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 tabRatio="781"/>
  </bookViews>
  <sheets>
    <sheet name="Geral" sheetId="1" r:id="rId1"/>
    <sheet name="C-105 (C2) (Casa 295) - C2" sheetId="3" r:id="rId2"/>
    <sheet name="C P-95 (Bandeirante) - A7" sheetId="4" r:id="rId3"/>
    <sheet name="C-98 (Caravan) - U8" sheetId="5" r:id="rId4"/>
    <sheet name="F-5 (Tiger II) - F5" sheetId="6" r:id="rId5"/>
    <sheet name="H-60 (Black Hawk) - H7" sheetId="7" r:id="rId6"/>
    <sheet name="P-3 (Orion) - P3" sheetId="8" r:id="rId7"/>
    <sheet name="T-25 (Universal) - T9" sheetId="9" r:id="rId8"/>
    <sheet name="T-27 (Tucano - EMBRAER) - T27" sheetId="10" r:id="rId9"/>
    <sheet name="G-19 (Ipanema) - U2" sheetId="11" r:id="rId10"/>
  </sheets>
  <definedNames>
    <definedName name="_xlnm._FilterDatabase" localSheetId="2" hidden="1">'C P-95 (Bandeirante) - A7'!$A$1:$G$3220</definedName>
    <definedName name="_xlnm._FilterDatabase" localSheetId="1" hidden="1">'C-105 (C2) (Casa 295) - C2'!$A$1:$J$1</definedName>
    <definedName name="_xlnm._FilterDatabase" localSheetId="3" hidden="1">'C-98 (Caravan) - U8'!$A$1:$J$420</definedName>
    <definedName name="_xlnm._FilterDatabase" localSheetId="4" hidden="1">'F-5 (Tiger II) - F5'!$A$1:$R$2530</definedName>
    <definedName name="_xlnm._FilterDatabase" localSheetId="9" hidden="1">'G-19 (Ipanema) - U2'!$A$2:$J$44</definedName>
    <definedName name="_xlnm._FilterDatabase" localSheetId="5" hidden="1">'H-60 (Black Hawk) - H7'!$A$1:$J$906</definedName>
    <definedName name="_xlnm._FilterDatabase" localSheetId="6" hidden="1">'P-3 (Orion) - P3'!$A$1:$J$885</definedName>
    <definedName name="_xlnm._FilterDatabase" localSheetId="7" hidden="1">'T-25 (Universal) - T9'!$A$1:$J$847</definedName>
    <definedName name="_xlnm._FilterDatabase" localSheetId="8" hidden="1">'T-27 (Tucano - EMBRAER) - T27'!$A$1:$J$1318</definedName>
    <definedName name="SUP4419_5953" localSheetId="2">'C P-95 (Bandeirante) - A7'!$C$1:$F$1538</definedName>
    <definedName name="SUP4419_5953" localSheetId="4">'F-5 (Tiger II) - F5'!$C$1:$F$1981</definedName>
    <definedName name="SUP4419_5953" localSheetId="5">'H-60 (Black Hawk) - H7'!$C$1:$F$905</definedName>
    <definedName name="SUP4419_5953" localSheetId="7">'T-25 (Universal) - T9'!$C$1:$F$846</definedName>
    <definedName name="SUP4419_5953" localSheetId="8">'T-27 (Tucano - EMBRAER) - T27'!$C$1:$F$1317</definedName>
  </definedNames>
  <calcPr calcId="125725" iterateDelta="1E-4"/>
</workbook>
</file>

<file path=xl/calcChain.xml><?xml version="1.0" encoding="utf-8"?>
<calcChain xmlns="http://schemas.openxmlformats.org/spreadsheetml/2006/main">
  <c r="C11" i="1"/>
  <c r="C10"/>
  <c r="G44" i="11"/>
  <c r="C9" i="1"/>
  <c r="G1318" i="10"/>
  <c r="C8" i="1"/>
  <c r="G847" i="9"/>
  <c r="C7" i="1"/>
  <c r="G885" i="8"/>
  <c r="I906" i="7"/>
  <c r="C6" i="1"/>
  <c r="G906" i="7"/>
  <c r="C5" i="1"/>
  <c r="G2530" i="6"/>
  <c r="C4" i="1"/>
  <c r="G420" i="5"/>
  <c r="C3" i="1"/>
  <c r="G3220" i="4"/>
  <c r="C2" i="1"/>
  <c r="G1590" i="3"/>
  <c r="I3" i="11" l="1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J1317" i="10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2"/>
  <c r="I3" i="9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2"/>
  <c r="I884" i="8"/>
  <c r="I3" i="6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"/>
  <c r="J884" i="8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2"/>
  <c r="I888" i="7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2"/>
  <c r="J2529" i="6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39"/>
  <c r="J1440"/>
  <c r="J1441"/>
  <c r="J1442"/>
  <c r="J1443"/>
  <c r="J1444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1"/>
  <c r="J1462"/>
  <c r="J1463"/>
  <c r="J1464"/>
  <c r="J1465"/>
  <c r="J1466"/>
  <c r="J1467"/>
  <c r="J1468"/>
  <c r="J1469"/>
  <c r="J1470"/>
  <c r="J1471"/>
  <c r="J1472"/>
  <c r="J1473"/>
  <c r="J1474"/>
  <c r="J1475"/>
  <c r="J1476"/>
  <c r="J1477"/>
  <c r="J1478"/>
  <c r="J1479"/>
  <c r="J1480"/>
  <c r="J1481"/>
  <c r="J1482"/>
  <c r="J1483"/>
  <c r="J1484"/>
  <c r="J1485"/>
  <c r="J1486"/>
  <c r="J1487"/>
  <c r="J1488"/>
  <c r="J1489"/>
  <c r="J1490"/>
  <c r="J1491"/>
  <c r="J1492"/>
  <c r="J1493"/>
  <c r="J1494"/>
  <c r="J1495"/>
  <c r="J1496"/>
  <c r="J1497"/>
  <c r="J1498"/>
  <c r="J1499"/>
  <c r="J1500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4"/>
  <c r="J1525"/>
  <c r="J1526"/>
  <c r="J1527"/>
  <c r="J1528"/>
  <c r="J1529"/>
  <c r="J1530"/>
  <c r="J1531"/>
  <c r="J1532"/>
  <c r="J1533"/>
  <c r="J1534"/>
  <c r="J1535"/>
  <c r="J1536"/>
  <c r="J1537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89"/>
  <c r="J1590"/>
  <c r="J1591"/>
  <c r="J1592"/>
  <c r="J1593"/>
  <c r="J1594"/>
  <c r="J1595"/>
  <c r="J1596"/>
  <c r="J1597"/>
  <c r="J1598"/>
  <c r="J1599"/>
  <c r="J1600"/>
  <c r="J1601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0"/>
  <c r="J1681"/>
  <c r="J1682"/>
  <c r="J1683"/>
  <c r="J1684"/>
  <c r="J1685"/>
  <c r="J1686"/>
  <c r="J1687"/>
  <c r="J1688"/>
  <c r="J1689"/>
  <c r="J1690"/>
  <c r="J1691"/>
  <c r="J1692"/>
  <c r="J1693"/>
  <c r="J1694"/>
  <c r="J1695"/>
  <c r="J1696"/>
  <c r="J1697"/>
  <c r="J1698"/>
  <c r="J1699"/>
  <c r="J1700"/>
  <c r="J1701"/>
  <c r="J1702"/>
  <c r="J1703"/>
  <c r="J1704"/>
  <c r="J1705"/>
  <c r="J1706"/>
  <c r="J1707"/>
  <c r="J1708"/>
  <c r="J1709"/>
  <c r="J1710"/>
  <c r="J1711"/>
  <c r="J1712"/>
  <c r="J1713"/>
  <c r="J1714"/>
  <c r="J1715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8"/>
  <c r="J1769"/>
  <c r="J1770"/>
  <c r="J1771"/>
  <c r="J1772"/>
  <c r="J1773"/>
  <c r="J1774"/>
  <c r="J1775"/>
  <c r="J1776"/>
  <c r="J1777"/>
  <c r="J1778"/>
  <c r="J1779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1"/>
  <c r="J1812"/>
  <c r="J1813"/>
  <c r="J1814"/>
  <c r="J1815"/>
  <c r="J1816"/>
  <c r="J1817"/>
  <c r="J1818"/>
  <c r="J1819"/>
  <c r="J1820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4"/>
  <c r="J1895"/>
  <c r="J1896"/>
  <c r="J1897"/>
  <c r="J1898"/>
  <c r="J1899"/>
  <c r="J1900"/>
  <c r="J1901"/>
  <c r="J1902"/>
  <c r="J1903"/>
  <c r="J1904"/>
  <c r="J1905"/>
  <c r="J1906"/>
  <c r="J1907"/>
  <c r="J1908"/>
  <c r="J1909"/>
  <c r="J1910"/>
  <c r="J1911"/>
  <c r="J1912"/>
  <c r="J1913"/>
  <c r="J1914"/>
  <c r="J1915"/>
  <c r="J1916"/>
  <c r="J1917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8"/>
  <c r="J2009"/>
  <c r="J2010"/>
  <c r="J2011"/>
  <c r="J2012"/>
  <c r="J2013"/>
  <c r="J2014"/>
  <c r="J2015"/>
  <c r="J2016"/>
  <c r="J2017"/>
  <c r="J2018"/>
  <c r="J2019"/>
  <c r="J2020"/>
  <c r="J2021"/>
  <c r="J2022"/>
  <c r="J2023"/>
  <c r="J2024"/>
  <c r="J2025"/>
  <c r="J2026"/>
  <c r="J2027"/>
  <c r="J2028"/>
  <c r="J2029"/>
  <c r="J2030"/>
  <c r="J2031"/>
  <c r="J2032"/>
  <c r="J2033"/>
  <c r="J2034"/>
  <c r="J2035"/>
  <c r="J2036"/>
  <c r="J2037"/>
  <c r="J2038"/>
  <c r="J2039"/>
  <c r="J2040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4"/>
  <c r="J2085"/>
  <c r="J2086"/>
  <c r="J2087"/>
  <c r="J2088"/>
  <c r="J2089"/>
  <c r="J2090"/>
  <c r="J2091"/>
  <c r="J2092"/>
  <c r="J2093"/>
  <c r="J2094"/>
  <c r="J2095"/>
  <c r="J2096"/>
  <c r="J2097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4"/>
  <c r="J2245"/>
  <c r="J2246"/>
  <c r="J2247"/>
  <c r="J2248"/>
  <c r="J2249"/>
  <c r="J2250"/>
  <c r="J2251"/>
  <c r="J2252"/>
  <c r="J2253"/>
  <c r="J2254"/>
  <c r="J2255"/>
  <c r="J2256"/>
  <c r="J2257"/>
  <c r="J2258"/>
  <c r="J2259"/>
  <c r="J2260"/>
  <c r="J2261"/>
  <c r="J2262"/>
  <c r="J2263"/>
  <c r="J2264"/>
  <c r="J2265"/>
  <c r="J2266"/>
  <c r="J2267"/>
  <c r="J2268"/>
  <c r="J2269"/>
  <c r="J2270"/>
  <c r="J2271"/>
  <c r="J2272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7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7"/>
  <c r="J2398"/>
  <c r="J2399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7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2"/>
  <c r="J2" i="5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2"/>
  <c r="I3" i="4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707"/>
  <c r="I1708"/>
  <c r="I1709"/>
  <c r="I1710"/>
  <c r="I1711"/>
  <c r="I1712"/>
  <c r="I1713"/>
  <c r="I1714"/>
  <c r="I1715"/>
  <c r="I1716"/>
  <c r="I1717"/>
  <c r="I1718"/>
  <c r="I1719"/>
  <c r="I1720"/>
  <c r="I1721"/>
  <c r="I1722"/>
  <c r="I1723"/>
  <c r="I1724"/>
  <c r="I1725"/>
  <c r="I1726"/>
  <c r="I1727"/>
  <c r="I1728"/>
  <c r="I1729"/>
  <c r="I1730"/>
  <c r="I1731"/>
  <c r="I1732"/>
  <c r="I1733"/>
  <c r="I1734"/>
  <c r="I1735"/>
  <c r="I1736"/>
  <c r="I1737"/>
  <c r="I1738"/>
  <c r="I1739"/>
  <c r="I1740"/>
  <c r="I1741"/>
  <c r="I1742"/>
  <c r="I1743"/>
  <c r="I1744"/>
  <c r="I1745"/>
  <c r="I1746"/>
  <c r="I1747"/>
  <c r="I1748"/>
  <c r="I1749"/>
  <c r="I1750"/>
  <c r="I1751"/>
  <c r="I1752"/>
  <c r="I1753"/>
  <c r="I1754"/>
  <c r="I1755"/>
  <c r="I1756"/>
  <c r="I1757"/>
  <c r="I1758"/>
  <c r="I1759"/>
  <c r="I1760"/>
  <c r="I1761"/>
  <c r="I1762"/>
  <c r="I1763"/>
  <c r="I1764"/>
  <c r="I1765"/>
  <c r="I1766"/>
  <c r="I1767"/>
  <c r="I1768"/>
  <c r="I1769"/>
  <c r="I1770"/>
  <c r="I1771"/>
  <c r="I1772"/>
  <c r="I1773"/>
  <c r="I1774"/>
  <c r="I1775"/>
  <c r="I1776"/>
  <c r="I1777"/>
  <c r="I1778"/>
  <c r="I1779"/>
  <c r="I1780"/>
  <c r="I1781"/>
  <c r="I1782"/>
  <c r="I1783"/>
  <c r="I1784"/>
  <c r="I1785"/>
  <c r="I1786"/>
  <c r="I1787"/>
  <c r="I1788"/>
  <c r="I1789"/>
  <c r="I1790"/>
  <c r="I1791"/>
  <c r="I1792"/>
  <c r="I1793"/>
  <c r="I1794"/>
  <c r="I1795"/>
  <c r="I1796"/>
  <c r="I1797"/>
  <c r="I1798"/>
  <c r="I1799"/>
  <c r="I1800"/>
  <c r="I1801"/>
  <c r="I1802"/>
  <c r="I1803"/>
  <c r="I1804"/>
  <c r="I1805"/>
  <c r="I1806"/>
  <c r="I1807"/>
  <c r="I1808"/>
  <c r="I1809"/>
  <c r="I1810"/>
  <c r="I1811"/>
  <c r="I1812"/>
  <c r="I1813"/>
  <c r="I1814"/>
  <c r="I1815"/>
  <c r="I1816"/>
  <c r="I1817"/>
  <c r="I1818"/>
  <c r="I1819"/>
  <c r="I1820"/>
  <c r="I1821"/>
  <c r="I1822"/>
  <c r="I1823"/>
  <c r="I1824"/>
  <c r="I1825"/>
  <c r="I1826"/>
  <c r="I1827"/>
  <c r="I1828"/>
  <c r="I1829"/>
  <c r="I1830"/>
  <c r="I1831"/>
  <c r="I1832"/>
  <c r="I1833"/>
  <c r="I1834"/>
  <c r="I1835"/>
  <c r="I1836"/>
  <c r="I1837"/>
  <c r="I1838"/>
  <c r="I1839"/>
  <c r="I1840"/>
  <c r="I1841"/>
  <c r="I1842"/>
  <c r="I1843"/>
  <c r="I1844"/>
  <c r="I1845"/>
  <c r="I1846"/>
  <c r="I1847"/>
  <c r="I1848"/>
  <c r="I1849"/>
  <c r="I1850"/>
  <c r="I1851"/>
  <c r="I1852"/>
  <c r="I1853"/>
  <c r="I1854"/>
  <c r="I1855"/>
  <c r="I1856"/>
  <c r="I1857"/>
  <c r="I1858"/>
  <c r="I1859"/>
  <c r="I1860"/>
  <c r="I1861"/>
  <c r="I1862"/>
  <c r="I1863"/>
  <c r="I1864"/>
  <c r="I1865"/>
  <c r="I1866"/>
  <c r="I1867"/>
  <c r="I1868"/>
  <c r="I1869"/>
  <c r="I1870"/>
  <c r="I1871"/>
  <c r="I1872"/>
  <c r="I1873"/>
  <c r="I1874"/>
  <c r="I1875"/>
  <c r="I1876"/>
  <c r="I1877"/>
  <c r="I1878"/>
  <c r="I1879"/>
  <c r="I1880"/>
  <c r="I1881"/>
  <c r="I1882"/>
  <c r="I1883"/>
  <c r="I1884"/>
  <c r="I1885"/>
  <c r="I1886"/>
  <c r="I1887"/>
  <c r="I1888"/>
  <c r="I1889"/>
  <c r="I1890"/>
  <c r="I1891"/>
  <c r="I1892"/>
  <c r="I1893"/>
  <c r="I1894"/>
  <c r="I1895"/>
  <c r="I1896"/>
  <c r="I1897"/>
  <c r="I1898"/>
  <c r="I1899"/>
  <c r="I1900"/>
  <c r="I1901"/>
  <c r="I1902"/>
  <c r="I1903"/>
  <c r="I1904"/>
  <c r="I1905"/>
  <c r="I1906"/>
  <c r="I1907"/>
  <c r="I1908"/>
  <c r="I1909"/>
  <c r="I1910"/>
  <c r="I1911"/>
  <c r="I1912"/>
  <c r="I1913"/>
  <c r="I1914"/>
  <c r="I1915"/>
  <c r="I1916"/>
  <c r="I1917"/>
  <c r="I1918"/>
  <c r="I1919"/>
  <c r="I1920"/>
  <c r="I1921"/>
  <c r="I1922"/>
  <c r="I1923"/>
  <c r="I1924"/>
  <c r="I1925"/>
  <c r="I1926"/>
  <c r="I1927"/>
  <c r="I1928"/>
  <c r="I1929"/>
  <c r="I1930"/>
  <c r="I1931"/>
  <c r="I1932"/>
  <c r="I1933"/>
  <c r="I1934"/>
  <c r="I1935"/>
  <c r="I1936"/>
  <c r="I1937"/>
  <c r="I1938"/>
  <c r="I1939"/>
  <c r="I1940"/>
  <c r="I1941"/>
  <c r="I1942"/>
  <c r="I1943"/>
  <c r="I1944"/>
  <c r="I1945"/>
  <c r="I1946"/>
  <c r="I1947"/>
  <c r="I1948"/>
  <c r="I1949"/>
  <c r="I1950"/>
  <c r="I1951"/>
  <c r="I1952"/>
  <c r="I1953"/>
  <c r="I1954"/>
  <c r="I1955"/>
  <c r="I1956"/>
  <c r="I1957"/>
  <c r="I1958"/>
  <c r="I1959"/>
  <c r="I1960"/>
  <c r="I1961"/>
  <c r="I1962"/>
  <c r="I1963"/>
  <c r="I1964"/>
  <c r="I1965"/>
  <c r="I1966"/>
  <c r="I1967"/>
  <c r="I1968"/>
  <c r="I1969"/>
  <c r="I1970"/>
  <c r="I1971"/>
  <c r="I1972"/>
  <c r="I1973"/>
  <c r="I1974"/>
  <c r="I1975"/>
  <c r="I1976"/>
  <c r="I1977"/>
  <c r="I1978"/>
  <c r="I1979"/>
  <c r="I1980"/>
  <c r="I1981"/>
  <c r="I1982"/>
  <c r="I1983"/>
  <c r="I1984"/>
  <c r="I1985"/>
  <c r="I1986"/>
  <c r="I1987"/>
  <c r="I1988"/>
  <c r="I1989"/>
  <c r="I1990"/>
  <c r="I1991"/>
  <c r="I1992"/>
  <c r="I1993"/>
  <c r="I1994"/>
  <c r="I1995"/>
  <c r="I1996"/>
  <c r="I1997"/>
  <c r="I1998"/>
  <c r="I1999"/>
  <c r="I2000"/>
  <c r="I2001"/>
  <c r="I2002"/>
  <c r="I2003"/>
  <c r="I2004"/>
  <c r="I2005"/>
  <c r="I2006"/>
  <c r="I2007"/>
  <c r="I2008"/>
  <c r="I2009"/>
  <c r="I2010"/>
  <c r="I2011"/>
  <c r="I2012"/>
  <c r="I2013"/>
  <c r="I2014"/>
  <c r="I2015"/>
  <c r="I2016"/>
  <c r="I2017"/>
  <c r="I2018"/>
  <c r="I2019"/>
  <c r="I2020"/>
  <c r="I2021"/>
  <c r="I2022"/>
  <c r="I2023"/>
  <c r="I2024"/>
  <c r="I2025"/>
  <c r="I2026"/>
  <c r="I2027"/>
  <c r="I2028"/>
  <c r="I2029"/>
  <c r="I2030"/>
  <c r="I2031"/>
  <c r="I2032"/>
  <c r="I2033"/>
  <c r="I2034"/>
  <c r="I2035"/>
  <c r="I2036"/>
  <c r="I2037"/>
  <c r="I2038"/>
  <c r="I2039"/>
  <c r="I2040"/>
  <c r="I2041"/>
  <c r="I2042"/>
  <c r="I2043"/>
  <c r="I2044"/>
  <c r="I2045"/>
  <c r="I2046"/>
  <c r="I2047"/>
  <c r="I2048"/>
  <c r="I2049"/>
  <c r="I2050"/>
  <c r="I2051"/>
  <c r="I2052"/>
  <c r="I2053"/>
  <c r="I2054"/>
  <c r="I2055"/>
  <c r="I2056"/>
  <c r="I2057"/>
  <c r="I2058"/>
  <c r="I2059"/>
  <c r="I2060"/>
  <c r="I2061"/>
  <c r="I2062"/>
  <c r="I2063"/>
  <c r="I2064"/>
  <c r="I2065"/>
  <c r="I2066"/>
  <c r="I2067"/>
  <c r="I2068"/>
  <c r="I2069"/>
  <c r="I2070"/>
  <c r="I2071"/>
  <c r="I2072"/>
  <c r="I2073"/>
  <c r="I2074"/>
  <c r="I2075"/>
  <c r="I2076"/>
  <c r="I2077"/>
  <c r="I2078"/>
  <c r="I2079"/>
  <c r="I2080"/>
  <c r="I2081"/>
  <c r="I2082"/>
  <c r="I2083"/>
  <c r="I2084"/>
  <c r="I2085"/>
  <c r="I2086"/>
  <c r="I2087"/>
  <c r="I2088"/>
  <c r="I2089"/>
  <c r="I2090"/>
  <c r="I2091"/>
  <c r="I2092"/>
  <c r="I2093"/>
  <c r="I2094"/>
  <c r="I2095"/>
  <c r="I2096"/>
  <c r="I2097"/>
  <c r="I2098"/>
  <c r="I2099"/>
  <c r="I2100"/>
  <c r="I2101"/>
  <c r="I2102"/>
  <c r="I2103"/>
  <c r="I2104"/>
  <c r="I2105"/>
  <c r="I2106"/>
  <c r="I2107"/>
  <c r="I2108"/>
  <c r="I2109"/>
  <c r="I2110"/>
  <c r="I2111"/>
  <c r="I2112"/>
  <c r="I2113"/>
  <c r="I2114"/>
  <c r="I2115"/>
  <c r="I2116"/>
  <c r="I2117"/>
  <c r="I2118"/>
  <c r="I2119"/>
  <c r="I2120"/>
  <c r="I2121"/>
  <c r="I2122"/>
  <c r="I2123"/>
  <c r="I2124"/>
  <c r="I2125"/>
  <c r="I2126"/>
  <c r="I2127"/>
  <c r="I2128"/>
  <c r="I2129"/>
  <c r="I2130"/>
  <c r="I2131"/>
  <c r="I2132"/>
  <c r="I2133"/>
  <c r="I2134"/>
  <c r="I2135"/>
  <c r="I2136"/>
  <c r="I2137"/>
  <c r="I2138"/>
  <c r="I2139"/>
  <c r="I2140"/>
  <c r="I2141"/>
  <c r="I2142"/>
  <c r="I2143"/>
  <c r="I2144"/>
  <c r="I2145"/>
  <c r="I2146"/>
  <c r="I2147"/>
  <c r="I2148"/>
  <c r="I2149"/>
  <c r="I2150"/>
  <c r="I2151"/>
  <c r="I2152"/>
  <c r="I2153"/>
  <c r="I2154"/>
  <c r="I2155"/>
  <c r="I2156"/>
  <c r="I2157"/>
  <c r="I2158"/>
  <c r="I2159"/>
  <c r="I2160"/>
  <c r="I2161"/>
  <c r="I2162"/>
  <c r="I2163"/>
  <c r="I2164"/>
  <c r="I2165"/>
  <c r="I2166"/>
  <c r="I2167"/>
  <c r="I2168"/>
  <c r="I2169"/>
  <c r="I2170"/>
  <c r="I2171"/>
  <c r="I2172"/>
  <c r="I2173"/>
  <c r="I2174"/>
  <c r="I2175"/>
  <c r="I2176"/>
  <c r="I2177"/>
  <c r="I2178"/>
  <c r="I2179"/>
  <c r="I2180"/>
  <c r="I2181"/>
  <c r="I2182"/>
  <c r="I2183"/>
  <c r="I2184"/>
  <c r="I2185"/>
  <c r="I2186"/>
  <c r="I2187"/>
  <c r="I2188"/>
  <c r="I2189"/>
  <c r="I2190"/>
  <c r="I2191"/>
  <c r="I2192"/>
  <c r="I2193"/>
  <c r="I2194"/>
  <c r="I2195"/>
  <c r="I2196"/>
  <c r="I2197"/>
  <c r="I2198"/>
  <c r="I2199"/>
  <c r="I2200"/>
  <c r="I2201"/>
  <c r="I2202"/>
  <c r="I2203"/>
  <c r="I2204"/>
  <c r="I2205"/>
  <c r="I2206"/>
  <c r="I2207"/>
  <c r="I2208"/>
  <c r="I2209"/>
  <c r="I2210"/>
  <c r="I2211"/>
  <c r="I2212"/>
  <c r="I2213"/>
  <c r="I2214"/>
  <c r="I2215"/>
  <c r="I2216"/>
  <c r="I2217"/>
  <c r="I2218"/>
  <c r="I2219"/>
  <c r="I2220"/>
  <c r="I2221"/>
  <c r="I2222"/>
  <c r="I2223"/>
  <c r="I2224"/>
  <c r="I2225"/>
  <c r="I2226"/>
  <c r="I2227"/>
  <c r="I2228"/>
  <c r="I2229"/>
  <c r="I2230"/>
  <c r="I2231"/>
  <c r="I2232"/>
  <c r="I2233"/>
  <c r="I2234"/>
  <c r="I2235"/>
  <c r="I2236"/>
  <c r="I2237"/>
  <c r="I2238"/>
  <c r="I2239"/>
  <c r="I2240"/>
  <c r="I2241"/>
  <c r="I2242"/>
  <c r="I2243"/>
  <c r="I2244"/>
  <c r="I2245"/>
  <c r="I2246"/>
  <c r="I2247"/>
  <c r="I2248"/>
  <c r="I2249"/>
  <c r="I2250"/>
  <c r="I2251"/>
  <c r="I2252"/>
  <c r="I2253"/>
  <c r="I2254"/>
  <c r="I2255"/>
  <c r="I2256"/>
  <c r="I2257"/>
  <c r="I2258"/>
  <c r="I2259"/>
  <c r="I2260"/>
  <c r="I2261"/>
  <c r="I2262"/>
  <c r="I2263"/>
  <c r="I2264"/>
  <c r="I2265"/>
  <c r="I2266"/>
  <c r="I2267"/>
  <c r="I2268"/>
  <c r="I2269"/>
  <c r="I2270"/>
  <c r="I2271"/>
  <c r="I2272"/>
  <c r="I2273"/>
  <c r="I2274"/>
  <c r="I2275"/>
  <c r="I2276"/>
  <c r="I2277"/>
  <c r="I2278"/>
  <c r="I2279"/>
  <c r="I2280"/>
  <c r="I2281"/>
  <c r="I2282"/>
  <c r="I2283"/>
  <c r="I2284"/>
  <c r="I2285"/>
  <c r="I2286"/>
  <c r="I2287"/>
  <c r="I2288"/>
  <c r="I2289"/>
  <c r="I2290"/>
  <c r="I2291"/>
  <c r="I2292"/>
  <c r="I2293"/>
  <c r="I2294"/>
  <c r="I2295"/>
  <c r="I2296"/>
  <c r="I2297"/>
  <c r="I2298"/>
  <c r="I2299"/>
  <c r="I2300"/>
  <c r="I2301"/>
  <c r="I2302"/>
  <c r="I2303"/>
  <c r="I2304"/>
  <c r="I2305"/>
  <c r="I2306"/>
  <c r="I2307"/>
  <c r="I2308"/>
  <c r="I2309"/>
  <c r="I2310"/>
  <c r="I2311"/>
  <c r="I2312"/>
  <c r="I2313"/>
  <c r="I2314"/>
  <c r="I2315"/>
  <c r="I2316"/>
  <c r="I2317"/>
  <c r="I2318"/>
  <c r="I2319"/>
  <c r="I2320"/>
  <c r="I2321"/>
  <c r="I2322"/>
  <c r="I2323"/>
  <c r="I2324"/>
  <c r="I2325"/>
  <c r="I2326"/>
  <c r="I2327"/>
  <c r="I2328"/>
  <c r="I2329"/>
  <c r="I2330"/>
  <c r="I2331"/>
  <c r="I2332"/>
  <c r="I2333"/>
  <c r="I2334"/>
  <c r="I2335"/>
  <c r="I2336"/>
  <c r="I2337"/>
  <c r="I2338"/>
  <c r="I2339"/>
  <c r="I2340"/>
  <c r="I2341"/>
  <c r="I2342"/>
  <c r="I2343"/>
  <c r="I2344"/>
  <c r="I2345"/>
  <c r="I2346"/>
  <c r="I2347"/>
  <c r="I2348"/>
  <c r="I2349"/>
  <c r="I2350"/>
  <c r="I2351"/>
  <c r="I2352"/>
  <c r="I2353"/>
  <c r="I2354"/>
  <c r="I2355"/>
  <c r="I2356"/>
  <c r="I2357"/>
  <c r="I2358"/>
  <c r="I2359"/>
  <c r="I2360"/>
  <c r="I2361"/>
  <c r="I2362"/>
  <c r="I2363"/>
  <c r="I2364"/>
  <c r="I2365"/>
  <c r="I2366"/>
  <c r="I2367"/>
  <c r="I2368"/>
  <c r="I2369"/>
  <c r="I2370"/>
  <c r="I2371"/>
  <c r="I2372"/>
  <c r="I2373"/>
  <c r="I2374"/>
  <c r="I2375"/>
  <c r="I2376"/>
  <c r="I2377"/>
  <c r="I2378"/>
  <c r="I2379"/>
  <c r="I2380"/>
  <c r="I2381"/>
  <c r="I2382"/>
  <c r="I2383"/>
  <c r="I2384"/>
  <c r="I2385"/>
  <c r="I2386"/>
  <c r="I2387"/>
  <c r="I2388"/>
  <c r="I2389"/>
  <c r="I2390"/>
  <c r="I2391"/>
  <c r="I2392"/>
  <c r="I2393"/>
  <c r="I2394"/>
  <c r="I2395"/>
  <c r="I2396"/>
  <c r="I2397"/>
  <c r="I2398"/>
  <c r="I2399"/>
  <c r="I2400"/>
  <c r="I2401"/>
  <c r="I2402"/>
  <c r="I2403"/>
  <c r="I2404"/>
  <c r="I2405"/>
  <c r="I2406"/>
  <c r="I2407"/>
  <c r="I2408"/>
  <c r="I2409"/>
  <c r="I2410"/>
  <c r="I2411"/>
  <c r="I2412"/>
  <c r="I2413"/>
  <c r="I2414"/>
  <c r="I2415"/>
  <c r="I2416"/>
  <c r="I2417"/>
  <c r="I2418"/>
  <c r="I2419"/>
  <c r="I2420"/>
  <c r="I2421"/>
  <c r="I2422"/>
  <c r="I2423"/>
  <c r="I2424"/>
  <c r="I2425"/>
  <c r="I2426"/>
  <c r="I2427"/>
  <c r="I2428"/>
  <c r="I2429"/>
  <c r="I2430"/>
  <c r="I2431"/>
  <c r="I2432"/>
  <c r="I2433"/>
  <c r="I2434"/>
  <c r="I2435"/>
  <c r="I2436"/>
  <c r="I2437"/>
  <c r="I2438"/>
  <c r="I2439"/>
  <c r="I2440"/>
  <c r="I2441"/>
  <c r="I2442"/>
  <c r="I2443"/>
  <c r="I2444"/>
  <c r="I2445"/>
  <c r="I2446"/>
  <c r="I2447"/>
  <c r="I2448"/>
  <c r="I2449"/>
  <c r="I2450"/>
  <c r="I2451"/>
  <c r="I2452"/>
  <c r="I2453"/>
  <c r="I2454"/>
  <c r="I2455"/>
  <c r="I2456"/>
  <c r="I2457"/>
  <c r="I2458"/>
  <c r="I2459"/>
  <c r="I2460"/>
  <c r="I2461"/>
  <c r="I2462"/>
  <c r="I2463"/>
  <c r="I2464"/>
  <c r="I2465"/>
  <c r="I2466"/>
  <c r="I2467"/>
  <c r="I2468"/>
  <c r="I2469"/>
  <c r="I2470"/>
  <c r="I2471"/>
  <c r="I2472"/>
  <c r="I2473"/>
  <c r="I2474"/>
  <c r="I2475"/>
  <c r="I2476"/>
  <c r="I2477"/>
  <c r="I2478"/>
  <c r="I2479"/>
  <c r="I2480"/>
  <c r="I2481"/>
  <c r="I2482"/>
  <c r="I2483"/>
  <c r="I2484"/>
  <c r="I2485"/>
  <c r="I2486"/>
  <c r="I2487"/>
  <c r="I2488"/>
  <c r="I2489"/>
  <c r="I2490"/>
  <c r="I2491"/>
  <c r="I2492"/>
  <c r="I2493"/>
  <c r="I2494"/>
  <c r="I2495"/>
  <c r="I2496"/>
  <c r="I2497"/>
  <c r="I2498"/>
  <c r="I2499"/>
  <c r="I2500"/>
  <c r="I2501"/>
  <c r="I2502"/>
  <c r="I2503"/>
  <c r="I2504"/>
  <c r="I2505"/>
  <c r="I2506"/>
  <c r="I2507"/>
  <c r="I2508"/>
  <c r="I2509"/>
  <c r="I2510"/>
  <c r="I2511"/>
  <c r="I2512"/>
  <c r="I2513"/>
  <c r="I2514"/>
  <c r="I2515"/>
  <c r="I2516"/>
  <c r="I2517"/>
  <c r="I2518"/>
  <c r="I2519"/>
  <c r="I2520"/>
  <c r="I2521"/>
  <c r="I2522"/>
  <c r="I2523"/>
  <c r="I2524"/>
  <c r="I2525"/>
  <c r="I2526"/>
  <c r="I2527"/>
  <c r="I2528"/>
  <c r="I2529"/>
  <c r="I2530"/>
  <c r="I2531"/>
  <c r="I2532"/>
  <c r="I2533"/>
  <c r="I2534"/>
  <c r="I2535"/>
  <c r="I2536"/>
  <c r="I2537"/>
  <c r="I2538"/>
  <c r="I2539"/>
  <c r="I2540"/>
  <c r="I2541"/>
  <c r="I2542"/>
  <c r="I2543"/>
  <c r="I2544"/>
  <c r="I2545"/>
  <c r="I2546"/>
  <c r="I2547"/>
  <c r="I2548"/>
  <c r="I2549"/>
  <c r="I2550"/>
  <c r="I2551"/>
  <c r="I2552"/>
  <c r="I2553"/>
  <c r="I2554"/>
  <c r="I2555"/>
  <c r="I2556"/>
  <c r="I2557"/>
  <c r="I2558"/>
  <c r="I2559"/>
  <c r="I2560"/>
  <c r="I2561"/>
  <c r="I2562"/>
  <c r="I2563"/>
  <c r="I2564"/>
  <c r="I2565"/>
  <c r="I2566"/>
  <c r="I2567"/>
  <c r="I2568"/>
  <c r="I2569"/>
  <c r="I2570"/>
  <c r="I2571"/>
  <c r="I2572"/>
  <c r="I2573"/>
  <c r="I2574"/>
  <c r="I2575"/>
  <c r="I2576"/>
  <c r="I2577"/>
  <c r="I2578"/>
  <c r="I2579"/>
  <c r="I2580"/>
  <c r="I2581"/>
  <c r="I2582"/>
  <c r="I2583"/>
  <c r="I2584"/>
  <c r="I2585"/>
  <c r="I2586"/>
  <c r="I2587"/>
  <c r="I2588"/>
  <c r="I2589"/>
  <c r="I2590"/>
  <c r="I2591"/>
  <c r="I2592"/>
  <c r="I2593"/>
  <c r="I2594"/>
  <c r="I2595"/>
  <c r="I2596"/>
  <c r="I2597"/>
  <c r="I2598"/>
  <c r="I2599"/>
  <c r="I2600"/>
  <c r="I2601"/>
  <c r="I2602"/>
  <c r="I2603"/>
  <c r="I2604"/>
  <c r="I2605"/>
  <c r="I2606"/>
  <c r="I2607"/>
  <c r="I2608"/>
  <c r="I2609"/>
  <c r="I2610"/>
  <c r="I2611"/>
  <c r="I2612"/>
  <c r="I2613"/>
  <c r="I2614"/>
  <c r="I2615"/>
  <c r="I2616"/>
  <c r="I2617"/>
  <c r="I2618"/>
  <c r="I2619"/>
  <c r="I2620"/>
  <c r="I2621"/>
  <c r="I2622"/>
  <c r="I2623"/>
  <c r="I2624"/>
  <c r="I2625"/>
  <c r="I2626"/>
  <c r="I2627"/>
  <c r="I2628"/>
  <c r="I2629"/>
  <c r="I2630"/>
  <c r="I2631"/>
  <c r="I2632"/>
  <c r="I2633"/>
  <c r="I2634"/>
  <c r="I2635"/>
  <c r="I2636"/>
  <c r="I2637"/>
  <c r="I2638"/>
  <c r="I2639"/>
  <c r="I2640"/>
  <c r="I2641"/>
  <c r="I2642"/>
  <c r="I2643"/>
  <c r="I2644"/>
  <c r="I2645"/>
  <c r="I2646"/>
  <c r="I2647"/>
  <c r="I2648"/>
  <c r="I2649"/>
  <c r="I2650"/>
  <c r="I2651"/>
  <c r="I2652"/>
  <c r="I2653"/>
  <c r="I2654"/>
  <c r="I2655"/>
  <c r="I2656"/>
  <c r="I2657"/>
  <c r="I2658"/>
  <c r="I2659"/>
  <c r="I2660"/>
  <c r="I2661"/>
  <c r="I2662"/>
  <c r="I2663"/>
  <c r="I2664"/>
  <c r="I2665"/>
  <c r="I2666"/>
  <c r="I2667"/>
  <c r="I2668"/>
  <c r="I2669"/>
  <c r="I2670"/>
  <c r="I2671"/>
  <c r="I2672"/>
  <c r="I2673"/>
  <c r="I2674"/>
  <c r="I2675"/>
  <c r="I2676"/>
  <c r="I2677"/>
  <c r="I2678"/>
  <c r="I2679"/>
  <c r="I2680"/>
  <c r="I2681"/>
  <c r="I2682"/>
  <c r="I2683"/>
  <c r="I2684"/>
  <c r="I2685"/>
  <c r="I2686"/>
  <c r="I2687"/>
  <c r="I2688"/>
  <c r="I2689"/>
  <c r="I2690"/>
  <c r="I2691"/>
  <c r="I2692"/>
  <c r="I2693"/>
  <c r="I2694"/>
  <c r="I2695"/>
  <c r="I2696"/>
  <c r="I2697"/>
  <c r="I2698"/>
  <c r="I2699"/>
  <c r="I2700"/>
  <c r="I2701"/>
  <c r="I2702"/>
  <c r="I2703"/>
  <c r="I2704"/>
  <c r="I2705"/>
  <c r="I2706"/>
  <c r="I2707"/>
  <c r="I2708"/>
  <c r="I2709"/>
  <c r="I2710"/>
  <c r="I2711"/>
  <c r="I2712"/>
  <c r="I2713"/>
  <c r="I2714"/>
  <c r="I2715"/>
  <c r="I2716"/>
  <c r="I2717"/>
  <c r="I2718"/>
  <c r="I2719"/>
  <c r="I2720"/>
  <c r="I2721"/>
  <c r="I2722"/>
  <c r="I2723"/>
  <c r="I2724"/>
  <c r="I2725"/>
  <c r="I2726"/>
  <c r="I2727"/>
  <c r="I2728"/>
  <c r="I2729"/>
  <c r="I2730"/>
  <c r="I2731"/>
  <c r="I2732"/>
  <c r="I2733"/>
  <c r="I2734"/>
  <c r="I2735"/>
  <c r="I2736"/>
  <c r="I2737"/>
  <c r="I2738"/>
  <c r="I2739"/>
  <c r="I2740"/>
  <c r="I2741"/>
  <c r="I2742"/>
  <c r="I2743"/>
  <c r="I2744"/>
  <c r="I2745"/>
  <c r="I2746"/>
  <c r="I2747"/>
  <c r="I2748"/>
  <c r="I2749"/>
  <c r="I2750"/>
  <c r="I2751"/>
  <c r="I2752"/>
  <c r="I2753"/>
  <c r="I2754"/>
  <c r="I2755"/>
  <c r="I2756"/>
  <c r="I2757"/>
  <c r="I2758"/>
  <c r="I2759"/>
  <c r="I2760"/>
  <c r="I2761"/>
  <c r="I2762"/>
  <c r="I2763"/>
  <c r="I2764"/>
  <c r="I2765"/>
  <c r="I2766"/>
  <c r="I2767"/>
  <c r="I2768"/>
  <c r="I2769"/>
  <c r="I2770"/>
  <c r="I2771"/>
  <c r="I2772"/>
  <c r="I2773"/>
  <c r="I2774"/>
  <c r="I2775"/>
  <c r="I2776"/>
  <c r="I2777"/>
  <c r="I2778"/>
  <c r="I2779"/>
  <c r="I2780"/>
  <c r="I2781"/>
  <c r="I2782"/>
  <c r="I2783"/>
  <c r="I2784"/>
  <c r="I2785"/>
  <c r="I2786"/>
  <c r="I2787"/>
  <c r="I2788"/>
  <c r="I2789"/>
  <c r="I2790"/>
  <c r="I2791"/>
  <c r="I2792"/>
  <c r="I2793"/>
  <c r="I2794"/>
  <c r="I2795"/>
  <c r="I2796"/>
  <c r="I2797"/>
  <c r="I2798"/>
  <c r="I2799"/>
  <c r="I2800"/>
  <c r="I2801"/>
  <c r="I2802"/>
  <c r="I2803"/>
  <c r="I2804"/>
  <c r="I2805"/>
  <c r="I2806"/>
  <c r="I2807"/>
  <c r="I2808"/>
  <c r="I2809"/>
  <c r="I2810"/>
  <c r="I2811"/>
  <c r="I2812"/>
  <c r="I2813"/>
  <c r="I2814"/>
  <c r="I2815"/>
  <c r="I2816"/>
  <c r="I2817"/>
  <c r="I2818"/>
  <c r="I2819"/>
  <c r="I2820"/>
  <c r="I2821"/>
  <c r="I2822"/>
  <c r="I2823"/>
  <c r="I2824"/>
  <c r="I2825"/>
  <c r="I2826"/>
  <c r="I2827"/>
  <c r="I2828"/>
  <c r="I2829"/>
  <c r="I2830"/>
  <c r="I2831"/>
  <c r="I2832"/>
  <c r="I2833"/>
  <c r="I2834"/>
  <c r="I2835"/>
  <c r="I2836"/>
  <c r="I2837"/>
  <c r="I2838"/>
  <c r="I2839"/>
  <c r="I2840"/>
  <c r="I2841"/>
  <c r="I2842"/>
  <c r="I2843"/>
  <c r="I2844"/>
  <c r="I2845"/>
  <c r="I2846"/>
  <c r="I2847"/>
  <c r="I2848"/>
  <c r="I2849"/>
  <c r="I2850"/>
  <c r="I2851"/>
  <c r="I2852"/>
  <c r="I2853"/>
  <c r="I2854"/>
  <c r="I2855"/>
  <c r="I2856"/>
  <c r="I2857"/>
  <c r="I2858"/>
  <c r="I2859"/>
  <c r="I2860"/>
  <c r="I2861"/>
  <c r="I2862"/>
  <c r="I2863"/>
  <c r="I2864"/>
  <c r="I2865"/>
  <c r="I2866"/>
  <c r="I2867"/>
  <c r="I2868"/>
  <c r="I2869"/>
  <c r="I2870"/>
  <c r="I2871"/>
  <c r="I2872"/>
  <c r="I2873"/>
  <c r="I2874"/>
  <c r="I2875"/>
  <c r="I2876"/>
  <c r="I2877"/>
  <c r="I2878"/>
  <c r="I2879"/>
  <c r="I2880"/>
  <c r="I2881"/>
  <c r="I2882"/>
  <c r="I2883"/>
  <c r="I2884"/>
  <c r="I2885"/>
  <c r="I2886"/>
  <c r="I2887"/>
  <c r="I2888"/>
  <c r="I2889"/>
  <c r="I2890"/>
  <c r="I2891"/>
  <c r="I2892"/>
  <c r="I2893"/>
  <c r="I2894"/>
  <c r="I2895"/>
  <c r="I2896"/>
  <c r="I2897"/>
  <c r="I2898"/>
  <c r="I2899"/>
  <c r="I2900"/>
  <c r="I2901"/>
  <c r="I2902"/>
  <c r="I2903"/>
  <c r="I2904"/>
  <c r="I2905"/>
  <c r="I2906"/>
  <c r="I2907"/>
  <c r="I2908"/>
  <c r="I2909"/>
  <c r="I2910"/>
  <c r="I2911"/>
  <c r="I2912"/>
  <c r="I2913"/>
  <c r="I2914"/>
  <c r="I2915"/>
  <c r="I2916"/>
  <c r="I2917"/>
  <c r="I2918"/>
  <c r="I2919"/>
  <c r="I2920"/>
  <c r="I2921"/>
  <c r="I2922"/>
  <c r="I2923"/>
  <c r="I2924"/>
  <c r="I2925"/>
  <c r="I2926"/>
  <c r="I2927"/>
  <c r="I2928"/>
  <c r="I2929"/>
  <c r="I2930"/>
  <c r="I2931"/>
  <c r="I2932"/>
  <c r="I2933"/>
  <c r="I2934"/>
  <c r="I2935"/>
  <c r="I2936"/>
  <c r="I2937"/>
  <c r="I2938"/>
  <c r="I2939"/>
  <c r="I2940"/>
  <c r="I2941"/>
  <c r="I2942"/>
  <c r="I2943"/>
  <c r="I2944"/>
  <c r="I2945"/>
  <c r="I2946"/>
  <c r="I2947"/>
  <c r="I2948"/>
  <c r="I2949"/>
  <c r="I2950"/>
  <c r="I2951"/>
  <c r="I2952"/>
  <c r="I2953"/>
  <c r="I2954"/>
  <c r="I2955"/>
  <c r="I2956"/>
  <c r="I2957"/>
  <c r="I2958"/>
  <c r="I2959"/>
  <c r="I2960"/>
  <c r="I2961"/>
  <c r="I2962"/>
  <c r="I2963"/>
  <c r="I2964"/>
  <c r="I2965"/>
  <c r="I2966"/>
  <c r="I2967"/>
  <c r="I2968"/>
  <c r="I2969"/>
  <c r="I2970"/>
  <c r="I2971"/>
  <c r="I2972"/>
  <c r="I2973"/>
  <c r="I2974"/>
  <c r="I2975"/>
  <c r="I2976"/>
  <c r="I2977"/>
  <c r="I2978"/>
  <c r="I2979"/>
  <c r="I2980"/>
  <c r="I2981"/>
  <c r="I2982"/>
  <c r="I2983"/>
  <c r="I2984"/>
  <c r="I2985"/>
  <c r="I2986"/>
  <c r="I2987"/>
  <c r="I2988"/>
  <c r="I2989"/>
  <c r="I2990"/>
  <c r="I2991"/>
  <c r="I2992"/>
  <c r="I2993"/>
  <c r="I2994"/>
  <c r="I2995"/>
  <c r="I2996"/>
  <c r="I2997"/>
  <c r="I2998"/>
  <c r="I2999"/>
  <c r="I3000"/>
  <c r="I3001"/>
  <c r="I3002"/>
  <c r="I3003"/>
  <c r="I3004"/>
  <c r="I3005"/>
  <c r="I3006"/>
  <c r="I3007"/>
  <c r="I3008"/>
  <c r="I3009"/>
  <c r="I3010"/>
  <c r="I3011"/>
  <c r="I3012"/>
  <c r="I3013"/>
  <c r="I3014"/>
  <c r="I3015"/>
  <c r="I3016"/>
  <c r="I3017"/>
  <c r="I3018"/>
  <c r="I3019"/>
  <c r="I3020"/>
  <c r="I3021"/>
  <c r="I3022"/>
  <c r="I3023"/>
  <c r="I3024"/>
  <c r="I3025"/>
  <c r="I3026"/>
  <c r="I3027"/>
  <c r="I3028"/>
  <c r="I3029"/>
  <c r="I3030"/>
  <c r="I3031"/>
  <c r="I3032"/>
  <c r="I3033"/>
  <c r="I3034"/>
  <c r="I3035"/>
  <c r="I3036"/>
  <c r="I3037"/>
  <c r="I3038"/>
  <c r="I3039"/>
  <c r="I3040"/>
  <c r="I3041"/>
  <c r="I3042"/>
  <c r="I3043"/>
  <c r="I3044"/>
  <c r="I3045"/>
  <c r="I3046"/>
  <c r="I3047"/>
  <c r="I3048"/>
  <c r="I3049"/>
  <c r="I3050"/>
  <c r="I3051"/>
  <c r="I3052"/>
  <c r="I3053"/>
  <c r="I3054"/>
  <c r="I3055"/>
  <c r="I3056"/>
  <c r="I3057"/>
  <c r="I3058"/>
  <c r="I3059"/>
  <c r="I3060"/>
  <c r="I3061"/>
  <c r="I3062"/>
  <c r="I3063"/>
  <c r="I3064"/>
  <c r="I3065"/>
  <c r="I3066"/>
  <c r="I3067"/>
  <c r="I3068"/>
  <c r="I3069"/>
  <c r="I3070"/>
  <c r="I3071"/>
  <c r="I3072"/>
  <c r="I3073"/>
  <c r="I3074"/>
  <c r="I3075"/>
  <c r="I3076"/>
  <c r="I3077"/>
  <c r="I3078"/>
  <c r="I3079"/>
  <c r="I3080"/>
  <c r="I3081"/>
  <c r="I3082"/>
  <c r="I3083"/>
  <c r="I3084"/>
  <c r="I3085"/>
  <c r="I3086"/>
  <c r="I3087"/>
  <c r="I3088"/>
  <c r="I3089"/>
  <c r="I3090"/>
  <c r="I3091"/>
  <c r="I3092"/>
  <c r="I3093"/>
  <c r="I3094"/>
  <c r="I3095"/>
  <c r="I3096"/>
  <c r="I3097"/>
  <c r="I3098"/>
  <c r="I3099"/>
  <c r="I3100"/>
  <c r="I3101"/>
  <c r="I3102"/>
  <c r="I3103"/>
  <c r="I3104"/>
  <c r="I3105"/>
  <c r="I3106"/>
  <c r="I3107"/>
  <c r="I3108"/>
  <c r="I3109"/>
  <c r="I3110"/>
  <c r="I3111"/>
  <c r="I3112"/>
  <c r="I3113"/>
  <c r="I3114"/>
  <c r="I3115"/>
  <c r="I3116"/>
  <c r="I3117"/>
  <c r="I3118"/>
  <c r="I3119"/>
  <c r="I3120"/>
  <c r="I3121"/>
  <c r="I3122"/>
  <c r="I3123"/>
  <c r="I3124"/>
  <c r="I3125"/>
  <c r="I3126"/>
  <c r="I3127"/>
  <c r="I3128"/>
  <c r="I3129"/>
  <c r="I3130"/>
  <c r="I3131"/>
  <c r="I3132"/>
  <c r="I3133"/>
  <c r="I3134"/>
  <c r="I3135"/>
  <c r="I3136"/>
  <c r="I3137"/>
  <c r="I3138"/>
  <c r="I3139"/>
  <c r="I3140"/>
  <c r="I3141"/>
  <c r="I3142"/>
  <c r="I3143"/>
  <c r="I3144"/>
  <c r="I3145"/>
  <c r="I3146"/>
  <c r="I3147"/>
  <c r="I3148"/>
  <c r="I3149"/>
  <c r="I3150"/>
  <c r="I3151"/>
  <c r="I3152"/>
  <c r="I3153"/>
  <c r="I3154"/>
  <c r="I3155"/>
  <c r="I3156"/>
  <c r="I3157"/>
  <c r="I3158"/>
  <c r="I3159"/>
  <c r="I3160"/>
  <c r="I3161"/>
  <c r="I3162"/>
  <c r="I3163"/>
  <c r="I3164"/>
  <c r="I3165"/>
  <c r="I3166"/>
  <c r="I3167"/>
  <c r="I3168"/>
  <c r="I3169"/>
  <c r="I3170"/>
  <c r="I3171"/>
  <c r="I3172"/>
  <c r="I3173"/>
  <c r="I3174"/>
  <c r="I3175"/>
  <c r="I3176"/>
  <c r="I3177"/>
  <c r="I3178"/>
  <c r="I3179"/>
  <c r="I3180"/>
  <c r="I3181"/>
  <c r="I3182"/>
  <c r="I3183"/>
  <c r="I3184"/>
  <c r="I3185"/>
  <c r="I3186"/>
  <c r="I3187"/>
  <c r="I3188"/>
  <c r="I3189"/>
  <c r="I3190"/>
  <c r="I3191"/>
  <c r="I3192"/>
  <c r="I3193"/>
  <c r="I3194"/>
  <c r="I3195"/>
  <c r="I3196"/>
  <c r="I3197"/>
  <c r="I3198"/>
  <c r="I3199"/>
  <c r="I3200"/>
  <c r="I3201"/>
  <c r="I3202"/>
  <c r="I3203"/>
  <c r="I3204"/>
  <c r="I3205"/>
  <c r="I3206"/>
  <c r="I3207"/>
  <c r="I3208"/>
  <c r="I3209"/>
  <c r="I3210"/>
  <c r="I3211"/>
  <c r="I3212"/>
  <c r="I3213"/>
  <c r="I3214"/>
  <c r="I3215"/>
  <c r="I3216"/>
  <c r="I3217"/>
  <c r="I3218"/>
  <c r="I3219"/>
  <c r="I2"/>
  <c r="J2"/>
  <c r="J2" i="3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2"/>
  <c r="I44" i="11" l="1"/>
  <c r="I1318" i="10"/>
  <c r="I885" i="8"/>
  <c r="I2530" i="6"/>
  <c r="D5" i="1" s="1"/>
  <c r="J380" i="5"/>
  <c r="J43" i="11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D10" i="1"/>
  <c r="J1316" i="10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D9" i="1"/>
  <c r="J2" i="10"/>
  <c r="J846" i="9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847"/>
  <c r="D8" i="1" s="1"/>
  <c r="J2" i="9"/>
  <c r="J883" i="8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D7" i="1"/>
  <c r="J2" i="8"/>
  <c r="J905" i="7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D6" i="1"/>
  <c r="J419" i="5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3219" i="4"/>
  <c r="J3218"/>
  <c r="J3217"/>
  <c r="J3216"/>
  <c r="J3215"/>
  <c r="J3214"/>
  <c r="J3213"/>
  <c r="J3212"/>
  <c r="J3211"/>
  <c r="J3210"/>
  <c r="J3209"/>
  <c r="J3208"/>
  <c r="J3207"/>
  <c r="J3206"/>
  <c r="J3205"/>
  <c r="J3204"/>
  <c r="J3203"/>
  <c r="J3202"/>
  <c r="J3201"/>
  <c r="J3200"/>
  <c r="J3199"/>
  <c r="J3198"/>
  <c r="J3197"/>
  <c r="J3196"/>
  <c r="J3195"/>
  <c r="J3194"/>
  <c r="J3193"/>
  <c r="J3192"/>
  <c r="J3191"/>
  <c r="J3190"/>
  <c r="J3189"/>
  <c r="J3188"/>
  <c r="J3187"/>
  <c r="J3186"/>
  <c r="J3185"/>
  <c r="J3184"/>
  <c r="J3183"/>
  <c r="J3182"/>
  <c r="J3181"/>
  <c r="J3180"/>
  <c r="J3179"/>
  <c r="J3178"/>
  <c r="J3177"/>
  <c r="J3176"/>
  <c r="J3175"/>
  <c r="J3174"/>
  <c r="J3173"/>
  <c r="J3172"/>
  <c r="J3171"/>
  <c r="J3170"/>
  <c r="J3169"/>
  <c r="J3168"/>
  <c r="J3167"/>
  <c r="J3166"/>
  <c r="J3165"/>
  <c r="J3164"/>
  <c r="J3163"/>
  <c r="J3162"/>
  <c r="J3161"/>
  <c r="J3160"/>
  <c r="J3159"/>
  <c r="J3158"/>
  <c r="J3157"/>
  <c r="J3156"/>
  <c r="J3155"/>
  <c r="J3154"/>
  <c r="J3153"/>
  <c r="J3152"/>
  <c r="J3151"/>
  <c r="J3150"/>
  <c r="J3149"/>
  <c r="J3148"/>
  <c r="J3147"/>
  <c r="J3146"/>
  <c r="J3145"/>
  <c r="J3144"/>
  <c r="J3143"/>
  <c r="J3142"/>
  <c r="J3141"/>
  <c r="J3140"/>
  <c r="J3139"/>
  <c r="J3138"/>
  <c r="J3137"/>
  <c r="J3136"/>
  <c r="J3135"/>
  <c r="J3134"/>
  <c r="J3133"/>
  <c r="J3132"/>
  <c r="J3131"/>
  <c r="J3130"/>
  <c r="J3129"/>
  <c r="J3128"/>
  <c r="J3127"/>
  <c r="J3126"/>
  <c r="J3125"/>
  <c r="J3124"/>
  <c r="J3123"/>
  <c r="J3122"/>
  <c r="J3121"/>
  <c r="J3120"/>
  <c r="J3119"/>
  <c r="J3118"/>
  <c r="J3117"/>
  <c r="J3116"/>
  <c r="J3115"/>
  <c r="J3114"/>
  <c r="J3113"/>
  <c r="J3112"/>
  <c r="J3111"/>
  <c r="J3110"/>
  <c r="J3109"/>
  <c r="J3108"/>
  <c r="J3107"/>
  <c r="J3106"/>
  <c r="J3105"/>
  <c r="J3104"/>
  <c r="J3103"/>
  <c r="J3102"/>
  <c r="J3101"/>
  <c r="J3100"/>
  <c r="J3099"/>
  <c r="J3098"/>
  <c r="J3097"/>
  <c r="J3096"/>
  <c r="J3095"/>
  <c r="J3094"/>
  <c r="J3093"/>
  <c r="J3092"/>
  <c r="J3091"/>
  <c r="J3090"/>
  <c r="J3089"/>
  <c r="J3088"/>
  <c r="J3087"/>
  <c r="J3086"/>
  <c r="J3085"/>
  <c r="J3084"/>
  <c r="J3083"/>
  <c r="J3082"/>
  <c r="J3081"/>
  <c r="J3080"/>
  <c r="J3079"/>
  <c r="J3078"/>
  <c r="J3077"/>
  <c r="J3076"/>
  <c r="J3075"/>
  <c r="J3074"/>
  <c r="J3073"/>
  <c r="J3072"/>
  <c r="J3071"/>
  <c r="J3070"/>
  <c r="J3069"/>
  <c r="J3068"/>
  <c r="J3067"/>
  <c r="J3066"/>
  <c r="J3065"/>
  <c r="J3064"/>
  <c r="J3063"/>
  <c r="J3062"/>
  <c r="J3061"/>
  <c r="J3060"/>
  <c r="J3059"/>
  <c r="J3058"/>
  <c r="J3057"/>
  <c r="J3056"/>
  <c r="J3055"/>
  <c r="J3054"/>
  <c r="J3053"/>
  <c r="J3052"/>
  <c r="J3051"/>
  <c r="J3050"/>
  <c r="J3049"/>
  <c r="J3048"/>
  <c r="J3047"/>
  <c r="J3046"/>
  <c r="J3045"/>
  <c r="J3044"/>
  <c r="J3043"/>
  <c r="J3042"/>
  <c r="J3041"/>
  <c r="J3040"/>
  <c r="J3039"/>
  <c r="J3038"/>
  <c r="J3037"/>
  <c r="J3036"/>
  <c r="J3035"/>
  <c r="J3034"/>
  <c r="J3033"/>
  <c r="J3032"/>
  <c r="J3031"/>
  <c r="J3030"/>
  <c r="J3029"/>
  <c r="J3028"/>
  <c r="J3027"/>
  <c r="J3026"/>
  <c r="J3025"/>
  <c r="J3024"/>
  <c r="J3023"/>
  <c r="J3022"/>
  <c r="J3021"/>
  <c r="J3020"/>
  <c r="J3019"/>
  <c r="J3018"/>
  <c r="J3017"/>
  <c r="J3016"/>
  <c r="J3015"/>
  <c r="J3014"/>
  <c r="J3013"/>
  <c r="J3012"/>
  <c r="J3011"/>
  <c r="J3010"/>
  <c r="J3009"/>
  <c r="J3008"/>
  <c r="J3007"/>
  <c r="J3006"/>
  <c r="J3005"/>
  <c r="J3004"/>
  <c r="J3003"/>
  <c r="J3002"/>
  <c r="J3001"/>
  <c r="J3000"/>
  <c r="J2999"/>
  <c r="J2998"/>
  <c r="J2997"/>
  <c r="J2996"/>
  <c r="J2995"/>
  <c r="J2994"/>
  <c r="J2993"/>
  <c r="J2992"/>
  <c r="J2991"/>
  <c r="J2990"/>
  <c r="J2989"/>
  <c r="J2988"/>
  <c r="J2987"/>
  <c r="J2986"/>
  <c r="J2985"/>
  <c r="J2984"/>
  <c r="J2983"/>
  <c r="J2982"/>
  <c r="J2981"/>
  <c r="J2980"/>
  <c r="J2979"/>
  <c r="J2978"/>
  <c r="J2977"/>
  <c r="J2976"/>
  <c r="J2975"/>
  <c r="J2974"/>
  <c r="J2973"/>
  <c r="J2972"/>
  <c r="J2971"/>
  <c r="J2970"/>
  <c r="J2969"/>
  <c r="J2968"/>
  <c r="J2967"/>
  <c r="J2966"/>
  <c r="J2965"/>
  <c r="J2964"/>
  <c r="J2963"/>
  <c r="J2962"/>
  <c r="J2961"/>
  <c r="J2960"/>
  <c r="J2959"/>
  <c r="J2958"/>
  <c r="J2957"/>
  <c r="J2956"/>
  <c r="J2955"/>
  <c r="J2954"/>
  <c r="J2953"/>
  <c r="J2952"/>
  <c r="J2951"/>
  <c r="J2950"/>
  <c r="J2949"/>
  <c r="J2948"/>
  <c r="J2947"/>
  <c r="J2946"/>
  <c r="J2945"/>
  <c r="J2944"/>
  <c r="J2943"/>
  <c r="J2942"/>
  <c r="J2941"/>
  <c r="J2940"/>
  <c r="J2939"/>
  <c r="J2938"/>
  <c r="J2937"/>
  <c r="J2936"/>
  <c r="J2935"/>
  <c r="J2934"/>
  <c r="J2933"/>
  <c r="J2932"/>
  <c r="J2931"/>
  <c r="J2930"/>
  <c r="J2929"/>
  <c r="J2928"/>
  <c r="J2927"/>
  <c r="J2926"/>
  <c r="J2925"/>
  <c r="J2924"/>
  <c r="J2923"/>
  <c r="J2922"/>
  <c r="J2921"/>
  <c r="J2920"/>
  <c r="J2919"/>
  <c r="J2918"/>
  <c r="J2917"/>
  <c r="J2916"/>
  <c r="J2915"/>
  <c r="J2914"/>
  <c r="J2913"/>
  <c r="J2912"/>
  <c r="J2911"/>
  <c r="J2910"/>
  <c r="J2909"/>
  <c r="J2908"/>
  <c r="J2907"/>
  <c r="J2906"/>
  <c r="J2905"/>
  <c r="J2904"/>
  <c r="J2903"/>
  <c r="J2902"/>
  <c r="J2901"/>
  <c r="J2900"/>
  <c r="J2899"/>
  <c r="J2898"/>
  <c r="J2897"/>
  <c r="J2896"/>
  <c r="J2895"/>
  <c r="J2894"/>
  <c r="J2893"/>
  <c r="J2892"/>
  <c r="J2891"/>
  <c r="J2890"/>
  <c r="J2889"/>
  <c r="J2888"/>
  <c r="J2887"/>
  <c r="J2886"/>
  <c r="J2885"/>
  <c r="J2884"/>
  <c r="J2883"/>
  <c r="J2882"/>
  <c r="J2881"/>
  <c r="J2880"/>
  <c r="J2879"/>
  <c r="J2878"/>
  <c r="J2877"/>
  <c r="J2876"/>
  <c r="J2875"/>
  <c r="J2874"/>
  <c r="J2873"/>
  <c r="J2872"/>
  <c r="J2871"/>
  <c r="J2870"/>
  <c r="J2869"/>
  <c r="J2868"/>
  <c r="J2867"/>
  <c r="J2866"/>
  <c r="J2865"/>
  <c r="J2864"/>
  <c r="J2863"/>
  <c r="J2862"/>
  <c r="J2861"/>
  <c r="J2860"/>
  <c r="J2859"/>
  <c r="J2858"/>
  <c r="J2857"/>
  <c r="J2856"/>
  <c r="J2855"/>
  <c r="J2854"/>
  <c r="J2853"/>
  <c r="J2852"/>
  <c r="J2851"/>
  <c r="J2850"/>
  <c r="J2849"/>
  <c r="J2848"/>
  <c r="J2847"/>
  <c r="J2846"/>
  <c r="J2845"/>
  <c r="J2844"/>
  <c r="J2843"/>
  <c r="J2842"/>
  <c r="J2841"/>
  <c r="J2840"/>
  <c r="J2839"/>
  <c r="J2838"/>
  <c r="J2837"/>
  <c r="J2836"/>
  <c r="J2835"/>
  <c r="J2834"/>
  <c r="J2833"/>
  <c r="J2832"/>
  <c r="J2831"/>
  <c r="J2830"/>
  <c r="J2829"/>
  <c r="J2828"/>
  <c r="J2827"/>
  <c r="J2826"/>
  <c r="J2825"/>
  <c r="J2824"/>
  <c r="J2823"/>
  <c r="J2822"/>
  <c r="J2821"/>
  <c r="J2820"/>
  <c r="J2819"/>
  <c r="J2818"/>
  <c r="J2817"/>
  <c r="J2816"/>
  <c r="J2815"/>
  <c r="J2814"/>
  <c r="J2813"/>
  <c r="J2812"/>
  <c r="J2811"/>
  <c r="J2810"/>
  <c r="J2809"/>
  <c r="J2808"/>
  <c r="J2807"/>
  <c r="J2806"/>
  <c r="J2805"/>
  <c r="J2804"/>
  <c r="J2803"/>
  <c r="J2802"/>
  <c r="J2801"/>
  <c r="J2800"/>
  <c r="J2799"/>
  <c r="J2798"/>
  <c r="J2797"/>
  <c r="J2796"/>
  <c r="J2795"/>
  <c r="J2794"/>
  <c r="J2793"/>
  <c r="J2792"/>
  <c r="J2791"/>
  <c r="J2790"/>
  <c r="J2789"/>
  <c r="J2788"/>
  <c r="J2787"/>
  <c r="J2786"/>
  <c r="J2785"/>
  <c r="J2784"/>
  <c r="J2783"/>
  <c r="J2782"/>
  <c r="J2781"/>
  <c r="J2780"/>
  <c r="J2779"/>
  <c r="J2778"/>
  <c r="J2777"/>
  <c r="J2776"/>
  <c r="J2775"/>
  <c r="J2774"/>
  <c r="J2773"/>
  <c r="J2772"/>
  <c r="J2771"/>
  <c r="J2770"/>
  <c r="J2769"/>
  <c r="J2768"/>
  <c r="J2767"/>
  <c r="J2766"/>
  <c r="J2765"/>
  <c r="J2764"/>
  <c r="J2763"/>
  <c r="J2762"/>
  <c r="J2761"/>
  <c r="J2760"/>
  <c r="J2759"/>
  <c r="J2758"/>
  <c r="J2757"/>
  <c r="J2756"/>
  <c r="J2755"/>
  <c r="J2754"/>
  <c r="J2753"/>
  <c r="J2752"/>
  <c r="J2751"/>
  <c r="J2750"/>
  <c r="J2749"/>
  <c r="J2748"/>
  <c r="J2747"/>
  <c r="J2746"/>
  <c r="J2745"/>
  <c r="J2744"/>
  <c r="J2743"/>
  <c r="J2742"/>
  <c r="J2741"/>
  <c r="J2740"/>
  <c r="J2739"/>
  <c r="J2738"/>
  <c r="J2737"/>
  <c r="J2736"/>
  <c r="J2735"/>
  <c r="J2734"/>
  <c r="J2733"/>
  <c r="J2732"/>
  <c r="J2731"/>
  <c r="J2730"/>
  <c r="J2729"/>
  <c r="J2728"/>
  <c r="J2727"/>
  <c r="J2726"/>
  <c r="J2725"/>
  <c r="J2724"/>
  <c r="J2723"/>
  <c r="J2722"/>
  <c r="J2721"/>
  <c r="J2720"/>
  <c r="J2719"/>
  <c r="J2718"/>
  <c r="J2717"/>
  <c r="J2716"/>
  <c r="J2715"/>
  <c r="J2714"/>
  <c r="J2713"/>
  <c r="J2712"/>
  <c r="J2711"/>
  <c r="J2710"/>
  <c r="J2709"/>
  <c r="J2708"/>
  <c r="J2707"/>
  <c r="J2706"/>
  <c r="J2705"/>
  <c r="J2704"/>
  <c r="J2703"/>
  <c r="J2702"/>
  <c r="J2701"/>
  <c r="J2700"/>
  <c r="J2699"/>
  <c r="J2698"/>
  <c r="J2697"/>
  <c r="J2696"/>
  <c r="J2695"/>
  <c r="J2694"/>
  <c r="J2693"/>
  <c r="J2692"/>
  <c r="J2691"/>
  <c r="J2690"/>
  <c r="J2689"/>
  <c r="J2688"/>
  <c r="J2687"/>
  <c r="J2686"/>
  <c r="J2685"/>
  <c r="J2684"/>
  <c r="J2683"/>
  <c r="J2682"/>
  <c r="J2681"/>
  <c r="J2680"/>
  <c r="J2679"/>
  <c r="J2678"/>
  <c r="J2677"/>
  <c r="J2676"/>
  <c r="J2675"/>
  <c r="J2674"/>
  <c r="J2673"/>
  <c r="J2672"/>
  <c r="J2671"/>
  <c r="J2670"/>
  <c r="J2669"/>
  <c r="J2668"/>
  <c r="J2667"/>
  <c r="J2666"/>
  <c r="J2665"/>
  <c r="J2664"/>
  <c r="J2663"/>
  <c r="J2662"/>
  <c r="J2661"/>
  <c r="J2660"/>
  <c r="J2659"/>
  <c r="J2658"/>
  <c r="J2657"/>
  <c r="J2656"/>
  <c r="J2655"/>
  <c r="J2654"/>
  <c r="J2653"/>
  <c r="J2652"/>
  <c r="J2651"/>
  <c r="J2650"/>
  <c r="J2649"/>
  <c r="J2648"/>
  <c r="J2647"/>
  <c r="J2646"/>
  <c r="J2645"/>
  <c r="J2644"/>
  <c r="J2643"/>
  <c r="J2642"/>
  <c r="J2641"/>
  <c r="J2640"/>
  <c r="J2639"/>
  <c r="J2638"/>
  <c r="J2637"/>
  <c r="J2636"/>
  <c r="J2635"/>
  <c r="J2634"/>
  <c r="J2633"/>
  <c r="J2632"/>
  <c r="J2631"/>
  <c r="J2630"/>
  <c r="J2629"/>
  <c r="J2628"/>
  <c r="J2627"/>
  <c r="J2626"/>
  <c r="J2625"/>
  <c r="J2624"/>
  <c r="J2623"/>
  <c r="J2622"/>
  <c r="J2621"/>
  <c r="J2620"/>
  <c r="J2619"/>
  <c r="J2618"/>
  <c r="J2617"/>
  <c r="J2616"/>
  <c r="J2615"/>
  <c r="J2614"/>
  <c r="J2613"/>
  <c r="J2612"/>
  <c r="J2611"/>
  <c r="J2610"/>
  <c r="J2609"/>
  <c r="J2608"/>
  <c r="J2607"/>
  <c r="J2606"/>
  <c r="J2605"/>
  <c r="J2604"/>
  <c r="J2603"/>
  <c r="J2602"/>
  <c r="J2601"/>
  <c r="J2600"/>
  <c r="J2599"/>
  <c r="J2598"/>
  <c r="J2597"/>
  <c r="J2596"/>
  <c r="J2595"/>
  <c r="J2594"/>
  <c r="J2593"/>
  <c r="J2592"/>
  <c r="J2591"/>
  <c r="J2590"/>
  <c r="J2589"/>
  <c r="J2588"/>
  <c r="J2587"/>
  <c r="J2586"/>
  <c r="J2585"/>
  <c r="J2584"/>
  <c r="J2583"/>
  <c r="J2582"/>
  <c r="J2581"/>
  <c r="J2580"/>
  <c r="J2579"/>
  <c r="J2578"/>
  <c r="J2577"/>
  <c r="J2576"/>
  <c r="J2575"/>
  <c r="J2574"/>
  <c r="J2573"/>
  <c r="J2572"/>
  <c r="J2571"/>
  <c r="J2570"/>
  <c r="J2569"/>
  <c r="J2568"/>
  <c r="J2567"/>
  <c r="J2566"/>
  <c r="J2565"/>
  <c r="J2564"/>
  <c r="J2563"/>
  <c r="J2562"/>
  <c r="J2561"/>
  <c r="J2560"/>
  <c r="J2559"/>
  <c r="J2558"/>
  <c r="J2557"/>
  <c r="J2556"/>
  <c r="J2555"/>
  <c r="J2554"/>
  <c r="J2553"/>
  <c r="J2552"/>
  <c r="J2551"/>
  <c r="J2550"/>
  <c r="J2549"/>
  <c r="J2548"/>
  <c r="J2547"/>
  <c r="J2546"/>
  <c r="J2545"/>
  <c r="J2544"/>
  <c r="J2543"/>
  <c r="J2542"/>
  <c r="J2541"/>
  <c r="J2540"/>
  <c r="J2539"/>
  <c r="J2538"/>
  <c r="J2537"/>
  <c r="J2536"/>
  <c r="J2535"/>
  <c r="J2534"/>
  <c r="J2533"/>
  <c r="J2532"/>
  <c r="J2531"/>
  <c r="J2530"/>
  <c r="J2529"/>
  <c r="J2528"/>
  <c r="J2527"/>
  <c r="J2526"/>
  <c r="J2525"/>
  <c r="J2524"/>
  <c r="J2523"/>
  <c r="J2522"/>
  <c r="J2521"/>
  <c r="J2520"/>
  <c r="J2519"/>
  <c r="J2518"/>
  <c r="J2517"/>
  <c r="J2516"/>
  <c r="J2515"/>
  <c r="J2514"/>
  <c r="J2513"/>
  <c r="J2512"/>
  <c r="J2511"/>
  <c r="J2510"/>
  <c r="J2509"/>
  <c r="J2508"/>
  <c r="J2507"/>
  <c r="J2506"/>
  <c r="J2505"/>
  <c r="J2504"/>
  <c r="J2503"/>
  <c r="J2502"/>
  <c r="J2501"/>
  <c r="J2500"/>
  <c r="J2499"/>
  <c r="J2498"/>
  <c r="J2497"/>
  <c r="J2496"/>
  <c r="J2495"/>
  <c r="J2494"/>
  <c r="J2493"/>
  <c r="J2492"/>
  <c r="J2491"/>
  <c r="J2490"/>
  <c r="J2489"/>
  <c r="J2488"/>
  <c r="J2487"/>
  <c r="J2486"/>
  <c r="J2485"/>
  <c r="J2484"/>
  <c r="J2483"/>
  <c r="J2482"/>
  <c r="J2481"/>
  <c r="J2480"/>
  <c r="J2479"/>
  <c r="J2478"/>
  <c r="J2477"/>
  <c r="J2476"/>
  <c r="J2475"/>
  <c r="J2474"/>
  <c r="J2473"/>
  <c r="J2472"/>
  <c r="J2471"/>
  <c r="J2470"/>
  <c r="J2469"/>
  <c r="J2468"/>
  <c r="J2467"/>
  <c r="J2466"/>
  <c r="J2465"/>
  <c r="J2464"/>
  <c r="J2463"/>
  <c r="J2462"/>
  <c r="J2461"/>
  <c r="J2460"/>
  <c r="J2459"/>
  <c r="J2458"/>
  <c r="J2457"/>
  <c r="J2456"/>
  <c r="J2455"/>
  <c r="J2454"/>
  <c r="J2453"/>
  <c r="J2452"/>
  <c r="J2451"/>
  <c r="J2450"/>
  <c r="J2449"/>
  <c r="J2448"/>
  <c r="J2447"/>
  <c r="J2446"/>
  <c r="J2445"/>
  <c r="J2444"/>
  <c r="J2443"/>
  <c r="J2442"/>
  <c r="J2441"/>
  <c r="J2440"/>
  <c r="J2439"/>
  <c r="J2438"/>
  <c r="J2437"/>
  <c r="J2436"/>
  <c r="J2435"/>
  <c r="J2434"/>
  <c r="J2433"/>
  <c r="J2432"/>
  <c r="J2431"/>
  <c r="J2430"/>
  <c r="J2429"/>
  <c r="J2428"/>
  <c r="J2427"/>
  <c r="J2426"/>
  <c r="J2425"/>
  <c r="J2424"/>
  <c r="J2423"/>
  <c r="J2422"/>
  <c r="J2421"/>
  <c r="J2420"/>
  <c r="J2419"/>
  <c r="J2418"/>
  <c r="J2417"/>
  <c r="J2416"/>
  <c r="J2415"/>
  <c r="J2414"/>
  <c r="J2413"/>
  <c r="J2412"/>
  <c r="J2411"/>
  <c r="J2410"/>
  <c r="J2409"/>
  <c r="J2408"/>
  <c r="J2407"/>
  <c r="J2406"/>
  <c r="J2405"/>
  <c r="J2404"/>
  <c r="J2403"/>
  <c r="J2402"/>
  <c r="J2401"/>
  <c r="J2400"/>
  <c r="J2399"/>
  <c r="J2398"/>
  <c r="J2397"/>
  <c r="J2396"/>
  <c r="J2395"/>
  <c r="J2394"/>
  <c r="J2393"/>
  <c r="J2392"/>
  <c r="J2391"/>
  <c r="J2390"/>
  <c r="J2389"/>
  <c r="J2388"/>
  <c r="J2387"/>
  <c r="J2386"/>
  <c r="J2385"/>
  <c r="J2384"/>
  <c r="J2383"/>
  <c r="J2382"/>
  <c r="J2381"/>
  <c r="J2380"/>
  <c r="J2379"/>
  <c r="J2378"/>
  <c r="J2377"/>
  <c r="J2376"/>
  <c r="J2375"/>
  <c r="J2374"/>
  <c r="J2373"/>
  <c r="J2372"/>
  <c r="J2371"/>
  <c r="J2370"/>
  <c r="J2369"/>
  <c r="J2368"/>
  <c r="J2367"/>
  <c r="J2366"/>
  <c r="J2365"/>
  <c r="J2364"/>
  <c r="J2363"/>
  <c r="J2362"/>
  <c r="J2361"/>
  <c r="J2360"/>
  <c r="J2359"/>
  <c r="J2358"/>
  <c r="J2357"/>
  <c r="J2356"/>
  <c r="J2355"/>
  <c r="J2354"/>
  <c r="J2353"/>
  <c r="J2352"/>
  <c r="J2351"/>
  <c r="J2350"/>
  <c r="J2349"/>
  <c r="J2348"/>
  <c r="J2347"/>
  <c r="J2346"/>
  <c r="J2345"/>
  <c r="J2344"/>
  <c r="J2343"/>
  <c r="J2342"/>
  <c r="J2341"/>
  <c r="J2340"/>
  <c r="J2339"/>
  <c r="J2338"/>
  <c r="J2337"/>
  <c r="J2336"/>
  <c r="J2335"/>
  <c r="J2334"/>
  <c r="J2333"/>
  <c r="J2332"/>
  <c r="J2331"/>
  <c r="J2330"/>
  <c r="J2329"/>
  <c r="J2328"/>
  <c r="J2327"/>
  <c r="J2326"/>
  <c r="J2325"/>
  <c r="J2324"/>
  <c r="J2323"/>
  <c r="J2322"/>
  <c r="J2321"/>
  <c r="J2320"/>
  <c r="J2319"/>
  <c r="J2318"/>
  <c r="J2317"/>
  <c r="J2316"/>
  <c r="J2315"/>
  <c r="J2314"/>
  <c r="J2313"/>
  <c r="J2312"/>
  <c r="J2311"/>
  <c r="J2310"/>
  <c r="J2309"/>
  <c r="J2308"/>
  <c r="J2307"/>
  <c r="J2306"/>
  <c r="J2305"/>
  <c r="J2304"/>
  <c r="J2303"/>
  <c r="J2302"/>
  <c r="J2301"/>
  <c r="J2300"/>
  <c r="J2299"/>
  <c r="J2298"/>
  <c r="J2297"/>
  <c r="J2296"/>
  <c r="J2295"/>
  <c r="J2294"/>
  <c r="J2293"/>
  <c r="J2292"/>
  <c r="J2291"/>
  <c r="J2290"/>
  <c r="J2289"/>
  <c r="J2288"/>
  <c r="J2287"/>
  <c r="J2286"/>
  <c r="J2285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267"/>
  <c r="J2266"/>
  <c r="J2265"/>
  <c r="J2264"/>
  <c r="J2263"/>
  <c r="J2262"/>
  <c r="J2261"/>
  <c r="J2260"/>
  <c r="J2259"/>
  <c r="J2258"/>
  <c r="J2257"/>
  <c r="J2256"/>
  <c r="J2255"/>
  <c r="J2254"/>
  <c r="J2253"/>
  <c r="J2252"/>
  <c r="J2251"/>
  <c r="J2250"/>
  <c r="J2249"/>
  <c r="J2248"/>
  <c r="J2247"/>
  <c r="J2246"/>
  <c r="J2245"/>
  <c r="J2244"/>
  <c r="J2243"/>
  <c r="J2242"/>
  <c r="J2241"/>
  <c r="J2240"/>
  <c r="J2239"/>
  <c r="J2238"/>
  <c r="J2237"/>
  <c r="J2236"/>
  <c r="J2235"/>
  <c r="J2234"/>
  <c r="J2233"/>
  <c r="J2232"/>
  <c r="J2231"/>
  <c r="J2230"/>
  <c r="J2229"/>
  <c r="J2228"/>
  <c r="J2227"/>
  <c r="J2226"/>
  <c r="J2225"/>
  <c r="J2224"/>
  <c r="J2223"/>
  <c r="J2222"/>
  <c r="J2221"/>
  <c r="J2220"/>
  <c r="J2219"/>
  <c r="J2218"/>
  <c r="J2217"/>
  <c r="J2216"/>
  <c r="J2215"/>
  <c r="J2214"/>
  <c r="J2213"/>
  <c r="J2212"/>
  <c r="J2211"/>
  <c r="J2210"/>
  <c r="J2209"/>
  <c r="J2208"/>
  <c r="J2207"/>
  <c r="J2206"/>
  <c r="J2205"/>
  <c r="J2204"/>
  <c r="J2203"/>
  <c r="J2202"/>
  <c r="J2201"/>
  <c r="J2200"/>
  <c r="J2199"/>
  <c r="J2198"/>
  <c r="J2197"/>
  <c r="J2196"/>
  <c r="J2195"/>
  <c r="J2194"/>
  <c r="J2193"/>
  <c r="J2192"/>
  <c r="J2191"/>
  <c r="J2190"/>
  <c r="J2189"/>
  <c r="J2188"/>
  <c r="J2187"/>
  <c r="J2186"/>
  <c r="J2185"/>
  <c r="J2184"/>
  <c r="J2183"/>
  <c r="J2182"/>
  <c r="J2181"/>
  <c r="J2180"/>
  <c r="J2179"/>
  <c r="J2178"/>
  <c r="J2177"/>
  <c r="J2176"/>
  <c r="J2175"/>
  <c r="J2174"/>
  <c r="J2173"/>
  <c r="J2172"/>
  <c r="J2171"/>
  <c r="J2170"/>
  <c r="J2169"/>
  <c r="J2168"/>
  <c r="J2167"/>
  <c r="J2166"/>
  <c r="J2165"/>
  <c r="J2164"/>
  <c r="J2163"/>
  <c r="J2162"/>
  <c r="J2161"/>
  <c r="J2160"/>
  <c r="J2159"/>
  <c r="J2158"/>
  <c r="J2157"/>
  <c r="J2156"/>
  <c r="J2155"/>
  <c r="J2154"/>
  <c r="J2153"/>
  <c r="J2152"/>
  <c r="J2151"/>
  <c r="J2150"/>
  <c r="J2149"/>
  <c r="J2148"/>
  <c r="J2147"/>
  <c r="J2146"/>
  <c r="J2145"/>
  <c r="J2144"/>
  <c r="J2143"/>
  <c r="J2142"/>
  <c r="J2141"/>
  <c r="J2140"/>
  <c r="J2139"/>
  <c r="J2138"/>
  <c r="J2137"/>
  <c r="J2136"/>
  <c r="J2135"/>
  <c r="J2134"/>
  <c r="J2133"/>
  <c r="J2132"/>
  <c r="J2131"/>
  <c r="J2130"/>
  <c r="J2129"/>
  <c r="J2128"/>
  <c r="J2127"/>
  <c r="J2126"/>
  <c r="J2125"/>
  <c r="J2124"/>
  <c r="J2123"/>
  <c r="J2122"/>
  <c r="J2121"/>
  <c r="J2120"/>
  <c r="J2119"/>
  <c r="J2118"/>
  <c r="J2117"/>
  <c r="J2116"/>
  <c r="J2115"/>
  <c r="J2114"/>
  <c r="J2113"/>
  <c r="J2112"/>
  <c r="J2111"/>
  <c r="J2110"/>
  <c r="J2109"/>
  <c r="J2108"/>
  <c r="J2107"/>
  <c r="J2106"/>
  <c r="J2105"/>
  <c r="J2104"/>
  <c r="J2103"/>
  <c r="J2102"/>
  <c r="J2101"/>
  <c r="J2100"/>
  <c r="J2099"/>
  <c r="J2098"/>
  <c r="J2097"/>
  <c r="J2096"/>
  <c r="J2095"/>
  <c r="J2094"/>
  <c r="J2093"/>
  <c r="J2092"/>
  <c r="J2091"/>
  <c r="J2090"/>
  <c r="J2089"/>
  <c r="J2088"/>
  <c r="J2087"/>
  <c r="J2086"/>
  <c r="J2085"/>
  <c r="J2084"/>
  <c r="J2083"/>
  <c r="J2082"/>
  <c r="J2081"/>
  <c r="J2080"/>
  <c r="J2079"/>
  <c r="J2078"/>
  <c r="J2077"/>
  <c r="J2076"/>
  <c r="J2075"/>
  <c r="J2074"/>
  <c r="J2073"/>
  <c r="J2072"/>
  <c r="J2071"/>
  <c r="J2070"/>
  <c r="J2069"/>
  <c r="J2068"/>
  <c r="J2067"/>
  <c r="J2066"/>
  <c r="J2065"/>
  <c r="J2064"/>
  <c r="J2063"/>
  <c r="J2062"/>
  <c r="J2061"/>
  <c r="J2060"/>
  <c r="J2059"/>
  <c r="J2058"/>
  <c r="J2057"/>
  <c r="J2056"/>
  <c r="J2055"/>
  <c r="J2054"/>
  <c r="J2053"/>
  <c r="J2052"/>
  <c r="J2051"/>
  <c r="J2050"/>
  <c r="J2049"/>
  <c r="J2048"/>
  <c r="J2047"/>
  <c r="J2046"/>
  <c r="J2045"/>
  <c r="J2044"/>
  <c r="J2043"/>
  <c r="J2042"/>
  <c r="J2041"/>
  <c r="J2040"/>
  <c r="J2039"/>
  <c r="J2038"/>
  <c r="J2037"/>
  <c r="J2036"/>
  <c r="J2035"/>
  <c r="J2034"/>
  <c r="J2033"/>
  <c r="J2032"/>
  <c r="J2031"/>
  <c r="J2030"/>
  <c r="J2029"/>
  <c r="J2028"/>
  <c r="J2027"/>
  <c r="J2026"/>
  <c r="J2025"/>
  <c r="J2024"/>
  <c r="J2023"/>
  <c r="J2022"/>
  <c r="J2021"/>
  <c r="J2020"/>
  <c r="J2019"/>
  <c r="J2018"/>
  <c r="J2017"/>
  <c r="J2016"/>
  <c r="J2015"/>
  <c r="J2014"/>
  <c r="J2013"/>
  <c r="J2012"/>
  <c r="J2011"/>
  <c r="J2010"/>
  <c r="J2009"/>
  <c r="J2008"/>
  <c r="J2007"/>
  <c r="J2006"/>
  <c r="J2005"/>
  <c r="J2004"/>
  <c r="J2003"/>
  <c r="J2002"/>
  <c r="J2001"/>
  <c r="J2000"/>
  <c r="J1999"/>
  <c r="J1998"/>
  <c r="J1997"/>
  <c r="J1996"/>
  <c r="J1995"/>
  <c r="J1994"/>
  <c r="J1993"/>
  <c r="J1992"/>
  <c r="J1991"/>
  <c r="J1990"/>
  <c r="J1989"/>
  <c r="J1988"/>
  <c r="J1987"/>
  <c r="J1986"/>
  <c r="J1985"/>
  <c r="J1984"/>
  <c r="J1983"/>
  <c r="J1982"/>
  <c r="J1981"/>
  <c r="J1980"/>
  <c r="J1979"/>
  <c r="J1978"/>
  <c r="J1977"/>
  <c r="J1976"/>
  <c r="J1975"/>
  <c r="J1974"/>
  <c r="J1973"/>
  <c r="J1972"/>
  <c r="J1971"/>
  <c r="J1970"/>
  <c r="J1969"/>
  <c r="J1968"/>
  <c r="J1967"/>
  <c r="J1966"/>
  <c r="J1965"/>
  <c r="J1964"/>
  <c r="J1963"/>
  <c r="J1962"/>
  <c r="J1961"/>
  <c r="J1960"/>
  <c r="J1959"/>
  <c r="J1958"/>
  <c r="J1957"/>
  <c r="J1956"/>
  <c r="J1955"/>
  <c r="J1954"/>
  <c r="J1953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1589" i="3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F9" i="8"/>
  <c r="F19"/>
  <c r="F22"/>
  <c r="F25"/>
  <c r="F30"/>
  <c r="F35"/>
  <c r="F43"/>
  <c r="F44"/>
  <c r="F46"/>
  <c r="F60"/>
  <c r="F70"/>
  <c r="F71"/>
  <c r="F72"/>
  <c r="F74"/>
  <c r="F83"/>
  <c r="F90"/>
  <c r="F91"/>
  <c r="F92"/>
  <c r="F98"/>
  <c r="F101"/>
  <c r="F110"/>
  <c r="F116"/>
  <c r="F118"/>
  <c r="F126"/>
  <c r="F130"/>
  <c r="F134"/>
  <c r="F135"/>
  <c r="F149"/>
  <c r="F154"/>
  <c r="F160"/>
  <c r="F172"/>
  <c r="F193"/>
  <c r="F197"/>
  <c r="F207"/>
  <c r="F209"/>
  <c r="F215"/>
  <c r="F221"/>
  <c r="F233"/>
  <c r="F242"/>
  <c r="F247"/>
  <c r="F253"/>
  <c r="F254"/>
  <c r="F255"/>
  <c r="F256"/>
  <c r="F257"/>
  <c r="F258"/>
  <c r="F260"/>
  <c r="F261"/>
  <c r="F266"/>
  <c r="F290"/>
  <c r="F295"/>
  <c r="F330"/>
  <c r="F401"/>
  <c r="F408"/>
  <c r="F421"/>
  <c r="F463"/>
  <c r="F466"/>
  <c r="F467"/>
  <c r="F468"/>
  <c r="F470"/>
  <c r="F471"/>
  <c r="F472"/>
  <c r="F473"/>
  <c r="F474"/>
  <c r="F475"/>
  <c r="F483"/>
  <c r="F484"/>
  <c r="F492"/>
  <c r="F494"/>
  <c r="F501"/>
  <c r="F503"/>
  <c r="F504"/>
  <c r="F509"/>
  <c r="F514"/>
  <c r="F515"/>
  <c r="F520"/>
  <c r="F521"/>
  <c r="F527"/>
  <c r="F528"/>
  <c r="F530"/>
  <c r="F534"/>
  <c r="F535"/>
  <c r="F537"/>
  <c r="F538"/>
  <c r="F539"/>
  <c r="F540"/>
  <c r="F543"/>
  <c r="F546"/>
  <c r="F561"/>
  <c r="F565"/>
  <c r="F568"/>
  <c r="F572"/>
  <c r="F581"/>
  <c r="F592"/>
  <c r="F603"/>
  <c r="F610"/>
  <c r="F621"/>
  <c r="F629"/>
  <c r="F630"/>
  <c r="F633"/>
  <c r="F635"/>
  <c r="F642"/>
  <c r="F645"/>
  <c r="F668"/>
  <c r="F669"/>
  <c r="F671"/>
  <c r="F672"/>
  <c r="F674"/>
  <c r="F680"/>
  <c r="F690"/>
  <c r="F699"/>
  <c r="F707"/>
  <c r="F708"/>
  <c r="F710"/>
  <c r="F715"/>
  <c r="F716"/>
  <c r="F718"/>
  <c r="F744"/>
  <c r="F745"/>
  <c r="F746"/>
  <c r="F747"/>
  <c r="F748"/>
  <c r="F752"/>
  <c r="F753"/>
  <c r="F764"/>
  <c r="F765"/>
  <c r="F770"/>
  <c r="F776"/>
  <c r="F777"/>
  <c r="F780"/>
  <c r="F792"/>
  <c r="F795"/>
  <c r="F799"/>
  <c r="F805"/>
  <c r="F807"/>
  <c r="F808"/>
  <c r="F813"/>
  <c r="F816"/>
  <c r="F817"/>
  <c r="F837"/>
  <c r="F852"/>
  <c r="F853"/>
  <c r="F856"/>
  <c r="F880"/>
  <c r="F1550" i="3"/>
  <c r="I1590" s="1"/>
  <c r="D2" i="1" s="1"/>
  <c r="F1551" i="3"/>
  <c r="F1553"/>
  <c r="F1556"/>
  <c r="F1557"/>
  <c r="F1558"/>
  <c r="F1561"/>
  <c r="F1566"/>
  <c r="F1567"/>
  <c r="F1573"/>
  <c r="F1574"/>
  <c r="F1575"/>
  <c r="F1576"/>
  <c r="F1583"/>
  <c r="F1584"/>
  <c r="I420" i="5" l="1"/>
  <c r="D4" i="1" s="1"/>
  <c r="I3220" i="4"/>
  <c r="D3" i="1" s="1"/>
  <c r="E2"/>
  <c r="D11" l="1"/>
</calcChain>
</file>

<file path=xl/connections.xml><?xml version="1.0" encoding="utf-8"?>
<connections xmlns="http://schemas.openxmlformats.org/spreadsheetml/2006/main">
  <connection id="1" name="SUP4419_5953" type="6" refreshedVersion="3" background="1" saveData="1">
    <textPr sourceFile="C:\Relatórios SILOMS\SUP4419_5953.TXT" decimal="," thousands="." semicolon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UP4419_59531" type="6" refreshedVersion="3" background="1" saveData="1">
    <textPr sourceFile="C:\Relatórios SILOMS\SUP4419_5953.TXT" decimal="," thousands="." semicolon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UP4419_59532" type="6" refreshedVersion="3" background="1" saveData="1">
    <textPr sourceFile="C:\Relatórios SILOMS\SUP4419_5953.TXT" decimal="," thousands="." semicolon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UP4419_59533" type="6" refreshedVersion="3" background="1" saveData="1">
    <textPr sourceFile="C:\Relatórios SILOMS\SUP4419_5953.TXT" decimal="," thousands="." semicolon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UP4419_59534" type="6" refreshedVersion="3" background="1" saveData="1">
    <textPr sourceFile="C:\Relatórios SILOMS\SUP4419_5953.TXT" decimal="," thousands="." semicolon="1">
      <textFields count="1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<sst xmlns="http://schemas.openxmlformats.org/spreadsheetml/2006/main" count="38137" uniqueCount="14754">
  <si>
    <t>PJ</t>
  </si>
  <si>
    <t>T1</t>
  </si>
  <si>
    <t>U2</t>
  </si>
  <si>
    <t>TOTAL</t>
  </si>
  <si>
    <t>G-19 (Ipanema)</t>
  </si>
  <si>
    <t>T9</t>
  </si>
  <si>
    <t>T-25 (Universal)</t>
  </si>
  <si>
    <t>P-3 (Orion)</t>
  </si>
  <si>
    <t>T-27 (Tucano - EMBRAER)</t>
  </si>
  <si>
    <t>P3</t>
  </si>
  <si>
    <t>H-60 (Black Hawk)</t>
  </si>
  <si>
    <t>H7</t>
  </si>
  <si>
    <t>C-98 (Caravan)</t>
  </si>
  <si>
    <t>U8</t>
  </si>
  <si>
    <t>F-5 (Tiger II)</t>
  </si>
  <si>
    <t>F5</t>
  </si>
  <si>
    <t>C/P-95 (Bandeirante)</t>
  </si>
  <si>
    <t>A7</t>
  </si>
  <si>
    <t>C-105 (C2) (Casa 295)</t>
  </si>
  <si>
    <t>C2</t>
  </si>
  <si>
    <t>AERONAVE</t>
  </si>
  <si>
    <t>F0086</t>
  </si>
  <si>
    <t xml:space="preserve">PIN,COTTER                                                                                          </t>
  </si>
  <si>
    <t>Z00.N5787461153</t>
  </si>
  <si>
    <t>1791B</t>
  </si>
  <si>
    <t xml:space="preserve">HORN                                                                                                </t>
  </si>
  <si>
    <t>YMS1W24V</t>
  </si>
  <si>
    <t>0117B</t>
  </si>
  <si>
    <t xml:space="preserve">E-CLIP                                                                                              </t>
  </si>
  <si>
    <t>YE-18</t>
  </si>
  <si>
    <t>70255</t>
  </si>
  <si>
    <t xml:space="preserve">BLADE,WINDSHIELD WIPER                                                                              </t>
  </si>
  <si>
    <t>XW20257H16</t>
  </si>
  <si>
    <t>K2962</t>
  </si>
  <si>
    <t xml:space="preserve">HOSE,AIR DUCT                                                                                       </t>
  </si>
  <si>
    <t>X2292-UG62G10G1011-015.1</t>
  </si>
  <si>
    <t xml:space="preserve">HOSE                                                                                                </t>
  </si>
  <si>
    <t>X2292-U62G15G1523-079.0</t>
  </si>
  <si>
    <t>X2292-U62G10G107-019.4</t>
  </si>
  <si>
    <t>X2292-U62G10G107-010.4</t>
  </si>
  <si>
    <t>X2292-U62G10G1011-17.0</t>
  </si>
  <si>
    <t>X2292-U62G10G1011-036.3</t>
  </si>
  <si>
    <t>X2292-S4G15G1514-018.0</t>
  </si>
  <si>
    <t>44695</t>
  </si>
  <si>
    <t xml:space="preserve">INHIBITOR, CORROSION, LUBRICATING OIL, LIQUID.                                                      </t>
  </si>
  <si>
    <t>VPCI-329</t>
  </si>
  <si>
    <t xml:space="preserve">FASTENER TAPE,PILE                                                                                  </t>
  </si>
  <si>
    <t>VELCRO-RIZADA-315-16</t>
  </si>
  <si>
    <t xml:space="preserve">FASTENER TAPE,HOOK                                                                                  </t>
  </si>
  <si>
    <t>VELCRO-GANCHOS-315-16</t>
  </si>
  <si>
    <t>F0296</t>
  </si>
  <si>
    <t xml:space="preserve">WASHER,FLAT                                                                                         </t>
  </si>
  <si>
    <t>76599</t>
  </si>
  <si>
    <t xml:space="preserve">CLAMP,HOSE                                                                                          </t>
  </si>
  <si>
    <t>TSS40S30</t>
  </si>
  <si>
    <t>TSS32S30</t>
  </si>
  <si>
    <t>TSS20S30</t>
  </si>
  <si>
    <t>FB011</t>
  </si>
  <si>
    <t xml:space="preserve">VALVE,PNEUMATIC TIRE                                                                                </t>
  </si>
  <si>
    <t>65297</t>
  </si>
  <si>
    <t xml:space="preserve">TEST KIT,OIL CONDITION                                                                              </t>
  </si>
  <si>
    <t>TI-TAN</t>
  </si>
  <si>
    <t>F5442</t>
  </si>
  <si>
    <t xml:space="preserve">KIT                                                                                                 </t>
  </si>
  <si>
    <t>TI295-044K01</t>
  </si>
  <si>
    <t>198</t>
  </si>
  <si>
    <t xml:space="preserve">NUT,SELF-LOCKING,HEXAGON                                                                            </t>
  </si>
  <si>
    <t>ST6317-09</t>
  </si>
  <si>
    <t xml:space="preserve">TERMINAL BOARD                                                                                      </t>
  </si>
  <si>
    <t>ST3510-01</t>
  </si>
  <si>
    <t xml:space="preserve">BOLT,MACHINE                                                                                        </t>
  </si>
  <si>
    <t xml:space="preserve">INSERT-SCREW,THREAD,SELF LOCKING                                                                    </t>
  </si>
  <si>
    <t>ST3373-23</t>
  </si>
  <si>
    <t xml:space="preserve">INSERT SCREW THREAD, SELF LOCKING                                                                   </t>
  </si>
  <si>
    <t>ST3372-23</t>
  </si>
  <si>
    <t xml:space="preserve">O-RING                                                                                              </t>
  </si>
  <si>
    <t>ST3367-010</t>
  </si>
  <si>
    <t xml:space="preserve">INSERT,SCREW THREAD                                                                                 </t>
  </si>
  <si>
    <t xml:space="preserve">GASKET                                                                                              </t>
  </si>
  <si>
    <t xml:space="preserve">BOLT                                                                                                </t>
  </si>
  <si>
    <t>ST3191-06</t>
  </si>
  <si>
    <t>ST3190-07</t>
  </si>
  <si>
    <t xml:space="preserve">PACKING,PREFORMED                                                                                   </t>
  </si>
  <si>
    <t>ST3086-013</t>
  </si>
  <si>
    <t xml:space="preserve">NUT,PLAIN,HEXAGON                                                                                   </t>
  </si>
  <si>
    <t>ST3081-08</t>
  </si>
  <si>
    <t>ST3081-06</t>
  </si>
  <si>
    <t>ST3080-04</t>
  </si>
  <si>
    <t>ST3079-04</t>
  </si>
  <si>
    <t xml:space="preserve">NIPPLE,TUBE                                                                                         </t>
  </si>
  <si>
    <t>ST3045-06</t>
  </si>
  <si>
    <t>ST3030-12</t>
  </si>
  <si>
    <t xml:space="preserve">NUT,SELF-LOCKING,DOUBLE HEXAGON                                                                     </t>
  </si>
  <si>
    <t>ST3030-11</t>
  </si>
  <si>
    <t>ST3030-09</t>
  </si>
  <si>
    <t>ST3030-08</t>
  </si>
  <si>
    <t xml:space="preserve">CLAMP,LOOP                                                                                          </t>
  </si>
  <si>
    <t>ST1478-10</t>
  </si>
  <si>
    <t>ST1140-13</t>
  </si>
  <si>
    <t xml:space="preserve">RING,RETAINING                                                                                      </t>
  </si>
  <si>
    <t>F9111</t>
  </si>
  <si>
    <t xml:space="preserve">PCMCIA CARD                                                                                         </t>
  </si>
  <si>
    <t>SSD-P08GI-3500</t>
  </si>
  <si>
    <t>80205</t>
  </si>
  <si>
    <t xml:space="preserve">NUT                                                                                                 </t>
  </si>
  <si>
    <t>SPS47FLW-524</t>
  </si>
  <si>
    <t>F6137</t>
  </si>
  <si>
    <t xml:space="preserve">SWITCH,PRESSURE                                                                                     </t>
  </si>
  <si>
    <t>SP4858</t>
  </si>
  <si>
    <t>0177B</t>
  </si>
  <si>
    <t xml:space="preserve">PROFILE, SECTION SP                                                                                 </t>
  </si>
  <si>
    <t>SP1999</t>
  </si>
  <si>
    <t>K7766</t>
  </si>
  <si>
    <t xml:space="preserve">WASHER                                                                                              </t>
  </si>
  <si>
    <t>F0225</t>
  </si>
  <si>
    <t xml:space="preserve">CONNECTOR,PLUG,ELECTRICAL                                                                           </t>
  </si>
  <si>
    <t>SN236HT</t>
  </si>
  <si>
    <t>52828</t>
  </si>
  <si>
    <t xml:space="preserve">NUT,SHEET SPRING                                                                                    </t>
  </si>
  <si>
    <t>SL211-3-1</t>
  </si>
  <si>
    <t xml:space="preserve">CLIP,RETAINING                                                                                      </t>
  </si>
  <si>
    <t>F2538</t>
  </si>
  <si>
    <t xml:space="preserve">INSULATION,THERMAL,AIRCRAFT                                                                         </t>
  </si>
  <si>
    <t>SET331820B</t>
  </si>
  <si>
    <t>SET331810C</t>
  </si>
  <si>
    <t>1777B</t>
  </si>
  <si>
    <t xml:space="preserve">TAPON RESPIRADERO                                                                                   </t>
  </si>
  <si>
    <t>SEP-1/4"</t>
  </si>
  <si>
    <t>24984</t>
  </si>
  <si>
    <t>SD028-214</t>
  </si>
  <si>
    <t>52152</t>
  </si>
  <si>
    <t xml:space="preserve">FOIL,METAL, MATERIAL ALUMINUM, THICKNESS 6.8 MILLIMETERS, WIDTH 20 IN, LENGTH 27 IN,                </t>
  </si>
  <si>
    <t>SCOTCHMARK7940</t>
  </si>
  <si>
    <t>30242</t>
  </si>
  <si>
    <t xml:space="preserve">LOUDSPEAKER,ELECTROMAGNETIC                                                                         </t>
  </si>
  <si>
    <t>SCD130-1-6</t>
  </si>
  <si>
    <t>844BB</t>
  </si>
  <si>
    <t>SB295-99-06K01A</t>
  </si>
  <si>
    <t>SB295-33-02K03</t>
  </si>
  <si>
    <t xml:space="preserve">SERVICE BULLETIM KIT                                                                                </t>
  </si>
  <si>
    <t>SB295-31-14K01</t>
  </si>
  <si>
    <t xml:space="preserve">SERVICE BULLETIN KIT                                                                                </t>
  </si>
  <si>
    <t>SB295-30-0014K01</t>
  </si>
  <si>
    <t xml:space="preserve">SERVICE BULLENTIN KIT                                                                               </t>
  </si>
  <si>
    <t>SB295-28-0003K02</t>
  </si>
  <si>
    <t>SB295-28-0003K01</t>
  </si>
  <si>
    <t>SB295280001K02</t>
  </si>
  <si>
    <t xml:space="preserve">MODIFICATION KIT,AIRCRAFT COMPONENTS                                                                </t>
  </si>
  <si>
    <t>SB295-27-0003K01</t>
  </si>
  <si>
    <t>SB295-25-13K01A</t>
  </si>
  <si>
    <t xml:space="preserve">PACKING PREFOR                                                                                      </t>
  </si>
  <si>
    <t>64547</t>
  </si>
  <si>
    <t>S9028G904</t>
  </si>
  <si>
    <t>74687</t>
  </si>
  <si>
    <t xml:space="preserve">RING,SEAL                                                                                           </t>
  </si>
  <si>
    <t>S11L131C</t>
  </si>
  <si>
    <t xml:space="preserve">SLEEVE                                                                                              </t>
  </si>
  <si>
    <t>D8367</t>
  </si>
  <si>
    <t xml:space="preserve">SEALING COMPOUND                                                                                    </t>
  </si>
  <si>
    <t>RTV730</t>
  </si>
  <si>
    <t xml:space="preserve">MASTIC RIPOX MASSA (KEZ95045-2KG, ENDUIT + KXZ99045-2KG, DURCISSEUR ENDUIT )                        </t>
  </si>
  <si>
    <t>RIPOX 72</t>
  </si>
  <si>
    <t>F2276</t>
  </si>
  <si>
    <t xml:space="preserve">HOSE ASSEMBLY,METALLIC                                                                              </t>
  </si>
  <si>
    <t>RC112-00</t>
  </si>
  <si>
    <t>B1395</t>
  </si>
  <si>
    <t xml:space="preserve">ROD-CONTROL                                                                                         </t>
  </si>
  <si>
    <t>R24493E</t>
  </si>
  <si>
    <t>F4144</t>
  </si>
  <si>
    <t xml:space="preserve">CORD ASSEMBLY,ELASTIC                                                                               </t>
  </si>
  <si>
    <t>R16CB043-5CB</t>
  </si>
  <si>
    <t>F0503</t>
  </si>
  <si>
    <t xml:space="preserve">CONNECTOR,RECEPTACLE,ELECTRICAL                                                                     </t>
  </si>
  <si>
    <t xml:space="preserve">JUNTA QUADRING                                                                                      </t>
  </si>
  <si>
    <t>QRAR04349</t>
  </si>
  <si>
    <t>QRAR04343</t>
  </si>
  <si>
    <t>QRAR04337</t>
  </si>
  <si>
    <t>QRAR04330</t>
  </si>
  <si>
    <t>QRAR04325</t>
  </si>
  <si>
    <t>U0088</t>
  </si>
  <si>
    <t xml:space="preserve">FILTER ELEMENT,FLUID, U/O: CE100271-0001 AND CE100271-0003, BODY SUBASSY                            </t>
  </si>
  <si>
    <t>QA07647</t>
  </si>
  <si>
    <t>QA07646</t>
  </si>
  <si>
    <t xml:space="preserve">TUBE AND FITTINGS,METALLIC                                                                          </t>
  </si>
  <si>
    <t>PWC37771</t>
  </si>
  <si>
    <t>71984</t>
  </si>
  <si>
    <t xml:space="preserve">ADHESIVE/SEALANT SILICONE RUBBER                                                                    </t>
  </si>
  <si>
    <t>PWC09-017A</t>
  </si>
  <si>
    <t>38002</t>
  </si>
  <si>
    <t xml:space="preserve">PITOT STATIC ADAPTOR                                                                                </t>
  </si>
  <si>
    <t>PSS88235-4-4-4</t>
  </si>
  <si>
    <t>83574</t>
  </si>
  <si>
    <t>PR-2001 B-1/2</t>
  </si>
  <si>
    <t xml:space="preserve">LAMP,INCANDESCENT                                                                                   </t>
  </si>
  <si>
    <t xml:space="preserve">SEALING COMPOUND, PASTE, WORKING TIME DRYING-8 HOURS, 3-1/2 OZ                                      </t>
  </si>
  <si>
    <t>PR-1826 B-2</t>
  </si>
  <si>
    <t xml:space="preserve">RIVET,BLIND                                                                                         </t>
  </si>
  <si>
    <t>98524</t>
  </si>
  <si>
    <t>PLT5470-6-5</t>
  </si>
  <si>
    <t xml:space="preserve">BLIND RIVET                                                                                         </t>
  </si>
  <si>
    <t>PLT5470-6-4</t>
  </si>
  <si>
    <t xml:space="preserve">RIVET BLIND                                                                                         </t>
  </si>
  <si>
    <t xml:space="preserve">INDICATOR,HUMIDITY,CARD                                                                             </t>
  </si>
  <si>
    <t>PK576</t>
  </si>
  <si>
    <t xml:space="preserve">COVER                                                                                               </t>
  </si>
  <si>
    <t xml:space="preserve">BRACKET-ENGIN OUTRIGHT                                                                              </t>
  </si>
  <si>
    <t>PK2164</t>
  </si>
  <si>
    <t>89305</t>
  </si>
  <si>
    <t xml:space="preserve">NUT,PLAIN,SLOTTED,HEXAGON                                                                           </t>
  </si>
  <si>
    <t>F0224</t>
  </si>
  <si>
    <t xml:space="preserve">NUT,SELF-LOCKING,CASTELLATED,HEXAGON                                                                </t>
  </si>
  <si>
    <t>PHCR56</t>
  </si>
  <si>
    <t>PHCR55</t>
  </si>
  <si>
    <t>PHCR54</t>
  </si>
  <si>
    <t xml:space="preserve">NUT,SELF-LOCKING,EXTENDED WASHER,HEXAGON                                                            </t>
  </si>
  <si>
    <t>PHCR53</t>
  </si>
  <si>
    <t>3MUB3</t>
  </si>
  <si>
    <t xml:space="preserve">26" PENETRATOR                                                                                      </t>
  </si>
  <si>
    <t>PE26</t>
  </si>
  <si>
    <t>F6087</t>
  </si>
  <si>
    <t xml:space="preserve">TEE, UNION                                                                                          </t>
  </si>
  <si>
    <t>PE20103-080804</t>
  </si>
  <si>
    <t>59603</t>
  </si>
  <si>
    <t xml:space="preserve">ADAPTER,STRAIGHT,FLANGE TO HOSE                                                                     </t>
  </si>
  <si>
    <t>PC-1006</t>
  </si>
  <si>
    <t>C0890</t>
  </si>
  <si>
    <t xml:space="preserve">STUD,TURNLOCK FASTENER                                                                              </t>
  </si>
  <si>
    <t>PAN3803-4</t>
  </si>
  <si>
    <t xml:space="preserve">SWITCH,THERMOSTATIC                                                                                 </t>
  </si>
  <si>
    <t>P716215</t>
  </si>
  <si>
    <t>F0110</t>
  </si>
  <si>
    <t>P712332</t>
  </si>
  <si>
    <t xml:space="preserve">BRIDE/COLLIER FIXAT                                                                                 </t>
  </si>
  <si>
    <t>P605849</t>
  </si>
  <si>
    <t xml:space="preserve">SHAFT, TORQUE                                                                                       </t>
  </si>
  <si>
    <t>P603630</t>
  </si>
  <si>
    <t>P603152</t>
  </si>
  <si>
    <t xml:space="preserve">BRUSH,ELECTRICAL CONTACT                                                                            </t>
  </si>
  <si>
    <t>P601952</t>
  </si>
  <si>
    <t>72914</t>
  </si>
  <si>
    <t xml:space="preserve">LAMP, INCANDESCENT                                                                                  </t>
  </si>
  <si>
    <t xml:space="preserve">NUT,CLIP-ON                                                                                         </t>
  </si>
  <si>
    <t>NSA5110-3-1</t>
  </si>
  <si>
    <t>NSA5060C5</t>
  </si>
  <si>
    <t>NSA5060C4</t>
  </si>
  <si>
    <t>NSA5060C3</t>
  </si>
  <si>
    <t>K0394</t>
  </si>
  <si>
    <t xml:space="preserve">SLEEVE,CONNECTING,NON-METALLIC                                                                      </t>
  </si>
  <si>
    <t>NR80/S/3/9.5/635.0</t>
  </si>
  <si>
    <t xml:space="preserve">TUBING,NONMETALLIC                                                                                  </t>
  </si>
  <si>
    <t>NR80/S/3/9.5/228.6</t>
  </si>
  <si>
    <t xml:space="preserve">SCREW,CLOSE TOLERANCE                                                                               </t>
  </si>
  <si>
    <t xml:space="preserve">BUSHING,SLEEVE                                                                                      </t>
  </si>
  <si>
    <t>NAS77A5-010P</t>
  </si>
  <si>
    <t xml:space="preserve">BUSHING                                                                                             </t>
  </si>
  <si>
    <t>NAS77A5-007P</t>
  </si>
  <si>
    <t xml:space="preserve">NUT,SELF-LOCKING,PLATE                                                                              </t>
  </si>
  <si>
    <t xml:space="preserve">NUT,SELF-LOCKING,SLOTTED,HEXAGON                                                                    </t>
  </si>
  <si>
    <t>NAS679C3M</t>
  </si>
  <si>
    <t>NAS679A6</t>
  </si>
  <si>
    <t>NAS679A4W</t>
  </si>
  <si>
    <t>NAS679A3W</t>
  </si>
  <si>
    <t xml:space="preserve">BOLT,SHEAR                                                                                          </t>
  </si>
  <si>
    <t>NAS6710HU69</t>
  </si>
  <si>
    <t>NAS6708DU36</t>
  </si>
  <si>
    <t>NAS6706DU16</t>
  </si>
  <si>
    <t>NAS6705DU18</t>
  </si>
  <si>
    <t xml:space="preserve">BOLT,CLOSE TOLERANCE                                                                                </t>
  </si>
  <si>
    <t>NAS6705DU11</t>
  </si>
  <si>
    <t>NAS6705DU10</t>
  </si>
  <si>
    <t xml:space="preserve">PIN,PISTON                                                                                          </t>
  </si>
  <si>
    <t>NAS6705D32</t>
  </si>
  <si>
    <t>NAS6705D29</t>
  </si>
  <si>
    <t>NAS6705D27</t>
  </si>
  <si>
    <t>NAS6704HU2</t>
  </si>
  <si>
    <t>NAS6704DU8</t>
  </si>
  <si>
    <t>NAS6704DU20</t>
  </si>
  <si>
    <t>NAS6704DU18</t>
  </si>
  <si>
    <t>NAS6704DU17</t>
  </si>
  <si>
    <t>NAS6704DU15</t>
  </si>
  <si>
    <t>NAS6704DU13</t>
  </si>
  <si>
    <t>NAS6704DU12</t>
  </si>
  <si>
    <t xml:space="preserve">BOLT, SHEAR                                                                                         </t>
  </si>
  <si>
    <t>NAS6704D11</t>
  </si>
  <si>
    <t>NAS6704D10</t>
  </si>
  <si>
    <t>NAS6703U8</t>
  </si>
  <si>
    <t>NAS6703U40</t>
  </si>
  <si>
    <t>NAS6703U2</t>
  </si>
  <si>
    <t>NAS6703U19</t>
  </si>
  <si>
    <t>NAS6703HU2</t>
  </si>
  <si>
    <t>NAS6703DU8</t>
  </si>
  <si>
    <t>NAS6703DU6</t>
  </si>
  <si>
    <t>NAS6703DU25</t>
  </si>
  <si>
    <t>NAS6703DU12</t>
  </si>
  <si>
    <t>NAS6703D7</t>
  </si>
  <si>
    <t>NAS6609-27</t>
  </si>
  <si>
    <t>NAS6606D60</t>
  </si>
  <si>
    <t>NAS6604-6</t>
  </si>
  <si>
    <t>8T729</t>
  </si>
  <si>
    <t>NAS6603-9</t>
  </si>
  <si>
    <t xml:space="preserve">BOLT SHEAR                                                                                          </t>
  </si>
  <si>
    <t>NAS6603-5</t>
  </si>
  <si>
    <t>NAS6603-2</t>
  </si>
  <si>
    <t>NAS6308U21D</t>
  </si>
  <si>
    <t>NAS626-10</t>
  </si>
  <si>
    <t>NAS625-16</t>
  </si>
  <si>
    <t>NAS625-14</t>
  </si>
  <si>
    <t>NAS624-6</t>
  </si>
  <si>
    <t>NAS624-12</t>
  </si>
  <si>
    <t>NAS620C8L</t>
  </si>
  <si>
    <t>NAS6206-16D</t>
  </si>
  <si>
    <t>NAS6203-13D</t>
  </si>
  <si>
    <t xml:space="preserve">WASHER FLAT                                                                                         </t>
  </si>
  <si>
    <t xml:space="preserve">SCREW,MACHINE                                                                                       </t>
  </si>
  <si>
    <t>NAS603-7P</t>
  </si>
  <si>
    <t xml:space="preserve">SCREW                                                                                               </t>
  </si>
  <si>
    <t xml:space="preserve">SCREW, MACHINE                                                                                      </t>
  </si>
  <si>
    <t>NAS6003U18</t>
  </si>
  <si>
    <t xml:space="preserve">RETAINER,NUT AND BOLT                                                                               </t>
  </si>
  <si>
    <t>NAS578-10B</t>
  </si>
  <si>
    <t xml:space="preserve">NUT, SELF-LOCKING, BARREL                                                                           </t>
  </si>
  <si>
    <t>NAS577B10A</t>
  </si>
  <si>
    <t>NAS566-65</t>
  </si>
  <si>
    <t>NAS566-49</t>
  </si>
  <si>
    <t>NAS564C39</t>
  </si>
  <si>
    <t>NAS563C17</t>
  </si>
  <si>
    <t xml:space="preserve">PIN,SPRING                                                                                          </t>
  </si>
  <si>
    <t>NAS514P832-4</t>
  </si>
  <si>
    <t>NAS509-4</t>
  </si>
  <si>
    <t>NAS509-3</t>
  </si>
  <si>
    <t>NAS2817-17</t>
  </si>
  <si>
    <t>NAS2815-12</t>
  </si>
  <si>
    <t>NAS2814C28</t>
  </si>
  <si>
    <t>NAS2814C26</t>
  </si>
  <si>
    <t>NAS2814C2</t>
  </si>
  <si>
    <t>NAS2814-5</t>
  </si>
  <si>
    <t>NAS2813C4</t>
  </si>
  <si>
    <t>NAS2813C2HN</t>
  </si>
  <si>
    <t>NAS2813C2</t>
  </si>
  <si>
    <t>NAS2813-4</t>
  </si>
  <si>
    <t>NAS1922-0225-3H</t>
  </si>
  <si>
    <t xml:space="preserve">CLAMP, HOSE                                                                                         </t>
  </si>
  <si>
    <t>NAS1922-0200-3H</t>
  </si>
  <si>
    <t xml:space="preserve">CLAMP                                                                                               </t>
  </si>
  <si>
    <t>NAS1922-0150-1H</t>
  </si>
  <si>
    <t>NAS1922-0100-3</t>
  </si>
  <si>
    <t>NAS1922-0075-1</t>
  </si>
  <si>
    <t>NAS1922-0050-3H</t>
  </si>
  <si>
    <t xml:space="preserve">RIVET                                                                                               </t>
  </si>
  <si>
    <t>NAS1919M06S03U</t>
  </si>
  <si>
    <t>NAS1835A3</t>
  </si>
  <si>
    <t xml:space="preserve">INSERT,PANEL FASTENER                                                                               </t>
  </si>
  <si>
    <t>NAS1834A3K394</t>
  </si>
  <si>
    <t>NAS1834A3K346</t>
  </si>
  <si>
    <t xml:space="preserve">NUT,SELF-LOCKING,EXTENDED WASHER,DOUBLE HEXAGON                                                     </t>
  </si>
  <si>
    <t>NAS1804-6</t>
  </si>
  <si>
    <t>NAS1801-6-22</t>
  </si>
  <si>
    <t>NAS1801-3-8</t>
  </si>
  <si>
    <t xml:space="preserve">SCREW MACHINE                                                                                       </t>
  </si>
  <si>
    <t>NAS1801-08-21</t>
  </si>
  <si>
    <t xml:space="preserve">NUT,SELF-LOCKING,EXTENDED WASHER,DOUBLE                                                             </t>
  </si>
  <si>
    <t>NAS1758L6</t>
  </si>
  <si>
    <t>NAS1738B4-2</t>
  </si>
  <si>
    <t>NAS1721C5L5P</t>
  </si>
  <si>
    <t>NAS1721C5-3P</t>
  </si>
  <si>
    <t>NAS1716C38K</t>
  </si>
  <si>
    <t>NAS1623-4</t>
  </si>
  <si>
    <t xml:space="preserve">WASHER,RECESSED                                                                                     </t>
  </si>
  <si>
    <t>NAS1587-4C</t>
  </si>
  <si>
    <t>NAS1581C3T2</t>
  </si>
  <si>
    <t>NAS1581C3R2</t>
  </si>
  <si>
    <t>NAS1580C4T9P</t>
  </si>
  <si>
    <t xml:space="preserve">SCREW,CLOSE TOLERENCE                                                                               </t>
  </si>
  <si>
    <t>NAS1580C4T13P</t>
  </si>
  <si>
    <t>NAS1580C3T2</t>
  </si>
  <si>
    <t>NAS1474A3</t>
  </si>
  <si>
    <t xml:space="preserve">CLIP, SPRING TENSION                                                                                </t>
  </si>
  <si>
    <t>NAS1464-020-12C</t>
  </si>
  <si>
    <t xml:space="preserve">PIN,QUICK RELEASE                                                                                   </t>
  </si>
  <si>
    <t>NAS1337C5C160</t>
  </si>
  <si>
    <t>NAS1291C4M</t>
  </si>
  <si>
    <t>73030</t>
  </si>
  <si>
    <t>5R793</t>
  </si>
  <si>
    <t>NAS1291C3M</t>
  </si>
  <si>
    <t xml:space="preserve">RIVET,SOLID                                                                                         </t>
  </si>
  <si>
    <t>F6117</t>
  </si>
  <si>
    <t xml:space="preserve">WASHER,FINISHING                                                                                    </t>
  </si>
  <si>
    <t>NAS1169T10</t>
  </si>
  <si>
    <t>F6198</t>
  </si>
  <si>
    <t>NAS1169C10L</t>
  </si>
  <si>
    <t>NAS1154E9P</t>
  </si>
  <si>
    <t>NAS1154E7P</t>
  </si>
  <si>
    <t>NAS1154E6P</t>
  </si>
  <si>
    <t>NAS1154E5P</t>
  </si>
  <si>
    <t>NAS1154E4P</t>
  </si>
  <si>
    <t xml:space="preserve">SCREW, CLOSE TOLERANCE                                                                              </t>
  </si>
  <si>
    <t>NAS1153V8</t>
  </si>
  <si>
    <t>NAS1153V4</t>
  </si>
  <si>
    <t>NAS1153V3</t>
  </si>
  <si>
    <t>NAS1153V2</t>
  </si>
  <si>
    <t>NAS1153V16</t>
  </si>
  <si>
    <t>NAS1153V10</t>
  </si>
  <si>
    <t>NAS1153E6</t>
  </si>
  <si>
    <t>NAS1153E5P</t>
  </si>
  <si>
    <t>NAS1153E5</t>
  </si>
  <si>
    <t>NAS1153E4P</t>
  </si>
  <si>
    <t>NAS1153E4</t>
  </si>
  <si>
    <t>NAS1153E3P</t>
  </si>
  <si>
    <t>NAS1153E20P</t>
  </si>
  <si>
    <t>NAS1153E14P</t>
  </si>
  <si>
    <t>NAS1153-9</t>
  </si>
  <si>
    <t>NAS1153-7</t>
  </si>
  <si>
    <t>NAS1153-6</t>
  </si>
  <si>
    <t>NAS1153-5</t>
  </si>
  <si>
    <t>NAS1153-3</t>
  </si>
  <si>
    <t>NAS1153-2</t>
  </si>
  <si>
    <t>NAS1153-12</t>
  </si>
  <si>
    <t>NAS1152V3</t>
  </si>
  <si>
    <t>NAS1152V2</t>
  </si>
  <si>
    <t>NAS1152E2</t>
  </si>
  <si>
    <t xml:space="preserve">SCREW,CLOSE TOLERAN                                                                                 </t>
  </si>
  <si>
    <t>NAS1152-7</t>
  </si>
  <si>
    <t>NAS1149G0363P</t>
  </si>
  <si>
    <t>NAS1149F0732P</t>
  </si>
  <si>
    <t>NAS1149F0532P</t>
  </si>
  <si>
    <t xml:space="preserve">WASHER,FLAT, STEEL CADMIUM, HOLE DIA 0.255/0.275 IN, THICK 0.32 IN, OVERALL DIA 0.495/0.520 IN.     </t>
  </si>
  <si>
    <t>NAS1149F0432P</t>
  </si>
  <si>
    <t xml:space="preserve">ARRUELA PLANA                                                                                       </t>
  </si>
  <si>
    <t>NAS1149F0363P</t>
  </si>
  <si>
    <t>88044</t>
  </si>
  <si>
    <t>NAS1149F0332P</t>
  </si>
  <si>
    <t>NAS1149DN832K</t>
  </si>
  <si>
    <t>NAS1149DN816K</t>
  </si>
  <si>
    <t>NAS1149DN616K</t>
  </si>
  <si>
    <t>NAS1149DN416H</t>
  </si>
  <si>
    <t>NAS1149D0463K</t>
  </si>
  <si>
    <t>NAS1149D0416K</t>
  </si>
  <si>
    <t>NAS1149D0363K</t>
  </si>
  <si>
    <t>NAS1149D0363J</t>
  </si>
  <si>
    <t>10630</t>
  </si>
  <si>
    <t>NAS1149D0332K</t>
  </si>
  <si>
    <t>NAS1149D0332J</t>
  </si>
  <si>
    <t>96906</t>
  </si>
  <si>
    <t>NAS1149D0316K</t>
  </si>
  <si>
    <t>NAS1149D0316H</t>
  </si>
  <si>
    <t>NAS1149D0316</t>
  </si>
  <si>
    <t>NAS1149CN832R</t>
  </si>
  <si>
    <t xml:space="preserve">WASHER, FLAT                                                                                        </t>
  </si>
  <si>
    <t>NAS1149C1490R</t>
  </si>
  <si>
    <t>NAS1149C0532R</t>
  </si>
  <si>
    <t>NAS1149C0463B</t>
  </si>
  <si>
    <t>NAS1149C0432R</t>
  </si>
  <si>
    <t>NAS1149C0363R</t>
  </si>
  <si>
    <t>81349</t>
  </si>
  <si>
    <t>NAS1149C0332B</t>
  </si>
  <si>
    <t>NAS1143E3</t>
  </si>
  <si>
    <t>NAS1134-9</t>
  </si>
  <si>
    <t>NAS1133V8</t>
  </si>
  <si>
    <t xml:space="preserve">SCREW, CLOSE TOLERAN                                                                                </t>
  </si>
  <si>
    <t>NAS1133V6</t>
  </si>
  <si>
    <t>NAS1133V3</t>
  </si>
  <si>
    <t>NAS1133V2</t>
  </si>
  <si>
    <t>NAS1133E4</t>
  </si>
  <si>
    <t>NAS1133E3</t>
  </si>
  <si>
    <t>7851</t>
  </si>
  <si>
    <t>NAS1133E2P</t>
  </si>
  <si>
    <t>NAS1133-9R</t>
  </si>
  <si>
    <t>NAS1133-6</t>
  </si>
  <si>
    <t>NAS1132E1</t>
  </si>
  <si>
    <t>NAS1131-4</t>
  </si>
  <si>
    <t>NAS1102E4-14</t>
  </si>
  <si>
    <t>NAS1102E3-8</t>
  </si>
  <si>
    <t>NAS1102E3-28</t>
  </si>
  <si>
    <t>NAS1102E08-10</t>
  </si>
  <si>
    <t>NAS1102E06-7</t>
  </si>
  <si>
    <t xml:space="preserve">SCREW B                                                                                             </t>
  </si>
  <si>
    <t>NAS1102-4-10</t>
  </si>
  <si>
    <t>NAS1102-3-8</t>
  </si>
  <si>
    <t>NAS1102-3-7</t>
  </si>
  <si>
    <t>NAS1102-3-4</t>
  </si>
  <si>
    <t>NAS1102-3-12</t>
  </si>
  <si>
    <t>NAS1102-3-10</t>
  </si>
  <si>
    <t>NAS1102-08-6</t>
  </si>
  <si>
    <t>C4293</t>
  </si>
  <si>
    <t>NAS1101E3-7</t>
  </si>
  <si>
    <t>92215</t>
  </si>
  <si>
    <t>NAS1101-06-14</t>
  </si>
  <si>
    <t>NAS1101-04-5</t>
  </si>
  <si>
    <t>NAS1003-10A</t>
  </si>
  <si>
    <t>94581</t>
  </si>
  <si>
    <t>N3354-480</t>
  </si>
  <si>
    <t>6090</t>
  </si>
  <si>
    <t xml:space="preserve">CONNECTOR                                                                                           </t>
  </si>
  <si>
    <t>MTCPKT1-0010</t>
  </si>
  <si>
    <t>MTC100KT2-0165</t>
  </si>
  <si>
    <t xml:space="preserve">MAINTENANCE KIT,ELECTRICAL CONNECTOR                                                                </t>
  </si>
  <si>
    <t>MTC100KT2-0080</t>
  </si>
  <si>
    <t>MTC100-JB2-P14</t>
  </si>
  <si>
    <t xml:space="preserve">CONNECTOR,PLUG,ELEC                                                                                 </t>
  </si>
  <si>
    <t>MTC100JA2-S14</t>
  </si>
  <si>
    <t xml:space="preserve">INSERTO DO CONECTOR ELÉTRICO                                                                        </t>
  </si>
  <si>
    <t>MTC100-JA1-P14</t>
  </si>
  <si>
    <t>06WH3</t>
  </si>
  <si>
    <t xml:space="preserve">MOUNTING TRAY                                                                                       </t>
  </si>
  <si>
    <t>MT6-6346-101</t>
  </si>
  <si>
    <t>81343</t>
  </si>
  <si>
    <t xml:space="preserve">PACKING, PREFORMED                                                                                  </t>
  </si>
  <si>
    <t>MS9967-212</t>
  </si>
  <si>
    <t>MS9967-128</t>
  </si>
  <si>
    <t>MS9967-116</t>
  </si>
  <si>
    <t xml:space="preserve">PACKING                                                                                             </t>
  </si>
  <si>
    <t>MS9967-046</t>
  </si>
  <si>
    <t xml:space="preserve">REDUCER,TUBE                                                                                        </t>
  </si>
  <si>
    <t>MS9769-031</t>
  </si>
  <si>
    <t xml:space="preserve">BOLT MACHINE                                                                                        </t>
  </si>
  <si>
    <t>MS9696-08</t>
  </si>
  <si>
    <t xml:space="preserve">BRACKET,ANGLE                                                                                       </t>
  </si>
  <si>
    <t xml:space="preserve">WASHER,KEY                                                                                          </t>
  </si>
  <si>
    <t>MS9581-13</t>
  </si>
  <si>
    <t>MS9568-10</t>
  </si>
  <si>
    <t>MS9549-10</t>
  </si>
  <si>
    <t>MS9549-09</t>
  </si>
  <si>
    <t>MS9489-14</t>
  </si>
  <si>
    <t>MS9452-12</t>
  </si>
  <si>
    <t>MS9447-17</t>
  </si>
  <si>
    <t>MS9320-12</t>
  </si>
  <si>
    <t>MS9320-10</t>
  </si>
  <si>
    <t>MS9276-10</t>
  </si>
  <si>
    <t>99167</t>
  </si>
  <si>
    <t>MS9209-20</t>
  </si>
  <si>
    <t>MS9208-10</t>
  </si>
  <si>
    <t>MS9208-06</t>
  </si>
  <si>
    <t>MS9201-05</t>
  </si>
  <si>
    <t xml:space="preserve">ELBOW,TUBE TO BOSS                                                                                  </t>
  </si>
  <si>
    <t>MS9194-10</t>
  </si>
  <si>
    <t>MS9194-06</t>
  </si>
  <si>
    <t>MS9194-04</t>
  </si>
  <si>
    <t>MS9100-04</t>
  </si>
  <si>
    <t xml:space="preserve">RETAINER,PACKING                                                                                    </t>
  </si>
  <si>
    <t>MS9058-04</t>
  </si>
  <si>
    <t xml:space="preserve">SWITCH,TOGGLE                                                                                       </t>
  </si>
  <si>
    <t>MS90311-231</t>
  </si>
  <si>
    <t>MS90311-211</t>
  </si>
  <si>
    <t xml:space="preserve">NUT,PLAIN,HEXA                                                                                      </t>
  </si>
  <si>
    <t>MS35650-3252</t>
  </si>
  <si>
    <t>MS35650-302</t>
  </si>
  <si>
    <t xml:space="preserve">WASHER,LOCK                                                                                         </t>
  </si>
  <si>
    <t>MS35338-44</t>
  </si>
  <si>
    <t xml:space="preserve">ARRUELA TRAVA                                                                                       </t>
  </si>
  <si>
    <t>MS35338-43</t>
  </si>
  <si>
    <t>T0813</t>
  </si>
  <si>
    <t>MS35338-42</t>
  </si>
  <si>
    <t>MS35214-45</t>
  </si>
  <si>
    <t>MS35206-203</t>
  </si>
  <si>
    <t>MS35191-292</t>
  </si>
  <si>
    <t>MS35191-275</t>
  </si>
  <si>
    <t>MS3506-1</t>
  </si>
  <si>
    <t xml:space="preserve">CONECTOR DO PLUGUE ELÉTRICO                                                                         </t>
  </si>
  <si>
    <t>MS3456W16-11PW</t>
  </si>
  <si>
    <t>MS3456W16-11P</t>
  </si>
  <si>
    <t>MS3393-4</t>
  </si>
  <si>
    <t xml:space="preserve">STRAP,TIEDOWN,ELECTRICAL COMPONENTS, COLOR NATURAL, WIDTH 0.310 IN, THICK 0.083 IN, LENGTH 26 IN    </t>
  </si>
  <si>
    <t>MS3367-6-9</t>
  </si>
  <si>
    <t xml:space="preserve">STRAP,TIEDOWN,ELECTRICAL COMPONENTS, COLOR NATURAL, WIDTH 0.146 IN, LENGTH 4.680 IN                 </t>
  </si>
  <si>
    <t>MS3367-5-9</t>
  </si>
  <si>
    <t xml:space="preserve">STRAP,TIEDOWN,ELECTRICAL COMPONENTS, COLOR YELLOW, WIDTH 0.146IN, THICK 0.055 IN, LENGTH 4.680 IN   </t>
  </si>
  <si>
    <t>MS3367-5-4</t>
  </si>
  <si>
    <t xml:space="preserve">STRAP,TIEDOWN,ELECTRICAL COMPONENTS, COLOR BLACK, WIDTH 0.100 IN, THICK 0.091 IN, LENGTH 4 IN       </t>
  </si>
  <si>
    <t>MS3367-4-0</t>
  </si>
  <si>
    <t xml:space="preserve">STRAP,TIEDOWN,ELECTRICAL COMPONENTS                                                                 </t>
  </si>
  <si>
    <t>MS3367-3-0</t>
  </si>
  <si>
    <t>MS3367-1-0</t>
  </si>
  <si>
    <t xml:space="preserve">LAMP,INCANDESCENT, VOLTAGE 28 VOLTS, COLORLESS, TRANSPARENT                                         </t>
  </si>
  <si>
    <t>MS3338-6839</t>
  </si>
  <si>
    <t xml:space="preserve">CIRCUIT BREAKER                                                                                     </t>
  </si>
  <si>
    <t>MS3320-1</t>
  </si>
  <si>
    <t>MS3116F8-4S</t>
  </si>
  <si>
    <t>MS29513-128</t>
  </si>
  <si>
    <t xml:space="preserve">O RING                                                                                              </t>
  </si>
  <si>
    <t>MS29513-127</t>
  </si>
  <si>
    <t>MS29513-012</t>
  </si>
  <si>
    <t>MS29512-04</t>
  </si>
  <si>
    <t xml:space="preserve">FUSE,INCLOSED LINK                                                                                  </t>
  </si>
  <si>
    <t>MS28937-50</t>
  </si>
  <si>
    <t>MS28937-30</t>
  </si>
  <si>
    <t>MS28937-20</t>
  </si>
  <si>
    <t>MS28937-10</t>
  </si>
  <si>
    <t>MS28937-05</t>
  </si>
  <si>
    <t>1WL60</t>
  </si>
  <si>
    <t xml:space="preserve">VALVE,PNEUMATIC TANK                                                                                </t>
  </si>
  <si>
    <t>MS28889-2</t>
  </si>
  <si>
    <t>MS28778-6</t>
  </si>
  <si>
    <t>MS28778-4</t>
  </si>
  <si>
    <t>MS28778-3</t>
  </si>
  <si>
    <t>MS28778-12</t>
  </si>
  <si>
    <t>MS28775-239</t>
  </si>
  <si>
    <t xml:space="preserve">TRANSMITTER,TEMPERATURE,ELECTRICAL RESISTANCE                                                       </t>
  </si>
  <si>
    <t>MS28038-2</t>
  </si>
  <si>
    <t>MS28034-3</t>
  </si>
  <si>
    <t>MS28034-2</t>
  </si>
  <si>
    <t xml:space="preserve">RELAY,ELECTROMAGNETIC                                                                               </t>
  </si>
  <si>
    <t>MS27751-1</t>
  </si>
  <si>
    <t>MS27721-31-1M</t>
  </si>
  <si>
    <t xml:space="preserve">BEARING,BALL,AIRFRAME                                                                               </t>
  </si>
  <si>
    <t>MS27646-39</t>
  </si>
  <si>
    <t xml:space="preserve">ADAPTER,STRAIG                                                                                      </t>
  </si>
  <si>
    <t>MS27404-3D</t>
  </si>
  <si>
    <t>MS25237-387</t>
  </si>
  <si>
    <t>MS25231-313</t>
  </si>
  <si>
    <t>MS25182-2</t>
  </si>
  <si>
    <t xml:space="preserve">CABLE NIPPLE,ELECTRICAL                                                                             </t>
  </si>
  <si>
    <t>MS25171-1S</t>
  </si>
  <si>
    <t xml:space="preserve">SWITCH,SENSITIVE                                                                                    </t>
  </si>
  <si>
    <t xml:space="preserve">LEAD,ELECTRICAL                                                                                     </t>
  </si>
  <si>
    <t>MS25083-2BB6</t>
  </si>
  <si>
    <t xml:space="preserve">TERMINAL,LUG                                                                                        </t>
  </si>
  <si>
    <t>MS25036-156</t>
  </si>
  <si>
    <t xml:space="preserve">TERMINAL LUG                                                                                        </t>
  </si>
  <si>
    <t>MS25036-149</t>
  </si>
  <si>
    <t xml:space="preserve">SCREW,CAP,SOCKET HEAD                                                                               </t>
  </si>
  <si>
    <t>MS24665-86</t>
  </si>
  <si>
    <t>MS24665-359</t>
  </si>
  <si>
    <t>MS24665-355</t>
  </si>
  <si>
    <t>MS24665-304</t>
  </si>
  <si>
    <t>MS24665-302</t>
  </si>
  <si>
    <t>A9271</t>
  </si>
  <si>
    <t>1C762</t>
  </si>
  <si>
    <t>MS24665-231</t>
  </si>
  <si>
    <t xml:space="preserve">PIN COTTER                                                                                          </t>
  </si>
  <si>
    <t>MS24665-229</t>
  </si>
  <si>
    <t>MS24665-172</t>
  </si>
  <si>
    <t>MS24665-170</t>
  </si>
  <si>
    <t xml:space="preserve">PIN-COTTER                                                                                          </t>
  </si>
  <si>
    <t>MS24665-155</t>
  </si>
  <si>
    <t>MS24665-153</t>
  </si>
  <si>
    <t>1WCW6</t>
  </si>
  <si>
    <t>K0407</t>
  </si>
  <si>
    <t>MS24665-151</t>
  </si>
  <si>
    <t>MS24665-134</t>
  </si>
  <si>
    <t>MS24613J242</t>
  </si>
  <si>
    <t xml:space="preserve">SPRING,HELICAL,EXTENSION                                                                            </t>
  </si>
  <si>
    <t xml:space="preserve">SPRING,HELICAL,COMPRESSION                                                                          </t>
  </si>
  <si>
    <t>2Y159</t>
  </si>
  <si>
    <t>MS21919WCJ7</t>
  </si>
  <si>
    <t>MS21919WCJ6</t>
  </si>
  <si>
    <t>MS21919WCJ4</t>
  </si>
  <si>
    <t>MS21919WCJ15</t>
  </si>
  <si>
    <t>MS21919WCJ13</t>
  </si>
  <si>
    <t xml:space="preserve">REDUCER,BOSS                                                                                        </t>
  </si>
  <si>
    <t>MS21916J6-5</t>
  </si>
  <si>
    <t>MS21916J6-4</t>
  </si>
  <si>
    <t>MS21916D6-4</t>
  </si>
  <si>
    <t>624</t>
  </si>
  <si>
    <t xml:space="preserve">CAP,TUBE                                                                                            </t>
  </si>
  <si>
    <t>MS21914-10W</t>
  </si>
  <si>
    <t>MS21914-10D</t>
  </si>
  <si>
    <t xml:space="preserve">TEE,TUBE TO BOSS                                                                                    </t>
  </si>
  <si>
    <t xml:space="preserve">ELBOW,TUBE                                                                                          </t>
  </si>
  <si>
    <t>MS21908J4</t>
  </si>
  <si>
    <t>MS21908D8</t>
  </si>
  <si>
    <t>MS21908D4</t>
  </si>
  <si>
    <t>MS21907J4</t>
  </si>
  <si>
    <t>MS21907D8</t>
  </si>
  <si>
    <t>52930</t>
  </si>
  <si>
    <t xml:space="preserve">CROSS,TUBE                                                                                          </t>
  </si>
  <si>
    <t>MS21906J10</t>
  </si>
  <si>
    <t xml:space="preserve">NIPPLE,BOSS                                                                                         </t>
  </si>
  <si>
    <t>MS21902W6</t>
  </si>
  <si>
    <t>MS21902J4</t>
  </si>
  <si>
    <t>MS21902D8</t>
  </si>
  <si>
    <t>MS21902D6</t>
  </si>
  <si>
    <t>MS21902D4</t>
  </si>
  <si>
    <t xml:space="preserve">KNOB                                                                                                </t>
  </si>
  <si>
    <t>MS21385-04KNN</t>
  </si>
  <si>
    <t>MS21353-341</t>
  </si>
  <si>
    <t xml:space="preserve">GROMMET,NONMETALLIC                                                                                 </t>
  </si>
  <si>
    <t>MS21266-1N</t>
  </si>
  <si>
    <t xml:space="preserve">TURNBUCKLE BODY,AVIATION                                                                            </t>
  </si>
  <si>
    <t>MS21256-1</t>
  </si>
  <si>
    <t>30391</t>
  </si>
  <si>
    <t xml:space="preserve">CONNECTOR, ROD END                                                                                  </t>
  </si>
  <si>
    <t>MS21254-5RS</t>
  </si>
  <si>
    <t xml:space="preserve">TURNBUCKLE BODY                                                                                     </t>
  </si>
  <si>
    <t xml:space="preserve">TURNBUCKLE ASSY                                                                                     </t>
  </si>
  <si>
    <t>MS21251B5S</t>
  </si>
  <si>
    <t>98897</t>
  </si>
  <si>
    <t>MS21250-05010</t>
  </si>
  <si>
    <t xml:space="preserve">NUT,PLAIN,ASSEMBLED WASHER                                                                          </t>
  </si>
  <si>
    <t>MS21244-14</t>
  </si>
  <si>
    <t>MS21083N3</t>
  </si>
  <si>
    <t xml:space="preserve">NUT,SELF-LOCKI                                                                                      </t>
  </si>
  <si>
    <t>MS21083C3</t>
  </si>
  <si>
    <t>MS21075L3</t>
  </si>
  <si>
    <t>MS21073L08</t>
  </si>
  <si>
    <t xml:space="preserve">NUT,GANG CHANNEL                                                                                    </t>
  </si>
  <si>
    <t>MS21065L3-13-10</t>
  </si>
  <si>
    <t>MS21065L3-12-7</t>
  </si>
  <si>
    <t xml:space="preserve">NUT ASSEMBLY,SELF-LOCKING,GANG CHANNEL                                                              </t>
  </si>
  <si>
    <t>MS21065L3-12-17</t>
  </si>
  <si>
    <t xml:space="preserve">NUT,GANGCHANNEL                                                                                     </t>
  </si>
  <si>
    <t>MS21065L3-12-12</t>
  </si>
  <si>
    <t>MS21065L3-12-11</t>
  </si>
  <si>
    <t>MS21065L3-12-10</t>
  </si>
  <si>
    <t>MS21061L3</t>
  </si>
  <si>
    <t>MS21043-3</t>
  </si>
  <si>
    <t>A0189</t>
  </si>
  <si>
    <t>MS21043-08</t>
  </si>
  <si>
    <t xml:space="preserve">NUT,SELF-LOCKING,EXTENDED WASHER                                                                    </t>
  </si>
  <si>
    <t>MS21042L6</t>
  </si>
  <si>
    <t>MS21042L4</t>
  </si>
  <si>
    <t>2N335</t>
  </si>
  <si>
    <t>MS21042L3</t>
  </si>
  <si>
    <t>MS21042L08</t>
  </si>
  <si>
    <t>MS21042L04</t>
  </si>
  <si>
    <t>MS21042-5</t>
  </si>
  <si>
    <t>MS21042-4</t>
  </si>
  <si>
    <t>MS21042-3</t>
  </si>
  <si>
    <t>MS21042-08</t>
  </si>
  <si>
    <t>MS21042-04</t>
  </si>
  <si>
    <t>D9182</t>
  </si>
  <si>
    <t xml:space="preserve">WIRE,NONELECTRICAL, NICKEL-CHROMIUM-IRON ALLOY, DIA 0.020 IN, LENGTH 833.33 FT,                     </t>
  </si>
  <si>
    <t>MS20995-N20</t>
  </si>
  <si>
    <t xml:space="preserve">WIRE,NONELECTRICAL, CRESS, DIAMETER 0.047 IN, LENGTH 830 FT, QQ-W-423, COMPOSITION 302              </t>
  </si>
  <si>
    <t>MS20995C47</t>
  </si>
  <si>
    <t xml:space="preserve">WIRE,NONELECTRICAL, ROUND, CRESS, DIA 0.032 IN, LENGTH 365 FT                                       </t>
  </si>
  <si>
    <t>MS20995C32</t>
  </si>
  <si>
    <t>MS20470E5-6</t>
  </si>
  <si>
    <t>MS20470AD5-12</t>
  </si>
  <si>
    <t>MS20426AD3-12</t>
  </si>
  <si>
    <t>MS20426AD3-10A</t>
  </si>
  <si>
    <t>MS20426AD3-10</t>
  </si>
  <si>
    <t xml:space="preserve">PIN,STRAIGHT,HEADED                                                                                 </t>
  </si>
  <si>
    <t>MS20392-4R29</t>
  </si>
  <si>
    <t xml:space="preserve">WASHER, RECESSED                                                                                    </t>
  </si>
  <si>
    <t>MS20002C5</t>
  </si>
  <si>
    <t>MS20002C10</t>
  </si>
  <si>
    <t>MS20002-7</t>
  </si>
  <si>
    <t>MS20002-5</t>
  </si>
  <si>
    <t>MS17987C508</t>
  </si>
  <si>
    <t>MS17987C407</t>
  </si>
  <si>
    <t>MS17987C308</t>
  </si>
  <si>
    <t>MS17986C610</t>
  </si>
  <si>
    <t>MS17986C509</t>
  </si>
  <si>
    <t>MS17986C506</t>
  </si>
  <si>
    <t>MS17986C431</t>
  </si>
  <si>
    <t>MS17986C412</t>
  </si>
  <si>
    <t>MS17986C408</t>
  </si>
  <si>
    <t>MS17984C510</t>
  </si>
  <si>
    <t>MS17984C508</t>
  </si>
  <si>
    <t>MS17984C507</t>
  </si>
  <si>
    <t>MS17826-3</t>
  </si>
  <si>
    <t>MS16624-4025</t>
  </si>
  <si>
    <t>MS16624-1066</t>
  </si>
  <si>
    <t>MS14181H10056L</t>
  </si>
  <si>
    <t>MS14181-05016L</t>
  </si>
  <si>
    <t>MS14181-05014L</t>
  </si>
  <si>
    <t>MS14181-05012L</t>
  </si>
  <si>
    <t>MS14181-05004L</t>
  </si>
  <si>
    <t>MS14181-04012L</t>
  </si>
  <si>
    <t>MS14154-5</t>
  </si>
  <si>
    <t>MS14153-35</t>
  </si>
  <si>
    <t>MS14145L4</t>
  </si>
  <si>
    <t>MS14144L8</t>
  </si>
  <si>
    <t>MS14144L5</t>
  </si>
  <si>
    <t xml:space="preserve">BEARING,PLAIN,SELF-ALIGNING                                                                         </t>
  </si>
  <si>
    <t>MS14104-7</t>
  </si>
  <si>
    <t xml:space="preserve">INSERT                                                                                              </t>
  </si>
  <si>
    <t>MS103C1032</t>
  </si>
  <si>
    <t>61951</t>
  </si>
  <si>
    <t>ML6839</t>
  </si>
  <si>
    <t>ML-1683</t>
  </si>
  <si>
    <t>D2249</t>
  </si>
  <si>
    <t>MK1009Y-25-03</t>
  </si>
  <si>
    <t>MK1009Y-25-02</t>
  </si>
  <si>
    <t xml:space="preserve">CORD, FIBROUS, POLYAMIDE NYLON , COLOR OLIVE DRAB, DIA 0.188(3/16)IN, SL=U/I CONTAINS 1200FT        </t>
  </si>
  <si>
    <t>MILC5040TYPE3</t>
  </si>
  <si>
    <t xml:space="preserve">CORD, FIBROUS, NYLON, COLOR NATURAL, DIA 1/8 IN, RL=U/I CONTAINS 2100 FT, STRAND QUANTITY 32 OR 36  </t>
  </si>
  <si>
    <t>MIL-C-5040TYPE2</t>
  </si>
  <si>
    <t>75345</t>
  </si>
  <si>
    <t xml:space="preserve">RUBBER SHEET                                                                                        </t>
  </si>
  <si>
    <t>MILC3133-1/16X1/2X</t>
  </si>
  <si>
    <t xml:space="preserve">CORROSION PREVENTIVE COMPOUND                                                                       </t>
  </si>
  <si>
    <t>MIL-C-27725</t>
  </si>
  <si>
    <t>0NDT1</t>
  </si>
  <si>
    <t xml:space="preserve">TEST KIT, FUEL, WORKS ON FUEL, WATER AND LUBRICANTS                                                 </t>
  </si>
  <si>
    <t>MICROB MONITOR 2</t>
  </si>
  <si>
    <t>FA6W3</t>
  </si>
  <si>
    <t xml:space="preserve">INSECTICIDA AEROSSOL                                                                                </t>
  </si>
  <si>
    <t>MC-0930</t>
  </si>
  <si>
    <t xml:space="preserve">CONNECTOR-SWITCH                                                                                    </t>
  </si>
  <si>
    <t>M9177/5-1</t>
  </si>
  <si>
    <t xml:space="preserve">JACK,TELEPHONE                                                                                      </t>
  </si>
  <si>
    <t>M9177/3-1</t>
  </si>
  <si>
    <t xml:space="preserve">PLUG TELEPHONE                                                                                      </t>
  </si>
  <si>
    <t>M9177/2-1</t>
  </si>
  <si>
    <t xml:space="preserve">CLAMP,CABLE,ELECTRICAL CONNECTOR                                                                    </t>
  </si>
  <si>
    <t>M85049/52-1-8N</t>
  </si>
  <si>
    <t>0FW39</t>
  </si>
  <si>
    <t>M83536/2-024M</t>
  </si>
  <si>
    <t>M83461-1-276</t>
  </si>
  <si>
    <t>M83461/1-269</t>
  </si>
  <si>
    <t>M83461/1-217</t>
  </si>
  <si>
    <t xml:space="preserve">RING                                                                                                </t>
  </si>
  <si>
    <t>3950</t>
  </si>
  <si>
    <t>M83248-1-446</t>
  </si>
  <si>
    <t>M83248/1-448</t>
  </si>
  <si>
    <t>M83248/1-446</t>
  </si>
  <si>
    <t>M83248/1-113</t>
  </si>
  <si>
    <t>M83248/1-016</t>
  </si>
  <si>
    <t>M83248/1-009</t>
  </si>
  <si>
    <t xml:space="preserve">INST.REMOVAL                                                                                        </t>
  </si>
  <si>
    <t>M81969/30-06</t>
  </si>
  <si>
    <t xml:space="preserve">INSERTER AND REMOVER,ELECTRICAL CONTACT                                                             </t>
  </si>
  <si>
    <t>M81969/14-04</t>
  </si>
  <si>
    <t>M81969/14-03</t>
  </si>
  <si>
    <t>M81969/14-01</t>
  </si>
  <si>
    <t xml:space="preserve">BEARING, PLAIN, ROD END                                                                             </t>
  </si>
  <si>
    <t>M81935/1-04KL</t>
  </si>
  <si>
    <t xml:space="preserve">BEARING,PLAIN,ROD END                                                                               </t>
  </si>
  <si>
    <t>M81935/1-04K</t>
  </si>
  <si>
    <t xml:space="preserve">TIE DOWN, CARGO, AIRCRAFT                                                                           </t>
  </si>
  <si>
    <t>M6458-1</t>
  </si>
  <si>
    <t>M6363/3-1</t>
  </si>
  <si>
    <t>M6106/19-017</t>
  </si>
  <si>
    <t xml:space="preserve">CABLE,SPECIAL PURPOSE,ELECTRICAL                                                                    </t>
  </si>
  <si>
    <t>M5898-WM85U5</t>
  </si>
  <si>
    <t xml:space="preserve">HOSE,NONMETALLIC, ROUND, INSIDE DIA 0.250 IN, RUBBER SYNTHETIC, FUEL/OIL, HYDROCARBON, 4 SIZE       </t>
  </si>
  <si>
    <t>M25988/4-902</t>
  </si>
  <si>
    <t>M25988/1-147</t>
  </si>
  <si>
    <t>83014</t>
  </si>
  <si>
    <t xml:space="preserve">WIRE ROPE ASSEMBLY,SINGLE LEG                                                                       </t>
  </si>
  <si>
    <t>LW1023-11-8.00</t>
  </si>
  <si>
    <t>7X634</t>
  </si>
  <si>
    <t xml:space="preserve">BATTERY,NONRECHARGEABLE                                                                             </t>
  </si>
  <si>
    <t>LS26500</t>
  </si>
  <si>
    <t>LP767</t>
  </si>
  <si>
    <t>LP4626</t>
  </si>
  <si>
    <t>LP-4626</t>
  </si>
  <si>
    <t>F7761</t>
  </si>
  <si>
    <t>LP-3600-005</t>
  </si>
  <si>
    <t xml:space="preserve">SPOTLIGHT                                                                                           </t>
  </si>
  <si>
    <t>LP055</t>
  </si>
  <si>
    <t>D8442</t>
  </si>
  <si>
    <t>LN9439AM3X8</t>
  </si>
  <si>
    <t>LN9348-06</t>
  </si>
  <si>
    <t>LN9348-05</t>
  </si>
  <si>
    <t xml:space="preserve">NUT,PLAIN,CASTELLATED,HEXAGON                                                                       </t>
  </si>
  <si>
    <t>LN9345-06</t>
  </si>
  <si>
    <t xml:space="preserve">LAMP INCANDESCENT                                                                                   </t>
  </si>
  <si>
    <t>LN9334-28V50W</t>
  </si>
  <si>
    <t>LN9264-6X250N</t>
  </si>
  <si>
    <t>LN9264-6X200N</t>
  </si>
  <si>
    <t>LN9264-4X160N</t>
  </si>
  <si>
    <t>LN9264-4X100N</t>
  </si>
  <si>
    <t>LN9025-0615L</t>
  </si>
  <si>
    <t xml:space="preserve">SCREW,CAP,HEXAGON HEAD                                                                              </t>
  </si>
  <si>
    <t>LN65028-06029</t>
  </si>
  <si>
    <t>LN65028-05025</t>
  </si>
  <si>
    <t>LN29875-12</t>
  </si>
  <si>
    <t>LN29868GE40W</t>
  </si>
  <si>
    <t>LJ6DW800</t>
  </si>
  <si>
    <t>K9075</t>
  </si>
  <si>
    <t xml:space="preserve">SPRING, EXTENSION                                                                                   </t>
  </si>
  <si>
    <t>LE046DE5</t>
  </si>
  <si>
    <t>LD-3600-019</t>
  </si>
  <si>
    <t>54527</t>
  </si>
  <si>
    <t xml:space="preserve">LIMPADOR CONTATO ELÉTRICO/ELETRŌNICO, AEROSSOL (LATA 300ML)                                         </t>
  </si>
  <si>
    <t>LC-150</t>
  </si>
  <si>
    <t>73925</t>
  </si>
  <si>
    <t xml:space="preserve">GREASE, AIRCRAFT AND INSTRUMENT, CORROSION RESISTIVE                                                </t>
  </si>
  <si>
    <t>KRYTOX 240AC</t>
  </si>
  <si>
    <t>50632</t>
  </si>
  <si>
    <t>KRP6AB</t>
  </si>
  <si>
    <t xml:space="preserve">ADAPTER KIT,CONTAINER                                                                               </t>
  </si>
  <si>
    <t>KHC1858</t>
  </si>
  <si>
    <t>D1560</t>
  </si>
  <si>
    <t xml:space="preserve">FILTER ELEMENT,FLUID                                                                                </t>
  </si>
  <si>
    <t>KE2424</t>
  </si>
  <si>
    <t xml:space="preserve">ADAPTER,SWITCH ACTUATOR                                                                             </t>
  </si>
  <si>
    <t>JANM6106/19-017</t>
  </si>
  <si>
    <t>8118</t>
  </si>
  <si>
    <t xml:space="preserve">SPACER,RING                                                                                         </t>
  </si>
  <si>
    <t>IN.7.3606-075</t>
  </si>
  <si>
    <t xml:space="preserve">PIN-RIVET                                                                                           </t>
  </si>
  <si>
    <t>F0210</t>
  </si>
  <si>
    <t xml:space="preserve">HI-LITE COLLAR                                                                                      </t>
  </si>
  <si>
    <t>HST1487-5</t>
  </si>
  <si>
    <t>73197</t>
  </si>
  <si>
    <t>HST1475-4</t>
  </si>
  <si>
    <t xml:space="preserve">NUT, PLAIN, HEXAGON                                                                                 </t>
  </si>
  <si>
    <t>HST1387-8</t>
  </si>
  <si>
    <t>HST10BL8-7</t>
  </si>
  <si>
    <t>HST10BL6-5</t>
  </si>
  <si>
    <t>HST10BL6-4</t>
  </si>
  <si>
    <t>60980</t>
  </si>
  <si>
    <t xml:space="preserve">ILHÓS NĆO METĮLICO                                                                                  </t>
  </si>
  <si>
    <t>HRML-S11K-214-3C</t>
  </si>
  <si>
    <t xml:space="preserve">PIN-RIVET, THREADED                                                                                 </t>
  </si>
  <si>
    <t>HL11VAP5-2</t>
  </si>
  <si>
    <t xml:space="preserve">CATCH,FLUSH                                                                                         </t>
  </si>
  <si>
    <t>H5000-2-040-179</t>
  </si>
  <si>
    <t>H5000-064-102</t>
  </si>
  <si>
    <t xml:space="preserve">LATCH                                                                                               </t>
  </si>
  <si>
    <t>H-5000-064-102</t>
  </si>
  <si>
    <t xml:space="preserve">PAD EYE                                                                                             </t>
  </si>
  <si>
    <t>H2800-1</t>
  </si>
  <si>
    <t xml:space="preserve">LATCH ASSEMBLY,AIRCRAFT                                                                             </t>
  </si>
  <si>
    <t>H2738-3</t>
  </si>
  <si>
    <t>H2466 - 1- . 125- . 270</t>
  </si>
  <si>
    <t xml:space="preserve">BRACKET,MOUNTING                                                                                    </t>
  </si>
  <si>
    <t>H21979</t>
  </si>
  <si>
    <t>H14-4CWG0V</t>
  </si>
  <si>
    <t>66544</t>
  </si>
  <si>
    <t>GSK90-1-S</t>
  </si>
  <si>
    <t xml:space="preserve">INSERTER,PISTON                                                                                     </t>
  </si>
  <si>
    <t>GS23451-1</t>
  </si>
  <si>
    <t xml:space="preserve">TOOL KIT,AIRCRAFT MAINTENANCE                                                                       </t>
  </si>
  <si>
    <t>GS23450-1</t>
  </si>
  <si>
    <t xml:space="preserve">BLADE SHEATH TEMPLATE                                                                               </t>
  </si>
  <si>
    <t>GS23442-1</t>
  </si>
  <si>
    <t xml:space="preserve">HUB PRESSURIZER                                                                                     </t>
  </si>
  <si>
    <t>GS23435-1</t>
  </si>
  <si>
    <t xml:space="preserve">SUPPORT,AIRCRAFT PROPELLER BLADE                                                                    </t>
  </si>
  <si>
    <t>GS23431-1</t>
  </si>
  <si>
    <t xml:space="preserve">WRENCH,SPANNER                                                                                      </t>
  </si>
  <si>
    <t>GS23426-1</t>
  </si>
  <si>
    <t xml:space="preserve">COMPRESSOR,PISTON RING                                                                              </t>
  </si>
  <si>
    <t>GS23423-1</t>
  </si>
  <si>
    <t xml:space="preserve">DOME LEAD-IN TOOL                                                                                   </t>
  </si>
  <si>
    <t>GS23421-1</t>
  </si>
  <si>
    <t xml:space="preserve">TUBE ASSEMBLY SET,METALLIC                                                                          </t>
  </si>
  <si>
    <t>GS23410-1</t>
  </si>
  <si>
    <t xml:space="preserve">FIXTURE,AIRCRAFT MAINTENANCE                                                                        </t>
  </si>
  <si>
    <t>GS23141-1</t>
  </si>
  <si>
    <t>GS20873-1</t>
  </si>
  <si>
    <t>GS20850-1</t>
  </si>
  <si>
    <t>GS20834-1</t>
  </si>
  <si>
    <t xml:space="preserve">PLASTIC STRIP,ADHESIVE COATED - (5M X 5CM)                                                          </t>
  </si>
  <si>
    <t>G-PURPOSE-SAFETY-WALK-50</t>
  </si>
  <si>
    <t xml:space="preserve">ANILLO DE RETENCIÓN                                                                                 </t>
  </si>
  <si>
    <t>GHE.8.M.15</t>
  </si>
  <si>
    <t>GHE.8.M.14</t>
  </si>
  <si>
    <t>GHE.8.M.13</t>
  </si>
  <si>
    <t>GHE.8.M.12</t>
  </si>
  <si>
    <t>GE1317</t>
  </si>
  <si>
    <t>24454</t>
  </si>
  <si>
    <t xml:space="preserve">LAMP INCANDESC                                                                                      </t>
  </si>
  <si>
    <t>GE 4626</t>
  </si>
  <si>
    <t>26512</t>
  </si>
  <si>
    <t xml:space="preserve">COUPLING,CLAMP,GROOVED                                                                              </t>
  </si>
  <si>
    <t>GC550G200</t>
  </si>
  <si>
    <t>7926B</t>
  </si>
  <si>
    <t xml:space="preserve">PIN,GROUND SAFETY                                                                                   </t>
  </si>
  <si>
    <t>FDOO04D23654000</t>
  </si>
  <si>
    <t xml:space="preserve">ADAPTER,AIRCRAFT TOWING                                                                             </t>
  </si>
  <si>
    <t>FDOO03D23664000</t>
  </si>
  <si>
    <t xml:space="preserve">ADAPTADOR APLICACIO (MLG)                                                                           </t>
  </si>
  <si>
    <t>FDOO01D23664000</t>
  </si>
  <si>
    <t>98313</t>
  </si>
  <si>
    <t xml:space="preserve">CLAMP ASSY,LITTER S                                                                                 </t>
  </si>
  <si>
    <t>FDC4500</t>
  </si>
  <si>
    <t xml:space="preserve">LITTER SUPPORT SET                                                                                  </t>
  </si>
  <si>
    <t>FDC3860-49-1</t>
  </si>
  <si>
    <t>F1983</t>
  </si>
  <si>
    <t>FDBA56-8-98SNKA499</t>
  </si>
  <si>
    <t xml:space="preserve">CONNECTOR, PLUG, ELECTRICAL                                                                         </t>
  </si>
  <si>
    <t>FDBA56-14-12SNKA499</t>
  </si>
  <si>
    <t>FDBA56-12-8SNKA499</t>
  </si>
  <si>
    <t>FDBA56-12-3PNKA499</t>
  </si>
  <si>
    <t>FDBA56-12-10PNK-A499</t>
  </si>
  <si>
    <t>72190</t>
  </si>
  <si>
    <t xml:space="preserve">LUBRICATING OIL,AIRCRAFT TURBOSHAFT ENGINE,SYNTHETIC                                                </t>
  </si>
  <si>
    <t>EXXON TURBO OIL 2380</t>
  </si>
  <si>
    <t>5755</t>
  </si>
  <si>
    <t xml:space="preserve">BIT,SCREWDRIVER                                                                                     </t>
  </si>
  <si>
    <t>EX212-8</t>
  </si>
  <si>
    <t>EX212-6</t>
  </si>
  <si>
    <t>56878</t>
  </si>
  <si>
    <t>EWB22-6-22</t>
  </si>
  <si>
    <t xml:space="preserve">SUPPORT                                                                                             </t>
  </si>
  <si>
    <t>EP63740PW-R</t>
  </si>
  <si>
    <t xml:space="preserve">HI-LITE RIVET                                                                                       </t>
  </si>
  <si>
    <t>EN6115K2-8</t>
  </si>
  <si>
    <t>EN6115K2-6</t>
  </si>
  <si>
    <t>EN6115K2-4</t>
  </si>
  <si>
    <t>K5673</t>
  </si>
  <si>
    <t>EN6114V3-5</t>
  </si>
  <si>
    <t>EN6114V3-3</t>
  </si>
  <si>
    <t xml:space="preserve">HI-LITE PIN                                                                                         </t>
  </si>
  <si>
    <t>EN6114V2-3</t>
  </si>
  <si>
    <t>EN2859D040021</t>
  </si>
  <si>
    <t xml:space="preserve">PANEL-LIGHTED                                                                                       </t>
  </si>
  <si>
    <t>ECT411314</t>
  </si>
  <si>
    <t xml:space="preserve">LIGHT,COCKPIT,AIRCRAFT                                                                              </t>
  </si>
  <si>
    <t>ECT15-0015-15NVG</t>
  </si>
  <si>
    <t>76381</t>
  </si>
  <si>
    <t xml:space="preserve">ADHESIVE                                                                                            </t>
  </si>
  <si>
    <t>EC1300L</t>
  </si>
  <si>
    <t>E9925-4</t>
  </si>
  <si>
    <t xml:space="preserve">CAP,VALVE                                                                                           </t>
  </si>
  <si>
    <t>K1037</t>
  </si>
  <si>
    <t xml:space="preserve">CORE,VALVE                                                                                          </t>
  </si>
  <si>
    <t>DSR631-1</t>
  </si>
  <si>
    <t xml:space="preserve">BEARING                                                                                             </t>
  </si>
  <si>
    <t>DSR4629-1008</t>
  </si>
  <si>
    <t xml:space="preserve">BEARING,ROLLER,TAPERED                                                                              </t>
  </si>
  <si>
    <t>DSR4629-1004</t>
  </si>
  <si>
    <t>DSR4629-1003</t>
  </si>
  <si>
    <t>DSR4629 1096</t>
  </si>
  <si>
    <t>DSR4579-1313</t>
  </si>
  <si>
    <t>DSR4481-1322</t>
  </si>
  <si>
    <t>DSR4374-1276</t>
  </si>
  <si>
    <t>DSR4357-1124</t>
  </si>
  <si>
    <t>DSR1049-2</t>
  </si>
  <si>
    <t>DSR 4629/1003</t>
  </si>
  <si>
    <t>DSR 04629/1004</t>
  </si>
  <si>
    <t>U8018</t>
  </si>
  <si>
    <t xml:space="preserve">TIRE-MAIN LANDING GEAR                                                                              </t>
  </si>
  <si>
    <t>DR30420T</t>
  </si>
  <si>
    <t xml:space="preserve">TIRE-NOSE LANDING GEAR                                                                              </t>
  </si>
  <si>
    <t>DR15854T</t>
  </si>
  <si>
    <t>11139</t>
  </si>
  <si>
    <t xml:space="preserve">PLUG-CLIKER NUT (SHELL)                                                                             </t>
  </si>
  <si>
    <t>DMC-MD80-01</t>
  </si>
  <si>
    <t>D8286</t>
  </si>
  <si>
    <t xml:space="preserve">RIVET,STRAIGHT,HEADLESS                                                                             </t>
  </si>
  <si>
    <t>DIN7341A3H9X30ST</t>
  </si>
  <si>
    <t>DIN7341A3H9X22ST</t>
  </si>
  <si>
    <t>DIN65247-04B</t>
  </si>
  <si>
    <t xml:space="preserve">WASHER,SPRING TENSION                                                                               </t>
  </si>
  <si>
    <t>DHE21979A5</t>
  </si>
  <si>
    <t xml:space="preserve">NUT, SELF-LOCKING, EXTENDED WASHER, DOUBLE HEXAGON                                                  </t>
  </si>
  <si>
    <t>DHE21979A4</t>
  </si>
  <si>
    <t xml:space="preserve">ARRUELA                                                                                             </t>
  </si>
  <si>
    <t>BH26$</t>
  </si>
  <si>
    <t xml:space="preserve">SEAL                                                                                                </t>
  </si>
  <si>
    <t xml:space="preserve">WIRE,NONELECTRICAL                                                                                  </t>
  </si>
  <si>
    <t>DAS2538-1001</t>
  </si>
  <si>
    <t>DAS2349-96</t>
  </si>
  <si>
    <t>DAS2349-76</t>
  </si>
  <si>
    <t>DAS2349-71</t>
  </si>
  <si>
    <t>DAS2349-61</t>
  </si>
  <si>
    <t>DAS2346-2</t>
  </si>
  <si>
    <t>DAS2081-2</t>
  </si>
  <si>
    <t xml:space="preserve">HI-LOCK PIN                                                                                         </t>
  </si>
  <si>
    <t>DAN6-5-6</t>
  </si>
  <si>
    <t>DAN6-5-5</t>
  </si>
  <si>
    <t xml:space="preserve">PIN,HOLLOW                                                                                          </t>
  </si>
  <si>
    <t>D66636</t>
  </si>
  <si>
    <t>D66585</t>
  </si>
  <si>
    <t>D66521</t>
  </si>
  <si>
    <t>D66507</t>
  </si>
  <si>
    <t xml:space="preserve">GUIDE,POSITIONING                                                                                   </t>
  </si>
  <si>
    <t>D66502</t>
  </si>
  <si>
    <t xml:space="preserve">ROLLER                                                                                              </t>
  </si>
  <si>
    <t>D60447</t>
  </si>
  <si>
    <t xml:space="preserve">NUT,SELF-LOCKING,ROUND                                                                              </t>
  </si>
  <si>
    <t>D57193</t>
  </si>
  <si>
    <t>D56091</t>
  </si>
  <si>
    <t xml:space="preserve">BUCH                                                                                                </t>
  </si>
  <si>
    <t>D56089</t>
  </si>
  <si>
    <t xml:space="preserve">HARNESS, ELECTRICAL, RH                                                                             </t>
  </si>
  <si>
    <t>D22636020-1</t>
  </si>
  <si>
    <t xml:space="preserve">HARNESS,LOWER,ELECT                                                                                 </t>
  </si>
  <si>
    <t>D22624000-2</t>
  </si>
  <si>
    <t>CSB295-32-02K01</t>
  </si>
  <si>
    <t xml:space="preserve">PUNTO IZADO                                                                                         </t>
  </si>
  <si>
    <t>CS-295-RC104</t>
  </si>
  <si>
    <t>1648B</t>
  </si>
  <si>
    <t xml:space="preserve">JOIN AND RING KIT                                                                                   </t>
  </si>
  <si>
    <t>CS-295-AG103-KIT</t>
  </si>
  <si>
    <t xml:space="preserve">GASKET AND PREFORMED PACKING ASSORTMENT                                                             </t>
  </si>
  <si>
    <t>CS-295-AG102-KIT</t>
  </si>
  <si>
    <t>11815</t>
  </si>
  <si>
    <t>CR3523P5-2</t>
  </si>
  <si>
    <t>CR3523-6-03</t>
  </si>
  <si>
    <t>29440</t>
  </si>
  <si>
    <t xml:space="preserve">SPRING PIN                                                                                          </t>
  </si>
  <si>
    <t>CP5-2</t>
  </si>
  <si>
    <t>F0360</t>
  </si>
  <si>
    <t xml:space="preserve">WINDOW PANEL,AIRCRAFT                                                                               </t>
  </si>
  <si>
    <t>CN235-810</t>
  </si>
  <si>
    <t>CN235-710</t>
  </si>
  <si>
    <t>CN235-610</t>
  </si>
  <si>
    <t xml:space="preserve">IGNITER,SPARK,GAS TURBINE ENGINE                                                                    </t>
  </si>
  <si>
    <t>CH34817</t>
  </si>
  <si>
    <t>82634</t>
  </si>
  <si>
    <t xml:space="preserve">CAM FOLLOWER,NEEDLEBEARING                                                                          </t>
  </si>
  <si>
    <t>CF1-2SB</t>
  </si>
  <si>
    <t>K2694</t>
  </si>
  <si>
    <t xml:space="preserve">CAM FOLLOWER,NEEDLE BEARING                                                                         </t>
  </si>
  <si>
    <t>CF-1/2-SB</t>
  </si>
  <si>
    <t xml:space="preserve">FILTER,FLUID, U/O: CE100271-0001 AND CE100271-0003, BODY SUBASSY                                    </t>
  </si>
  <si>
    <t>CE100270C0701</t>
  </si>
  <si>
    <t>CE100270C0601</t>
  </si>
  <si>
    <t>CAN68253-12-3PNA</t>
  </si>
  <si>
    <t xml:space="preserve">CIERRE DE PALANCA                                                                                   </t>
  </si>
  <si>
    <t>CAN66056-5FAB</t>
  </si>
  <si>
    <t xml:space="preserve">BUSHING SLEEVE                                                                                      </t>
  </si>
  <si>
    <t>CAN64283-05-035</t>
  </si>
  <si>
    <t>CAN64283-05-030</t>
  </si>
  <si>
    <t xml:space="preserve">BARING                                                                                              </t>
  </si>
  <si>
    <t>CAN64223-04</t>
  </si>
  <si>
    <t>CAN64213-05-5,5</t>
  </si>
  <si>
    <t>CAN64213-04-5,5</t>
  </si>
  <si>
    <t>CAN64213-04-5</t>
  </si>
  <si>
    <t>CAN64213-04-4</t>
  </si>
  <si>
    <t>8199</t>
  </si>
  <si>
    <t>CAN64213-04-2.5</t>
  </si>
  <si>
    <t>CAN64212-05-25.5</t>
  </si>
  <si>
    <t>CAN64212-05-13</t>
  </si>
  <si>
    <t>CAN64212-04-7</t>
  </si>
  <si>
    <t>CAN64212-04-5</t>
  </si>
  <si>
    <t xml:space="preserve">PLATE,IDENTIFICATION                                                                                </t>
  </si>
  <si>
    <t>CAN60046A4</t>
  </si>
  <si>
    <t xml:space="preserve">CATCH,FRICTION                                                                                      </t>
  </si>
  <si>
    <t>CAN51031-1</t>
  </si>
  <si>
    <t xml:space="preserve">KEY                                                                                                 </t>
  </si>
  <si>
    <t>CAN51013C25</t>
  </si>
  <si>
    <t xml:space="preserve">CABLE                                                                                               </t>
  </si>
  <si>
    <t>CAN51006AB200</t>
  </si>
  <si>
    <t xml:space="preserve">WIRE, NONELECTRICAL                                                                                 </t>
  </si>
  <si>
    <t>CAN51006AA125</t>
  </si>
  <si>
    <t>CAN44114C10-0-4FAB</t>
  </si>
  <si>
    <t>CAN44114C10-0-4</t>
  </si>
  <si>
    <t>CAN44114C10-0.6</t>
  </si>
  <si>
    <t xml:space="preserve">WASHER,CONCAVE                                                                                      </t>
  </si>
  <si>
    <t>CAN44100C4X0.4FAB</t>
  </si>
  <si>
    <t>CAN44060-4</t>
  </si>
  <si>
    <t xml:space="preserve">NUT,PLAIN,ASSEMBLEDWASHER                                                                           </t>
  </si>
  <si>
    <t>CAN43112-5AW</t>
  </si>
  <si>
    <t>CAN43110PB6-8</t>
  </si>
  <si>
    <t>CAN43110PB6-6</t>
  </si>
  <si>
    <t>CAN43110PB6-5</t>
  </si>
  <si>
    <t>CAN43110PB6-4</t>
  </si>
  <si>
    <t>CAN43110PB6-3</t>
  </si>
  <si>
    <t>CAN43110PB5-9</t>
  </si>
  <si>
    <t>CAN43110PB5-8</t>
  </si>
  <si>
    <t>CAN43110PB5-6</t>
  </si>
  <si>
    <t>CAN43110PB5-4</t>
  </si>
  <si>
    <t>CAN43110PB5-2</t>
  </si>
  <si>
    <t>CAN43110PB5-11</t>
  </si>
  <si>
    <t>CAN43110PB5-10</t>
  </si>
  <si>
    <t xml:space="preserve">LOCK,AIRCRAFT GROUND SAFETY                                                                         </t>
  </si>
  <si>
    <t>CA98600-0001</t>
  </si>
  <si>
    <t xml:space="preserve">CONJUNTO CUCHILLA                                                                                   </t>
  </si>
  <si>
    <t>CA98300-0001</t>
  </si>
  <si>
    <t xml:space="preserve">MOUNT,RESILIENT,GENERAL PURPOSE                                                                     </t>
  </si>
  <si>
    <t>CA96400-0001</t>
  </si>
  <si>
    <t xml:space="preserve">TIP, AIRCRAFT                                                                                       </t>
  </si>
  <si>
    <t>CA96200-0001A01-51-MTA</t>
  </si>
  <si>
    <t>CA96100-0001A01-MTA</t>
  </si>
  <si>
    <t xml:space="preserve">AX,EMERGENCY ESCAPEAND RESCUE                                                                       </t>
  </si>
  <si>
    <t>CA86000-0001</t>
  </si>
  <si>
    <t xml:space="preserve">YELLOW SAFETY CLIP                                                                                  </t>
  </si>
  <si>
    <t>CA85800-0005</t>
  </si>
  <si>
    <t xml:space="preserve">GUARD,AIRCRAFT GROUND SERVICING                                                                     </t>
  </si>
  <si>
    <t>CA80200-0001</t>
  </si>
  <si>
    <t xml:space="preserve">FITTING, EXTERNAL JACK                                                                              </t>
  </si>
  <si>
    <t>CA80100-0001</t>
  </si>
  <si>
    <t xml:space="preserve">FILTER,FLUID                                                                                        </t>
  </si>
  <si>
    <t>CA78200-0003</t>
  </si>
  <si>
    <t>U1918</t>
  </si>
  <si>
    <t>CA33012-093</t>
  </si>
  <si>
    <t>29372</t>
  </si>
  <si>
    <t xml:space="preserve">STUD NUT                                                                                            </t>
  </si>
  <si>
    <t>CA18370N-43</t>
  </si>
  <si>
    <t>80201</t>
  </si>
  <si>
    <t xml:space="preserve">SEAL,PLAIN ENCASED                                                                                  </t>
  </si>
  <si>
    <t>CA18203</t>
  </si>
  <si>
    <t>D0680</t>
  </si>
  <si>
    <t xml:space="preserve">RECEPTACLE,TURNLOCK FASTENER                                                                        </t>
  </si>
  <si>
    <t>CA18157</t>
  </si>
  <si>
    <t>CA18112-5TS</t>
  </si>
  <si>
    <t xml:space="preserve">STUD , TURNLOCK FASTENER                                                                            </t>
  </si>
  <si>
    <t>CA18112-4TS</t>
  </si>
  <si>
    <t>CA18112-2TS</t>
  </si>
  <si>
    <t>CA18112-1TS</t>
  </si>
  <si>
    <t xml:space="preserve">FASTENER                                                                                            </t>
  </si>
  <si>
    <t>CA18091-0HS</t>
  </si>
  <si>
    <t xml:space="preserve">WINDSHIELD-CENT                                                                                     </t>
  </si>
  <si>
    <t>C295-110</t>
  </si>
  <si>
    <t>K0673</t>
  </si>
  <si>
    <t xml:space="preserve">SWITCH,PULL                                                                                         </t>
  </si>
  <si>
    <t>C216-02-004</t>
  </si>
  <si>
    <t>35181</t>
  </si>
  <si>
    <t xml:space="preserve">PUSHBUTTON                                                                                          </t>
  </si>
  <si>
    <t>C210-18</t>
  </si>
  <si>
    <t>81833</t>
  </si>
  <si>
    <t>C100-013110</t>
  </si>
  <si>
    <t>74025</t>
  </si>
  <si>
    <t xml:space="preserve">DUMMY BATTERY POWER SUPPLY                                                                          </t>
  </si>
  <si>
    <t>BP9</t>
  </si>
  <si>
    <t>84256</t>
  </si>
  <si>
    <t>BLS5R11N</t>
  </si>
  <si>
    <t>BLDC-6-13</t>
  </si>
  <si>
    <t>81205</t>
  </si>
  <si>
    <t>BACC18X15</t>
  </si>
  <si>
    <t>BACC18AD5</t>
  </si>
  <si>
    <t>K8319</t>
  </si>
  <si>
    <t>BA204876ISSUEB</t>
  </si>
  <si>
    <t>U1901</t>
  </si>
  <si>
    <t xml:space="preserve">HOSE,NONMETALLIC                                                                                    </t>
  </si>
  <si>
    <t>BA204876</t>
  </si>
  <si>
    <t>81860</t>
  </si>
  <si>
    <t xml:space="preserve">MOUNT,RESILIENT,WEAPON SYSTEM                                                                       </t>
  </si>
  <si>
    <t>B64CB10</t>
  </si>
  <si>
    <t>26433</t>
  </si>
  <si>
    <t>B3-93-1</t>
  </si>
  <si>
    <t>97153</t>
  </si>
  <si>
    <t>B-118-3</t>
  </si>
  <si>
    <t xml:space="preserve">DUPLEX HOSE,RUBBER                                                                                  </t>
  </si>
  <si>
    <t>B-118-2</t>
  </si>
  <si>
    <t xml:space="preserve">FIRST AID KIT                                                                                       </t>
  </si>
  <si>
    <t>B1168EMA</t>
  </si>
  <si>
    <t>ASNA2528-3</t>
  </si>
  <si>
    <t>ASNA2528-2</t>
  </si>
  <si>
    <t xml:space="preserve">HOSE ASSEMBLY,NONMETALLIC                                                                           </t>
  </si>
  <si>
    <t>AS622-06A0186</t>
  </si>
  <si>
    <t>AS5174J1612</t>
  </si>
  <si>
    <t>AS5174</t>
  </si>
  <si>
    <t>AS3551-268</t>
  </si>
  <si>
    <t>U1653</t>
  </si>
  <si>
    <t>AS3551-254</t>
  </si>
  <si>
    <t>AS3217-182</t>
  </si>
  <si>
    <t>AS3209-277</t>
  </si>
  <si>
    <t>AS3209-239</t>
  </si>
  <si>
    <t>AS3209-159</t>
  </si>
  <si>
    <t>AS3209-153</t>
  </si>
  <si>
    <t>77445</t>
  </si>
  <si>
    <t xml:space="preserve">ANEL                                                                                                </t>
  </si>
  <si>
    <t>AS3209-126</t>
  </si>
  <si>
    <t>AS3209-121</t>
  </si>
  <si>
    <t>AS3209-120</t>
  </si>
  <si>
    <t>AS3209-116</t>
  </si>
  <si>
    <t>AS3209-113</t>
  </si>
  <si>
    <t>1E0F1</t>
  </si>
  <si>
    <t>AS3209-109</t>
  </si>
  <si>
    <t>AS3209-049</t>
  </si>
  <si>
    <t>AS3209-048</t>
  </si>
  <si>
    <t>AS3209-045</t>
  </si>
  <si>
    <t>AS3209-029</t>
  </si>
  <si>
    <t>AS3209-020</t>
  </si>
  <si>
    <t>AS3209-019</t>
  </si>
  <si>
    <t>AS3209-017</t>
  </si>
  <si>
    <t>AS3209-015</t>
  </si>
  <si>
    <t>AS3209-014</t>
  </si>
  <si>
    <t>AS3209-012</t>
  </si>
  <si>
    <t>AS3209-011</t>
  </si>
  <si>
    <t>AS3209-009</t>
  </si>
  <si>
    <t>AS3209-008</t>
  </si>
  <si>
    <t>AS3208-06</t>
  </si>
  <si>
    <t>AS3208-05</t>
  </si>
  <si>
    <t>0P012</t>
  </si>
  <si>
    <t>AS21919WCJ16</t>
  </si>
  <si>
    <t>AS21919WCJ08</t>
  </si>
  <si>
    <t>AS21919WCJ04</t>
  </si>
  <si>
    <t>AS117-06C0204</t>
  </si>
  <si>
    <t>AS116-04C0190</t>
  </si>
  <si>
    <t>AS116-04-0215</t>
  </si>
  <si>
    <t>0S7P0</t>
  </si>
  <si>
    <t>AS115-04-0215</t>
  </si>
  <si>
    <t>C2178</t>
  </si>
  <si>
    <t>AS115-04-0212</t>
  </si>
  <si>
    <t xml:space="preserve">TEE,TUBE                                                                                            </t>
  </si>
  <si>
    <t>AN975-3</t>
  </si>
  <si>
    <t>AN970-3</t>
  </si>
  <si>
    <t>AN960JD10L</t>
  </si>
  <si>
    <t>AN960D4</t>
  </si>
  <si>
    <t>AN960D10L</t>
  </si>
  <si>
    <t>AN960C816</t>
  </si>
  <si>
    <t>AN960C516L</t>
  </si>
  <si>
    <t>AN960C10L</t>
  </si>
  <si>
    <t>AN960-8</t>
  </si>
  <si>
    <t>AN929-10</t>
  </si>
  <si>
    <t>AN924-4J</t>
  </si>
  <si>
    <t>AN919-2J</t>
  </si>
  <si>
    <t>AN919-23J</t>
  </si>
  <si>
    <t>AN824-4D</t>
  </si>
  <si>
    <t>AN815-4J</t>
  </si>
  <si>
    <t xml:space="preserve">CLAMP, LOOP                                                                                         </t>
  </si>
  <si>
    <t>AN6-7A</t>
  </si>
  <si>
    <t xml:space="preserve">SETSCREW                                                                                            </t>
  </si>
  <si>
    <t>AN565BC8H3</t>
  </si>
  <si>
    <t>AN5-30</t>
  </si>
  <si>
    <t>AN4-23A</t>
  </si>
  <si>
    <t>AN381-3-12</t>
  </si>
  <si>
    <t>AN381-2-12</t>
  </si>
  <si>
    <t>AN3-6A</t>
  </si>
  <si>
    <t>AN3-5A</t>
  </si>
  <si>
    <t>AN320-8</t>
  </si>
  <si>
    <t xml:space="preserve">PORCA                                                                                               </t>
  </si>
  <si>
    <t>AN320-3</t>
  </si>
  <si>
    <t>AN3-15A</t>
  </si>
  <si>
    <t>45681</t>
  </si>
  <si>
    <t>AN310C4</t>
  </si>
  <si>
    <t>AN310C3</t>
  </si>
  <si>
    <t>AN310-4</t>
  </si>
  <si>
    <t>AN123320</t>
  </si>
  <si>
    <t>AN101326</t>
  </si>
  <si>
    <t xml:space="preserve">RING,TIRE REMOVAL                                                                                   </t>
  </si>
  <si>
    <t>AM20748</t>
  </si>
  <si>
    <t>AJFCAN04C95-60</t>
  </si>
  <si>
    <t xml:space="preserve">BUSH                                                                                                </t>
  </si>
  <si>
    <t>AJFCAN04C40-60</t>
  </si>
  <si>
    <t>AJFCAN04C25-60</t>
  </si>
  <si>
    <t>AJCAN06C100-60</t>
  </si>
  <si>
    <t>AJCAN04C70-60</t>
  </si>
  <si>
    <t>AJCAN04C60-60</t>
  </si>
  <si>
    <t xml:space="preserve">HEAT PACK ASSEMBLY                                                                                  </t>
  </si>
  <si>
    <t>AHO91476</t>
  </si>
  <si>
    <t>AHO91116</t>
  </si>
  <si>
    <t xml:space="preserve">SAFETY PLUG ASSEMBLY                                                                                </t>
  </si>
  <si>
    <t>AHO90757</t>
  </si>
  <si>
    <t xml:space="preserve">PLUG,FUSIBLE                                                                                        </t>
  </si>
  <si>
    <t>AHO90575</t>
  </si>
  <si>
    <t>AHO89662</t>
  </si>
  <si>
    <t>AHO89403</t>
  </si>
  <si>
    <t xml:space="preserve">SEAL,PLAIN                                                                                          </t>
  </si>
  <si>
    <t>AHO89278</t>
  </si>
  <si>
    <t>AHO 89277</t>
  </si>
  <si>
    <t xml:space="preserve">CYLINDER ASSEMBLY,HYDRAULIC BRAKE,WHEEL                                                             </t>
  </si>
  <si>
    <t>AHM10471</t>
  </si>
  <si>
    <t xml:space="preserve">STUD,SHOULDERED AND STEPPED                                                                         </t>
  </si>
  <si>
    <t>AHM10349</t>
  </si>
  <si>
    <t xml:space="preserve">SEAL,NONMETALLIC SPECIAL SHAPED SECTION                                                             </t>
  </si>
  <si>
    <t>AHM10341</t>
  </si>
  <si>
    <t>AHM10340</t>
  </si>
  <si>
    <t xml:space="preserve">DAM,GREASE                                                                                          </t>
  </si>
  <si>
    <t>AHM10298</t>
  </si>
  <si>
    <t>AHM10297</t>
  </si>
  <si>
    <t>AHM10293</t>
  </si>
  <si>
    <t xml:space="preserve">COVER,ACCESS                                                                                        </t>
  </si>
  <si>
    <t>AHM10292</t>
  </si>
  <si>
    <t xml:space="preserve">SENSOR ASSEMBLY                                                                                     </t>
  </si>
  <si>
    <t>AHM10291</t>
  </si>
  <si>
    <t xml:space="preserve">TORQUE TUBE ASSEMBLY,AIRCRAFT                                                                       </t>
  </si>
  <si>
    <t>AH55121</t>
  </si>
  <si>
    <t xml:space="preserve">RING,WIPER                                                                                          </t>
  </si>
  <si>
    <t>AH089456</t>
  </si>
  <si>
    <t xml:space="preserve">BUSH,FRICTION                                                                                       </t>
  </si>
  <si>
    <t>AH089089</t>
  </si>
  <si>
    <t xml:space="preserve">HYDRAULIC FLUID, NONPETROLEUM BASE, AIRCRAFT                                                        </t>
  </si>
  <si>
    <t>AEROSHELL FLUID 41</t>
  </si>
  <si>
    <t>F6275</t>
  </si>
  <si>
    <t xml:space="preserve">SWING JOINT,PIPE                                                                                    </t>
  </si>
  <si>
    <t>AE81510E</t>
  </si>
  <si>
    <t>D2497</t>
  </si>
  <si>
    <t>AE3076E0150-090</t>
  </si>
  <si>
    <t>AE2769E0090-180</t>
  </si>
  <si>
    <t>AE1006527F0124</t>
  </si>
  <si>
    <t xml:space="preserve">SENSOR,ANTI-LOCK BRAKE,AIRCRAFT                                                                     </t>
  </si>
  <si>
    <t>ACM31437</t>
  </si>
  <si>
    <t xml:space="preserve">COVER,AIRCRAFT GROUND SERVICING                                                                     </t>
  </si>
  <si>
    <t>AC911079</t>
  </si>
  <si>
    <t xml:space="preserve">COVER,AIRCRAFT ENGINE                                                                               </t>
  </si>
  <si>
    <t>AC911074</t>
  </si>
  <si>
    <t>ABS0256-5-150Z</t>
  </si>
  <si>
    <t xml:space="preserve">RIVET, SOLID                                                                                        </t>
  </si>
  <si>
    <t>ABS0056-32-6</t>
  </si>
  <si>
    <t>ABS0056-32-4</t>
  </si>
  <si>
    <t>FAPE3</t>
  </si>
  <si>
    <t>ABS0056-32-13</t>
  </si>
  <si>
    <t>ABS0056-32-12</t>
  </si>
  <si>
    <t>A4174-24</t>
  </si>
  <si>
    <t xml:space="preserve">LUZ PARA PILOTO DE AERONAVE                                                                         </t>
  </si>
  <si>
    <t>A-2064-14-1683</t>
  </si>
  <si>
    <t>A20001-3-13</t>
  </si>
  <si>
    <t>F6614</t>
  </si>
  <si>
    <t xml:space="preserve">BATTERY SET                                                                                         </t>
  </si>
  <si>
    <t>98N9091</t>
  </si>
  <si>
    <t xml:space="preserve">RING,CONNECTING,ROUND                                                                               </t>
  </si>
  <si>
    <t>98600528-1</t>
  </si>
  <si>
    <t>12339</t>
  </si>
  <si>
    <t xml:space="preserve">PLATE,BACKING,BRAKE                                                                                 </t>
  </si>
  <si>
    <t>98600524-1</t>
  </si>
  <si>
    <t xml:space="preserve">RAIL,CARGO,AIRCRAFT                                                                                 </t>
  </si>
  <si>
    <t>98600407-2</t>
  </si>
  <si>
    <t xml:space="preserve">PIN,LOCK                                                                                            </t>
  </si>
  <si>
    <t>98600398-1</t>
  </si>
  <si>
    <t xml:space="preserve">CONNECTING LINK,RIGID                                                                               </t>
  </si>
  <si>
    <t>98600371-1</t>
  </si>
  <si>
    <t xml:space="preserve">BUSHING, BOTM, LK CAM SHAFT                                                                         </t>
  </si>
  <si>
    <t>98600359-1</t>
  </si>
  <si>
    <t xml:space="preserve">BUSHING, TOP                                                                                        </t>
  </si>
  <si>
    <t>98600358-1</t>
  </si>
  <si>
    <t xml:space="preserve">SHOULDER,BUSHING                                                                                    </t>
  </si>
  <si>
    <t>98600354-1</t>
  </si>
  <si>
    <t xml:space="preserve">SHAFT, CAM                                                                                          </t>
  </si>
  <si>
    <t>98600352-2</t>
  </si>
  <si>
    <t xml:space="preserve">BODY FLOOR LOCK ROLLER TRAY                                                                         </t>
  </si>
  <si>
    <t>98600288-1</t>
  </si>
  <si>
    <t xml:space="preserve">KNOB FLOOR LOCK                                                                                     </t>
  </si>
  <si>
    <t>98600287-1</t>
  </si>
  <si>
    <t xml:space="preserve">STUD TENSION FLOOR LOCK                                                                             </t>
  </si>
  <si>
    <t>98600280-1</t>
  </si>
  <si>
    <t xml:space="preserve">SHAFT ROLLER                                                                                        </t>
  </si>
  <si>
    <t>98600263-1</t>
  </si>
  <si>
    <t>98600261-1</t>
  </si>
  <si>
    <t xml:space="preserve">COVER ASSY                                                                                          </t>
  </si>
  <si>
    <t>95-95109-0001</t>
  </si>
  <si>
    <t xml:space="preserve">SUPPORT ASSY                                                                                        </t>
  </si>
  <si>
    <t>95-95108-0003</t>
  </si>
  <si>
    <t xml:space="preserve">STUD,LOCKED IN                                                                                      </t>
  </si>
  <si>
    <t>95-95105-0901</t>
  </si>
  <si>
    <t>95-94492-0001</t>
  </si>
  <si>
    <t>95-94243-0102</t>
  </si>
  <si>
    <t xml:space="preserve">BRACKET,EYE,NONROTATING SHAFT                                                                       </t>
  </si>
  <si>
    <t>95-94243-0101</t>
  </si>
  <si>
    <t xml:space="preserve">AXLE                                                                                                </t>
  </si>
  <si>
    <t>95-94201-0601</t>
  </si>
  <si>
    <t>95-94201-0401</t>
  </si>
  <si>
    <t>95-94201-0101</t>
  </si>
  <si>
    <t>95-94180-1001</t>
  </si>
  <si>
    <t xml:space="preserve">COVER,ACCESS,AIRCRAFT                                                                               </t>
  </si>
  <si>
    <t>95-94180-0901</t>
  </si>
  <si>
    <t>95-94180-0801</t>
  </si>
  <si>
    <t xml:space="preserve">COVER-LH                                                                                            </t>
  </si>
  <si>
    <t>95-94180-0701</t>
  </si>
  <si>
    <t xml:space="preserve">COVER-RH                                                                                            </t>
  </si>
  <si>
    <t>95-94180-0602</t>
  </si>
  <si>
    <t>95-94180-0601</t>
  </si>
  <si>
    <t>95-94180-0102</t>
  </si>
  <si>
    <t>95-94180-0101</t>
  </si>
  <si>
    <t xml:space="preserve">PROFILE                                                                                             </t>
  </si>
  <si>
    <t>95-94165-0101</t>
  </si>
  <si>
    <t xml:space="preserve">PIN                                                                                                 </t>
  </si>
  <si>
    <t>95-94164-0601</t>
  </si>
  <si>
    <t xml:space="preserve">SUPPORT ASSY - LH                                                                                   </t>
  </si>
  <si>
    <t>95-94157-0003-51</t>
  </si>
  <si>
    <t xml:space="preserve">SUPPORT ASSY-RH                                                                                     </t>
  </si>
  <si>
    <t>95-94155-0002</t>
  </si>
  <si>
    <t xml:space="preserve">BUMPER                                                                                              </t>
  </si>
  <si>
    <t>95-94150-0103</t>
  </si>
  <si>
    <t>95-94150-0101</t>
  </si>
  <si>
    <t xml:space="preserve">TUBE                                                                                                </t>
  </si>
  <si>
    <t>95-94071-0101</t>
  </si>
  <si>
    <t xml:space="preserve">STOP,TRACK                                                                                          </t>
  </si>
  <si>
    <t>95-94070-0801</t>
  </si>
  <si>
    <t xml:space="preserve">TELESCOPIC RODASSY                                                                                  </t>
  </si>
  <si>
    <t>95-94070-0001</t>
  </si>
  <si>
    <t xml:space="preserve">BUTTON                                                                                              </t>
  </si>
  <si>
    <t xml:space="preserve">PIN,MOUNTING,AIRCRAFT SEAT                                                                          </t>
  </si>
  <si>
    <t>95-94064-1003</t>
  </si>
  <si>
    <t xml:space="preserve">PLUG,PROTECTIVE,DUST AND MOISTURE SEAL                                                              </t>
  </si>
  <si>
    <t>95-94064-0901</t>
  </si>
  <si>
    <t>95-94064-0201</t>
  </si>
  <si>
    <t xml:space="preserve">SUPPORT,TUBING,AIRCRAFT                                                                             </t>
  </si>
  <si>
    <t>95-94064-0102</t>
  </si>
  <si>
    <t>95-94064-0101</t>
  </si>
  <si>
    <t xml:space="preserve">BAND,RETAINING                                                                                      </t>
  </si>
  <si>
    <t>95-94056-0101</t>
  </si>
  <si>
    <t xml:space="preserve">WEDGE                                                                                               </t>
  </si>
  <si>
    <t>95-94050-1401</t>
  </si>
  <si>
    <t xml:space="preserve">BALL                                                                                                </t>
  </si>
  <si>
    <t>95-94050-1201</t>
  </si>
  <si>
    <t>95-94050-0701</t>
  </si>
  <si>
    <t xml:space="preserve">TOOLS STANDARD KIT                                                                                  </t>
  </si>
  <si>
    <t>95-92026-0001</t>
  </si>
  <si>
    <t xml:space="preserve">SOCKET,WRENCH,FACE SPANNER                                                                          </t>
  </si>
  <si>
    <t>95-92000-0201</t>
  </si>
  <si>
    <t xml:space="preserve">BUSHING-THREADED                                                                                    </t>
  </si>
  <si>
    <t>95-82839-0101</t>
  </si>
  <si>
    <t>95-82839-0001</t>
  </si>
  <si>
    <t xml:space="preserve">SHAFT                                                                                               </t>
  </si>
  <si>
    <t>95-82837-0503</t>
  </si>
  <si>
    <t xml:space="preserve">PIN,SHOULDER,HEADLESS                                                                               </t>
  </si>
  <si>
    <t>95-82837-0401</t>
  </si>
  <si>
    <t>95-82837-0301</t>
  </si>
  <si>
    <t xml:space="preserve">FITTING,STRUCTURALCOMPONENT,AIRCRAFT                                                                </t>
  </si>
  <si>
    <t>95-82837-0203</t>
  </si>
  <si>
    <t xml:space="preserve">HOOK-RH                                                                                             </t>
  </si>
  <si>
    <t>95-82837-0104</t>
  </si>
  <si>
    <t xml:space="preserve">HOOK-LH                                                                                             </t>
  </si>
  <si>
    <t>95-82837-0103</t>
  </si>
  <si>
    <t xml:space="preserve">PIN,STRAIGHT,HEADLESS                                                                               </t>
  </si>
  <si>
    <t>95-82833-0001</t>
  </si>
  <si>
    <t xml:space="preserve">LABEL                                                                                               </t>
  </si>
  <si>
    <t>95-82302-0301</t>
  </si>
  <si>
    <t>95-82282-0301</t>
  </si>
  <si>
    <t xml:space="preserve">RING-BELT ASSY                                                                                      </t>
  </si>
  <si>
    <t>95-82266-0003</t>
  </si>
  <si>
    <t>95-82263-0701</t>
  </si>
  <si>
    <t>95-82263-0601</t>
  </si>
  <si>
    <t>95-82263-0303</t>
  </si>
  <si>
    <t>95-82263-0203</t>
  </si>
  <si>
    <t xml:space="preserve">LINK                                                                                                </t>
  </si>
  <si>
    <t>95-82263-0101</t>
  </si>
  <si>
    <t xml:space="preserve">LEG ASSY                                                                                            </t>
  </si>
  <si>
    <t>95-82263-0001</t>
  </si>
  <si>
    <t xml:space="preserve">FITTING ASSY                                                                                        </t>
  </si>
  <si>
    <t>95-82262-0003</t>
  </si>
  <si>
    <t xml:space="preserve">CONJUNTO HERRAJE                                                                                    </t>
  </si>
  <si>
    <t>95-82261-0003A01</t>
  </si>
  <si>
    <t xml:space="preserve">FITTINING ASSY                                                                                      </t>
  </si>
  <si>
    <t>95-82261-0003</t>
  </si>
  <si>
    <t>95-82260-0001B05</t>
  </si>
  <si>
    <t>95-82229-0301</t>
  </si>
  <si>
    <t xml:space="preserve">HALF-HINGE                                                                                          </t>
  </si>
  <si>
    <t>95-82229-0203</t>
  </si>
  <si>
    <t>95-82229-0105</t>
  </si>
  <si>
    <t>95-82228-0301</t>
  </si>
  <si>
    <t>95-82228-0105</t>
  </si>
  <si>
    <t>95-82227-0301</t>
  </si>
  <si>
    <t>95-82227-0203</t>
  </si>
  <si>
    <t>95-82227-0105</t>
  </si>
  <si>
    <t xml:space="preserve">HALF-HINGE-RH                                                                                       </t>
  </si>
  <si>
    <t>95-82226-0502</t>
  </si>
  <si>
    <t xml:space="preserve">HALF-HINGE-LH                                                                                       </t>
  </si>
  <si>
    <t>95-82226-0501</t>
  </si>
  <si>
    <t xml:space="preserve">LEAFT,BUTT HINGE                                                                                    </t>
  </si>
  <si>
    <t>95-82226-0005-51</t>
  </si>
  <si>
    <t xml:space="preserve">RUBBER STRIP                                                                                        </t>
  </si>
  <si>
    <t>95-82224-0201</t>
  </si>
  <si>
    <t>95-82220-0001</t>
  </si>
  <si>
    <t xml:space="preserve">BRACKET,STRUCTURALCOMPONENT,AIRCRAFT                                                                </t>
  </si>
  <si>
    <t>95-81801-0903</t>
  </si>
  <si>
    <t>95-81598-0101</t>
  </si>
  <si>
    <t xml:space="preserve">BLANKET ASSY                                                                                        </t>
  </si>
  <si>
    <t>95-81338-0001</t>
  </si>
  <si>
    <t xml:space="preserve">BLANKETS ASSY                                                                                       </t>
  </si>
  <si>
    <t>95-81318-0003-51</t>
  </si>
  <si>
    <t>95-81317-0003-51</t>
  </si>
  <si>
    <t>95-81316-0001-51</t>
  </si>
  <si>
    <t>95-81315-0003-51</t>
  </si>
  <si>
    <t xml:space="preserve">INSULATION BLANKET,THERMAL,AIRCRAFT                                                                 </t>
  </si>
  <si>
    <t>95-81314-0003-51</t>
  </si>
  <si>
    <t>95-81313-0003-51</t>
  </si>
  <si>
    <t>95-81273-0001</t>
  </si>
  <si>
    <t>95-75450-0301</t>
  </si>
  <si>
    <t>95-73216-0001</t>
  </si>
  <si>
    <t xml:space="preserve">TUBE ASSEMBLY,METAL                                                                                 </t>
  </si>
  <si>
    <t>95-73154-0001</t>
  </si>
  <si>
    <t xml:space="preserve">GRILLE,METAL                                                                                        </t>
  </si>
  <si>
    <t>95-71750-0003</t>
  </si>
  <si>
    <t>95-71724-0002</t>
  </si>
  <si>
    <t>95-71724-0001</t>
  </si>
  <si>
    <t>95-71060-0001</t>
  </si>
  <si>
    <t xml:space="preserve">NONMETALLIC SPECIAL SHAPED SECTION                                                                  </t>
  </si>
  <si>
    <t>95-71052-0701</t>
  </si>
  <si>
    <t xml:space="preserve">STUD,SHOULDERED                                                                                     </t>
  </si>
  <si>
    <t>95-71050-0401</t>
  </si>
  <si>
    <t>95-71050-0301</t>
  </si>
  <si>
    <t>95-71050-0201</t>
  </si>
  <si>
    <t>95-71050-0101</t>
  </si>
  <si>
    <t>95-66504-0401</t>
  </si>
  <si>
    <t>95-66504-0307</t>
  </si>
  <si>
    <t xml:space="preserve">SPACER,PLATE                                                                                        </t>
  </si>
  <si>
    <t>95-66504-0203</t>
  </si>
  <si>
    <t>95-64327-0201</t>
  </si>
  <si>
    <t xml:space="preserve">HARNESS                                                                                             </t>
  </si>
  <si>
    <t>95-63688-0001</t>
  </si>
  <si>
    <t xml:space="preserve">STRIP,ELECTRICAL GROUNDING                                                                          </t>
  </si>
  <si>
    <t>95-63684-0001</t>
  </si>
  <si>
    <t xml:space="preserve">CABLE ASSEMBLY,SPECIAL PURPOSE,ELECTRICAL                                                           </t>
  </si>
  <si>
    <t>95-63682-0001</t>
  </si>
  <si>
    <t xml:space="preserve">WIRING HARNESS,BRANCHED                                                                             </t>
  </si>
  <si>
    <t>95-63680-0005</t>
  </si>
  <si>
    <t>95-63679-0007-51</t>
  </si>
  <si>
    <t>95-63679-0005</t>
  </si>
  <si>
    <t>95-63678-0005</t>
  </si>
  <si>
    <t>95-63677-0005</t>
  </si>
  <si>
    <t xml:space="preserve">WIRING HARNESS                                                                                      </t>
  </si>
  <si>
    <t>95-63676-0001</t>
  </si>
  <si>
    <t>95-63675-0001</t>
  </si>
  <si>
    <t>95-63674-0001</t>
  </si>
  <si>
    <t>95-63673-0001</t>
  </si>
  <si>
    <t xml:space="preserve">CABLE ASSEMBLY,SPECIAL PURPOSE,ELECTRICAL,BRANCHED                                                  </t>
  </si>
  <si>
    <t>95-63672-0003</t>
  </si>
  <si>
    <t xml:space="preserve">HARNESS-PROP L ENGINE                                                                               </t>
  </si>
  <si>
    <t>95-63671-0003J01</t>
  </si>
  <si>
    <t>95-63671-0003</t>
  </si>
  <si>
    <t>95-63670-0005</t>
  </si>
  <si>
    <t>95-63669-0005</t>
  </si>
  <si>
    <t xml:space="preserve">SUPPORT,STRUCTURALCOMPONENT,AIRCRAFT                                                                </t>
  </si>
  <si>
    <t>95-63633-0001</t>
  </si>
  <si>
    <t>95-63632-0005</t>
  </si>
  <si>
    <t xml:space="preserve">SUPORT ASSY GUIDE                                                                                   </t>
  </si>
  <si>
    <t>95-63631-0003</t>
  </si>
  <si>
    <t xml:space="preserve">CABLAGEM SENSOR DE TEMPERATURA                                                                      </t>
  </si>
  <si>
    <t>95-63553-0003</t>
  </si>
  <si>
    <t>39428</t>
  </si>
  <si>
    <t xml:space="preserve">TEFLON WASHER                                                                                       </t>
  </si>
  <si>
    <t>95630A425</t>
  </si>
  <si>
    <t xml:space="preserve">WAVEGUIDE                                                                                           </t>
  </si>
  <si>
    <t>95-62123-0001</t>
  </si>
  <si>
    <t>95-57011-0001</t>
  </si>
  <si>
    <t>95-57010-0001</t>
  </si>
  <si>
    <t xml:space="preserve">ROD ASSY                                                                                            </t>
  </si>
  <si>
    <t>95-56459-0001</t>
  </si>
  <si>
    <t xml:space="preserve">VHS-4000 TRANSCEIVERVHF COMM                                                                        </t>
  </si>
  <si>
    <t>95-56243-0101</t>
  </si>
  <si>
    <t xml:space="preserve">CONTROL ROD                                                                                         </t>
  </si>
  <si>
    <t>95-56197-0003</t>
  </si>
  <si>
    <t>95-56197-0001</t>
  </si>
  <si>
    <t>TUBE ASSY</t>
  </si>
  <si>
    <t xml:space="preserve">TUBE ASSY-RH                                                                                        </t>
  </si>
  <si>
    <t>95-54635-0004</t>
  </si>
  <si>
    <t>95-54400-0601</t>
  </si>
  <si>
    <t xml:space="preserve">TUBE ASSY - LH                                                                                      </t>
  </si>
  <si>
    <t>95-54216-0007</t>
  </si>
  <si>
    <t>95-53705-1201</t>
  </si>
  <si>
    <t>95-53700-1101</t>
  </si>
  <si>
    <t>95-53700-0601</t>
  </si>
  <si>
    <t>95-53700-0501</t>
  </si>
  <si>
    <t>95-53700-0403</t>
  </si>
  <si>
    <t xml:space="preserve">COOLER OIL INLET                                                                                    </t>
  </si>
  <si>
    <t>95-53350-0005</t>
  </si>
  <si>
    <t xml:space="preserve">REAR SUPPORT                                                                                        </t>
  </si>
  <si>
    <t>95-53300-1602</t>
  </si>
  <si>
    <t>95-53150-0801</t>
  </si>
  <si>
    <t>95-53150-0701</t>
  </si>
  <si>
    <t>95-53150-0301</t>
  </si>
  <si>
    <t xml:space="preserve">SUPPORT-LOWER COWL                                                                                  </t>
  </si>
  <si>
    <t>95-52200-0703</t>
  </si>
  <si>
    <t>95-51250-0801-00</t>
  </si>
  <si>
    <t>95-51250-0201</t>
  </si>
  <si>
    <t xml:space="preserve">DUCT AND CONE,EXHAUST,AIRCRAFT GAS TURGINE                                                          </t>
  </si>
  <si>
    <t>95-51250-0003A01</t>
  </si>
  <si>
    <t xml:space="preserve">TUBE ASSEMBLY,AIRCRAFT ENGINE                                                                       </t>
  </si>
  <si>
    <t>95-51140-0001</t>
  </si>
  <si>
    <t>95-51130-0001</t>
  </si>
  <si>
    <t xml:space="preserve">ADAPTER,GENERATOR TO AIR DUCT                                                                       </t>
  </si>
  <si>
    <t>95-51100-0001</t>
  </si>
  <si>
    <t>95-51077-0007</t>
  </si>
  <si>
    <t>95-51077-0005</t>
  </si>
  <si>
    <t>95-51076-0003</t>
  </si>
  <si>
    <t>95-51075-0003</t>
  </si>
  <si>
    <t>95-51070-0101</t>
  </si>
  <si>
    <t xml:space="preserve">CLAMP,BLOCK                                                                                         </t>
  </si>
  <si>
    <t>95-51038-0001</t>
  </si>
  <si>
    <t>95-51037-0001E01</t>
  </si>
  <si>
    <t>95-51037-0001</t>
  </si>
  <si>
    <t>95-51026-0001</t>
  </si>
  <si>
    <t>95-51025-0001</t>
  </si>
  <si>
    <t>95-51024-0001</t>
  </si>
  <si>
    <t>95-51023-0003</t>
  </si>
  <si>
    <t xml:space="preserve">TUBE ASSY                                                                                           </t>
  </si>
  <si>
    <t>95-51022-0001</t>
  </si>
  <si>
    <t>95-51021-0001</t>
  </si>
  <si>
    <t xml:space="preserve">TUBE,BENT,METALLIC                                                                                  </t>
  </si>
  <si>
    <t>95-51019-0001</t>
  </si>
  <si>
    <t>95-51018-0001</t>
  </si>
  <si>
    <t>95-51017-0001</t>
  </si>
  <si>
    <t xml:space="preserve">TUBE,EXTENSION,DRAIN                                                                                </t>
  </si>
  <si>
    <t>95-51016-0001</t>
  </si>
  <si>
    <t>95-51015-0005</t>
  </si>
  <si>
    <t>95-51014-0001</t>
  </si>
  <si>
    <t>95-51013-0001</t>
  </si>
  <si>
    <t>95-51012-0001</t>
  </si>
  <si>
    <t>95-51011-0001</t>
  </si>
  <si>
    <t>95-51010-0301</t>
  </si>
  <si>
    <t>95-51010-0201</t>
  </si>
  <si>
    <t>95-51000-0101</t>
  </si>
  <si>
    <t xml:space="preserve">PUSHROD ASSY                                                                                        </t>
  </si>
  <si>
    <t>95-49315-0001</t>
  </si>
  <si>
    <t>95-49305-0501</t>
  </si>
  <si>
    <t xml:space="preserve">CAM                                                                                                 </t>
  </si>
  <si>
    <t>95-49304-0301</t>
  </si>
  <si>
    <t xml:space="preserve">LEVER                                                                                               </t>
  </si>
  <si>
    <t>95-49304-0101</t>
  </si>
  <si>
    <t xml:space="preserve">TERMINAL,ROPE,SWAGING,AVIATION                                                                      </t>
  </si>
  <si>
    <t>95-49205-0101</t>
  </si>
  <si>
    <t>95-43815-0001</t>
  </si>
  <si>
    <t>95-43236-0007</t>
  </si>
  <si>
    <t>95-43235-0009</t>
  </si>
  <si>
    <t>95-43235-0007</t>
  </si>
  <si>
    <t>95-43224-0009</t>
  </si>
  <si>
    <t>95-43224-0007</t>
  </si>
  <si>
    <t>95-43224-0001</t>
  </si>
  <si>
    <t>95-42322-0005</t>
  </si>
  <si>
    <t xml:space="preserve">TAB,TRIM,AIRCRAFT                                                                                   </t>
  </si>
  <si>
    <t>95-34175-0001A01</t>
  </si>
  <si>
    <t xml:space="preserve">LINKAGE                                                                                             </t>
  </si>
  <si>
    <t>95-32341-0501</t>
  </si>
  <si>
    <t>95-32340-0503</t>
  </si>
  <si>
    <t xml:space="preserve">HINGE-VI-LH                                                                                         </t>
  </si>
  <si>
    <t>95-32161-0005A01</t>
  </si>
  <si>
    <t xml:space="preserve">HINGE BOX ASSY                                                                                      </t>
  </si>
  <si>
    <t>95-31341-0001A05</t>
  </si>
  <si>
    <t>95-31193-0601</t>
  </si>
  <si>
    <t xml:space="preserve">FITTING                                                                                             </t>
  </si>
  <si>
    <t>95-31193-0503E01</t>
  </si>
  <si>
    <t xml:space="preserve">HINGE                                                                                               </t>
  </si>
  <si>
    <t>95-31193-0003A01</t>
  </si>
  <si>
    <t xml:space="preserve">PIN,SHOULDER,HEADED                                                                                 </t>
  </si>
  <si>
    <t>95-25998-0201</t>
  </si>
  <si>
    <t>95-25996-0201</t>
  </si>
  <si>
    <t xml:space="preserve">FILTER,LIGHT,GENERAL PURPOSE                                                                        </t>
  </si>
  <si>
    <t>95-25979-0104-52</t>
  </si>
  <si>
    <t>95-25979-0104</t>
  </si>
  <si>
    <t>95-25979-0103-51</t>
  </si>
  <si>
    <t>95-25979-0103</t>
  </si>
  <si>
    <t>95-25973-0101</t>
  </si>
  <si>
    <t>95-25971-0601</t>
  </si>
  <si>
    <t xml:space="preserve">SLATCH SUPPORT 4                                                                                    </t>
  </si>
  <si>
    <t>95-25971-0401</t>
  </si>
  <si>
    <t xml:space="preserve">SLATCH SUPPORT                                                                                      </t>
  </si>
  <si>
    <t>95-25971-0204</t>
  </si>
  <si>
    <t xml:space="preserve">LATCH-SUPPORT                                                                                       </t>
  </si>
  <si>
    <t>95-25971-0203-51</t>
  </si>
  <si>
    <t>95-25963-0305</t>
  </si>
  <si>
    <t xml:space="preserve">HINGE, COVER ASSY - FUEL INTAKE                                                                     </t>
  </si>
  <si>
    <t>95-25963-0202-51</t>
  </si>
  <si>
    <t xml:space="preserve">HINGE-FUEL INTAKE                                                                                   </t>
  </si>
  <si>
    <t>95-25963-0201-51</t>
  </si>
  <si>
    <t xml:space="preserve">FUEL INTAKE HINGE                                                                                   </t>
  </si>
  <si>
    <t>95-25963-0101</t>
  </si>
  <si>
    <t xml:space="preserve">FITTING - LWR LATCH - LH                                                                            </t>
  </si>
  <si>
    <t>95-25948-0701</t>
  </si>
  <si>
    <t xml:space="preserve">FITTING-UPR LATCH                                                                                   </t>
  </si>
  <si>
    <t>95-25948-0602</t>
  </si>
  <si>
    <t>95-25942-1001</t>
  </si>
  <si>
    <t>95-25927-0401</t>
  </si>
  <si>
    <t>95-25927-0305</t>
  </si>
  <si>
    <t xml:space="preserve">HINGE-FRAME                                                                                         </t>
  </si>
  <si>
    <t>95-25927-0201</t>
  </si>
  <si>
    <t>95-25927-0101</t>
  </si>
  <si>
    <t xml:space="preserve">COVER II-RH                                                                                         </t>
  </si>
  <si>
    <t>95-25906-1004</t>
  </si>
  <si>
    <t xml:space="preserve">COVER I-HYD RH                                                                                      </t>
  </si>
  <si>
    <t>95-25906-0904</t>
  </si>
  <si>
    <t xml:space="preserve">FORMER,AIRCRAFT                                                                                     </t>
  </si>
  <si>
    <t>95-25906-0302</t>
  </si>
  <si>
    <t xml:space="preserve">CENTER FORMER WEB                                                                                   </t>
  </si>
  <si>
    <t>95-25906-0301</t>
  </si>
  <si>
    <t xml:space="preserve">COVER,ACCESS,AIRCRAFT (LIGHT TRANSPARENCY RH)                                                       </t>
  </si>
  <si>
    <t>95-25904-2904-52</t>
  </si>
  <si>
    <t xml:space="preserve">LIGHT,LANDING,AIRCRAFT                                                                              </t>
  </si>
  <si>
    <t>95-25904-2904</t>
  </si>
  <si>
    <t>95-25904-2903-51</t>
  </si>
  <si>
    <t>95-25904-2903</t>
  </si>
  <si>
    <t xml:space="preserve">PLUG                                                                                                </t>
  </si>
  <si>
    <t>95-25179-0301</t>
  </si>
  <si>
    <t>95-25179-0001</t>
  </si>
  <si>
    <t>95-25162-0003</t>
  </si>
  <si>
    <t xml:space="preserve">SHOCK ABSORBER                                                                                      </t>
  </si>
  <si>
    <t>95-25138-0501</t>
  </si>
  <si>
    <t xml:space="preserve">HINGE ASSY-LH                                                                                       </t>
  </si>
  <si>
    <t>95-25132-0003</t>
  </si>
  <si>
    <t xml:space="preserve">FITTING MTG                                                                                         </t>
  </si>
  <si>
    <t>95-25130-0001</t>
  </si>
  <si>
    <t xml:space="preserve">LEVER,REMOTE CONTROL                                                                                </t>
  </si>
  <si>
    <t>95-25127-8601</t>
  </si>
  <si>
    <t>95-24100-0001A01</t>
  </si>
  <si>
    <t xml:space="preserve">SHIM                                                                                                </t>
  </si>
  <si>
    <t>95-23374-0401</t>
  </si>
  <si>
    <t>95-23374-0201</t>
  </si>
  <si>
    <t xml:space="preserve">FITTING ASSY-RAMP HINGE                                                                             </t>
  </si>
  <si>
    <t>95-23374-0001-51</t>
  </si>
  <si>
    <t xml:space="preserve">SPRING-TRQSHAFT COMP                                                                                </t>
  </si>
  <si>
    <t>95-23331-0101</t>
  </si>
  <si>
    <t xml:space="preserve">HOOK-FRR37-FRR38                                                                                    </t>
  </si>
  <si>
    <t>95-23316-0103</t>
  </si>
  <si>
    <t xml:space="preserve">HOOK ASSY-FRR37-FRR38                                                                               </t>
  </si>
  <si>
    <t>95-23316-0003</t>
  </si>
  <si>
    <t>95-22668-0001-51</t>
  </si>
  <si>
    <t xml:space="preserve">PLATE                                                                                               </t>
  </si>
  <si>
    <t>95-22140-0101</t>
  </si>
  <si>
    <t>95-21398-0302E02</t>
  </si>
  <si>
    <t>95-21398-0302</t>
  </si>
  <si>
    <t>95-21398-0301E01</t>
  </si>
  <si>
    <t xml:space="preserve">SUPPORT,STRUCTURAL COMPONENT,AIRCRAFT                                                               </t>
  </si>
  <si>
    <t>95-21398-0301</t>
  </si>
  <si>
    <t>95-21381-0003</t>
  </si>
  <si>
    <t xml:space="preserve">SPACER, SLEEVE                                                                                      </t>
  </si>
  <si>
    <t>95-21365-5003</t>
  </si>
  <si>
    <t xml:space="preserve">SPACER ,SLEEVE                                                                                      </t>
  </si>
  <si>
    <t>95-21365-1003</t>
  </si>
  <si>
    <t>95-21365-0703</t>
  </si>
  <si>
    <t>95-21365-0501</t>
  </si>
  <si>
    <t>95-21365-0101</t>
  </si>
  <si>
    <t xml:space="preserve">HINGE ASSY-REAR                                                                                     </t>
  </si>
  <si>
    <t>95-21152-0001</t>
  </si>
  <si>
    <t xml:space="preserve">COVER RH                                                                                            </t>
  </si>
  <si>
    <t>95-21008-3902</t>
  </si>
  <si>
    <t>95-13345-0001</t>
  </si>
  <si>
    <t>95-13325-0401</t>
  </si>
  <si>
    <t>95-13325-0301</t>
  </si>
  <si>
    <t>95-13322-0401</t>
  </si>
  <si>
    <t>95-13322-0301</t>
  </si>
  <si>
    <t>95-11550-0401</t>
  </si>
  <si>
    <t>95-11530-0501</t>
  </si>
  <si>
    <t>95-11520-0401</t>
  </si>
  <si>
    <t>95-11510-0401</t>
  </si>
  <si>
    <t>14283</t>
  </si>
  <si>
    <t>9446W12S-3P</t>
  </si>
  <si>
    <t>96182</t>
  </si>
  <si>
    <t xml:space="preserve">SWITCH, ILLUMINATED                                                                                 </t>
  </si>
  <si>
    <t>90K8A1C5D3G2L10</t>
  </si>
  <si>
    <t>99866</t>
  </si>
  <si>
    <t xml:space="preserve">TARGET TAPE REFLETIV                                                                                </t>
  </si>
  <si>
    <t>907-12803</t>
  </si>
  <si>
    <t>D8095</t>
  </si>
  <si>
    <t>8GH007429-28</t>
  </si>
  <si>
    <t>8GH004554-28</t>
  </si>
  <si>
    <t>9049</t>
  </si>
  <si>
    <t>8G1591</t>
  </si>
  <si>
    <t xml:space="preserve">CLOTH,DUCK                                                                                          </t>
  </si>
  <si>
    <t>8A03-000001</t>
  </si>
  <si>
    <t>8A02-000001</t>
  </si>
  <si>
    <t>8A01-000001</t>
  </si>
  <si>
    <t>F0219</t>
  </si>
  <si>
    <t>88CIR8-20</t>
  </si>
  <si>
    <t xml:space="preserve">BREAKLINK                                                                                           </t>
  </si>
  <si>
    <t>88310132-1</t>
  </si>
  <si>
    <t>59885</t>
  </si>
  <si>
    <t xml:space="preserve">PITOT TUBE                                                                                          </t>
  </si>
  <si>
    <t>856NC2</t>
  </si>
  <si>
    <t>856NC1</t>
  </si>
  <si>
    <t>826447-1</t>
  </si>
  <si>
    <t>821439-2</t>
  </si>
  <si>
    <t>821439-1</t>
  </si>
  <si>
    <t xml:space="preserve">ROLLER,BEARING                                                                                      </t>
  </si>
  <si>
    <t>820596-1</t>
  </si>
  <si>
    <t xml:space="preserve">PLATE,RETAINING,BEARING                                                                             </t>
  </si>
  <si>
    <t>820593-1</t>
  </si>
  <si>
    <t>820516-1</t>
  </si>
  <si>
    <t xml:space="preserve">BRUSH SET,ELECTRICAL CONTACT                                                                        </t>
  </si>
  <si>
    <t>820508-1</t>
  </si>
  <si>
    <t>820506-2</t>
  </si>
  <si>
    <t xml:space="preserve">HARDWARE KIT,ELETRONIC EQUIPMENT                                                                    </t>
  </si>
  <si>
    <t>820506-1</t>
  </si>
  <si>
    <t xml:space="preserve">ACTUATOR,MECHANICAL,AIRCRAFT                                                                        </t>
  </si>
  <si>
    <t>817516-1</t>
  </si>
  <si>
    <t>815576-1</t>
  </si>
  <si>
    <t>815574-1</t>
  </si>
  <si>
    <t xml:space="preserve">SPACER,SPECIAL SHAPED                                                                               </t>
  </si>
  <si>
    <t>815556-1</t>
  </si>
  <si>
    <t>815549-1</t>
  </si>
  <si>
    <t>96214</t>
  </si>
  <si>
    <t xml:space="preserve">INSULATOR,PLATE                                                                                     </t>
  </si>
  <si>
    <t>815547-1</t>
  </si>
  <si>
    <t xml:space="preserve">SEAL RING,HUB,PROPELLER                                                                             </t>
  </si>
  <si>
    <t>815541-1</t>
  </si>
  <si>
    <t>815539-1</t>
  </si>
  <si>
    <t xml:space="preserve">COVER,PLATE                                                                                         </t>
  </si>
  <si>
    <t>815531-1</t>
  </si>
  <si>
    <t>815525-1</t>
  </si>
  <si>
    <t>815524-1</t>
  </si>
  <si>
    <t>815523-1</t>
  </si>
  <si>
    <t xml:space="preserve">RETAINER,BALL,BEARING                                                                               </t>
  </si>
  <si>
    <t>815522-1</t>
  </si>
  <si>
    <t>815521-1</t>
  </si>
  <si>
    <t xml:space="preserve">PARTS KIT,AIRCRAFT PROPELLER                                                                        </t>
  </si>
  <si>
    <t>814761-1</t>
  </si>
  <si>
    <t xml:space="preserve">CUP,COMPRESSION                                                                                     </t>
  </si>
  <si>
    <t>814755-1</t>
  </si>
  <si>
    <t>811473-1</t>
  </si>
  <si>
    <t>810593-1</t>
  </si>
  <si>
    <t xml:space="preserve">SWITCH,PROXIMITY                                                                                    </t>
  </si>
  <si>
    <t>810546-1</t>
  </si>
  <si>
    <t xml:space="preserve">SEAL,CAP,METAL                                                                                      </t>
  </si>
  <si>
    <t>810483-2</t>
  </si>
  <si>
    <t>810479-1</t>
  </si>
  <si>
    <t xml:space="preserve">NUT,PLAIN,PLATE                                                                                     </t>
  </si>
  <si>
    <t>810477-1</t>
  </si>
  <si>
    <t>94970</t>
  </si>
  <si>
    <t xml:space="preserve">BATTERY,NONRECHARGEABLE, ELECTROLYTE LITHIUM, 3 VOLTS, SHELF LIFE CODE: 60 MONTHS                   </t>
  </si>
  <si>
    <t>810-2007K</t>
  </si>
  <si>
    <t xml:space="preserve">PLATE,MOUNTING                                                                                      </t>
  </si>
  <si>
    <t>802391-1</t>
  </si>
  <si>
    <t>53655</t>
  </si>
  <si>
    <t xml:space="preserve">BREATHING APPARATUS,SELF-CONTAINED                                                                  </t>
  </si>
  <si>
    <t>802300-14</t>
  </si>
  <si>
    <t>7G782</t>
  </si>
  <si>
    <t>790098-14</t>
  </si>
  <si>
    <t xml:space="preserve">NUT,PLAIN,ROUND                                                                                     </t>
  </si>
  <si>
    <t>784776-1</t>
  </si>
  <si>
    <t>782100-10</t>
  </si>
  <si>
    <t>778743-2</t>
  </si>
  <si>
    <t>778743-1</t>
  </si>
  <si>
    <t>776816-2</t>
  </si>
  <si>
    <t xml:space="preserve">TUBE-TRANSFER                                                                                       </t>
  </si>
  <si>
    <t>775732-3</t>
  </si>
  <si>
    <t>775732-2</t>
  </si>
  <si>
    <t xml:space="preserve">VALVE,CHECK                                                                                         </t>
  </si>
  <si>
    <t>765337-1</t>
  </si>
  <si>
    <t>F0422</t>
  </si>
  <si>
    <t xml:space="preserve">PROBE,DENSITY,FUEL                                                                                  </t>
  </si>
  <si>
    <t>764730-1-0</t>
  </si>
  <si>
    <t>764729-1-0</t>
  </si>
  <si>
    <t>764728-1-0</t>
  </si>
  <si>
    <t>764727-1-0</t>
  </si>
  <si>
    <t>764725-1-0</t>
  </si>
  <si>
    <t>764723-1-0</t>
  </si>
  <si>
    <t>78710</t>
  </si>
  <si>
    <t xml:space="preserve">WIRE, ELECTRICAL                                                                                    </t>
  </si>
  <si>
    <t>7-44766-12</t>
  </si>
  <si>
    <t>0AJJ0</t>
  </si>
  <si>
    <t xml:space="preserve">PARTS KIT,DEICER BO                                                                                 </t>
  </si>
  <si>
    <t>74-451AA</t>
  </si>
  <si>
    <t>73781CS-524</t>
  </si>
  <si>
    <t xml:space="preserve">COVER,PROTECTIVE,DUST AND MOISTURE SEAL                                                             </t>
  </si>
  <si>
    <t>732-8052-00A</t>
  </si>
  <si>
    <t>732137-8</t>
  </si>
  <si>
    <t xml:space="preserve">SEAT AND FILTER                                                                                     </t>
  </si>
  <si>
    <t>728872-1</t>
  </si>
  <si>
    <t xml:space="preserve">PLUG,SCREWED                                                                                        </t>
  </si>
  <si>
    <t>72-478</t>
  </si>
  <si>
    <t>F0214</t>
  </si>
  <si>
    <t xml:space="preserve">GUARD,SWITCH                                                                                        </t>
  </si>
  <si>
    <t>705KU01-50</t>
  </si>
  <si>
    <t xml:space="preserve">BALL,BEARING                                                                                        </t>
  </si>
  <si>
    <t>69992A18</t>
  </si>
  <si>
    <t>69494J336</t>
  </si>
  <si>
    <t>69456G26</t>
  </si>
  <si>
    <t>69456A26</t>
  </si>
  <si>
    <t>69336-308</t>
  </si>
  <si>
    <t>69336-305</t>
  </si>
  <si>
    <t xml:space="preserve">BOLT,INTERNAL WRENCHING                                                                             </t>
  </si>
  <si>
    <t>69289-207</t>
  </si>
  <si>
    <t>73168</t>
  </si>
  <si>
    <t>67121-52-212</t>
  </si>
  <si>
    <t xml:space="preserve">CABLE CABIN PL                                                                                      </t>
  </si>
  <si>
    <t>65746-1</t>
  </si>
  <si>
    <t>K0653</t>
  </si>
  <si>
    <t xml:space="preserve">INTERRUPTOR TIPO COMUTADOR                                                                          </t>
  </si>
  <si>
    <t>6559 002 00</t>
  </si>
  <si>
    <t>5S117</t>
  </si>
  <si>
    <t>64409B103</t>
  </si>
  <si>
    <t xml:space="preserve">CABLE ASSEMBLY,POWER,ELECTRICAL                                                                     </t>
  </si>
  <si>
    <t>64250-4</t>
  </si>
  <si>
    <t>64250-3</t>
  </si>
  <si>
    <t xml:space="preserve">CABLE ASSY-FUEL CONT RH                                                                             </t>
  </si>
  <si>
    <t>64250-2</t>
  </si>
  <si>
    <t>6370-1</t>
  </si>
  <si>
    <t xml:space="preserve">BATTERY,STORAGE                                                                                     </t>
  </si>
  <si>
    <t>61-2274-1</t>
  </si>
  <si>
    <t>55635</t>
  </si>
  <si>
    <t>5ARM300-6CG</t>
  </si>
  <si>
    <t>D4394</t>
  </si>
  <si>
    <t xml:space="preserve">INDICATOR,PRESSURE                                                                                  </t>
  </si>
  <si>
    <t>58331-003</t>
  </si>
  <si>
    <t>580384-5</t>
  </si>
  <si>
    <t>14711</t>
  </si>
  <si>
    <t xml:space="preserve">COUPLING                                                                                            </t>
  </si>
  <si>
    <t>56A002-107</t>
  </si>
  <si>
    <t xml:space="preserve">BUSHING,PIPE                                                                                        </t>
  </si>
  <si>
    <t>56A002-105</t>
  </si>
  <si>
    <t>56A002-103</t>
  </si>
  <si>
    <t xml:space="preserve">COUPLING-FLEXIBLE                                                                                   </t>
  </si>
  <si>
    <t>56A002-101</t>
  </si>
  <si>
    <t>56A001-102</t>
  </si>
  <si>
    <t>56A001-101</t>
  </si>
  <si>
    <t xml:space="preserve">IR LAMP                                                                                             </t>
  </si>
  <si>
    <t>55-1753-1</t>
  </si>
  <si>
    <t xml:space="preserve">COUPLING,CLAMP,PIPE                                                                                 </t>
  </si>
  <si>
    <t>53725-274</t>
  </si>
  <si>
    <t>F6101</t>
  </si>
  <si>
    <t xml:space="preserve">BOOT,DEICER                                                                                         </t>
  </si>
  <si>
    <t>51SP198-3</t>
  </si>
  <si>
    <t>0JRC1</t>
  </si>
  <si>
    <t>51B581-3-3</t>
  </si>
  <si>
    <t>51B221-8</t>
  </si>
  <si>
    <t>K1536</t>
  </si>
  <si>
    <t xml:space="preserve">SUPPPORT,SENSING ELE                                                                                </t>
  </si>
  <si>
    <t>51481-101</t>
  </si>
  <si>
    <t>51475-101</t>
  </si>
  <si>
    <t>U1936</t>
  </si>
  <si>
    <t xml:space="preserve">RESISTANCE ELEMENT                                                                                  </t>
  </si>
  <si>
    <t>51228-517</t>
  </si>
  <si>
    <t>51228-446</t>
  </si>
  <si>
    <t>71286</t>
  </si>
  <si>
    <t>50S12-1-1AA</t>
  </si>
  <si>
    <t>50E21-15</t>
  </si>
  <si>
    <t xml:space="preserve">RECEPTACLE,TURNLOCKFASTENER                                                                         </t>
  </si>
  <si>
    <t>50E20-1AK7</t>
  </si>
  <si>
    <t>50E20-1</t>
  </si>
  <si>
    <t xml:space="preserve">WIRE,ANTENNA                                                                                        </t>
  </si>
  <si>
    <t>50ARM-300-205</t>
  </si>
  <si>
    <t xml:space="preserve">SEAL,NONMETALLIC STRIP                                                                              </t>
  </si>
  <si>
    <t>502833A</t>
  </si>
  <si>
    <t>2J622</t>
  </si>
  <si>
    <t xml:space="preserve">DUMMY LOAD,ELECTRICAL                                                                               </t>
  </si>
  <si>
    <t>5012990-002</t>
  </si>
  <si>
    <t xml:space="preserve">COUPLER,DIRECTIONAL                                                                                 </t>
  </si>
  <si>
    <t>5012180-002</t>
  </si>
  <si>
    <t>5006-02-0088</t>
  </si>
  <si>
    <t xml:space="preserve">LIGHT,TAXIING,AIRCRAFT                                                                              </t>
  </si>
  <si>
    <t>50-0305-1</t>
  </si>
  <si>
    <t xml:space="preserve">TUBE TRANSFER                                                                                       </t>
  </si>
  <si>
    <t>4914-000814</t>
  </si>
  <si>
    <t xml:space="preserve">LAMP ASSEMBLY                                                                                       </t>
  </si>
  <si>
    <t>46-2490-1</t>
  </si>
  <si>
    <t>99321</t>
  </si>
  <si>
    <t xml:space="preserve">CAP ASSEMBLY,FUEL                                                                                   </t>
  </si>
  <si>
    <t>457-370-12</t>
  </si>
  <si>
    <t>4572-225</t>
  </si>
  <si>
    <t xml:space="preserve">COUPLING, CLAMP, GROOVED                                                                            </t>
  </si>
  <si>
    <t>4563-300</t>
  </si>
  <si>
    <t>C3471</t>
  </si>
  <si>
    <t xml:space="preserve">BACKSHELL                                                                                           </t>
  </si>
  <si>
    <t>447AS198NF1006-4L</t>
  </si>
  <si>
    <t>44360-10</t>
  </si>
  <si>
    <t>42D400</t>
  </si>
  <si>
    <t>42D397</t>
  </si>
  <si>
    <t>F0276</t>
  </si>
  <si>
    <t>4-12-910</t>
  </si>
  <si>
    <t>A1341</t>
  </si>
  <si>
    <t xml:space="preserve">AMSAFE SEAT BELT                                                                                    </t>
  </si>
  <si>
    <t>4122-2-031-8029</t>
  </si>
  <si>
    <t xml:space="preserve">HOSE, AIR DUCT, FLEXIBLE                                                                            </t>
  </si>
  <si>
    <t>410106-037-00</t>
  </si>
  <si>
    <t>410104-020-00</t>
  </si>
  <si>
    <t>410104-010-02</t>
  </si>
  <si>
    <t>71483</t>
  </si>
  <si>
    <t xml:space="preserve">CUSHION, EAR                                                                                        </t>
  </si>
  <si>
    <t>40863G-02</t>
  </si>
  <si>
    <t>04HN8</t>
  </si>
  <si>
    <t>40340-21</t>
  </si>
  <si>
    <t>40340-20</t>
  </si>
  <si>
    <t xml:space="preserve">STOP BLOCK                                                                                          </t>
  </si>
  <si>
    <t>3A005-0203</t>
  </si>
  <si>
    <t>85446</t>
  </si>
  <si>
    <t>375-095-090</t>
  </si>
  <si>
    <t>35E7310-00</t>
  </si>
  <si>
    <t xml:space="preserve">SPRING                                                                                              </t>
  </si>
  <si>
    <t>35-94243-1001</t>
  </si>
  <si>
    <t xml:space="preserve">AXLE,STRAIGHT                                                                                       </t>
  </si>
  <si>
    <t>35-94243-0803</t>
  </si>
  <si>
    <t xml:space="preserve">F.30 CURTIAN                                                                                        </t>
  </si>
  <si>
    <t>35-94113-0003-51</t>
  </si>
  <si>
    <t>35-94113-0003</t>
  </si>
  <si>
    <t>4V792</t>
  </si>
  <si>
    <t xml:space="preserve">CRIMP TOOL,INSERTION                                                                                </t>
  </si>
  <si>
    <t>359-4078-010</t>
  </si>
  <si>
    <t xml:space="preserve">HOOK,HAMMOCK                                                                                        </t>
  </si>
  <si>
    <t>35-94064-0201</t>
  </si>
  <si>
    <t xml:space="preserve">SLING, LH/RH HORIZONTAL. STABILIZER                                                                 </t>
  </si>
  <si>
    <t>35-93032-0003</t>
  </si>
  <si>
    <t xml:space="preserve">PACKING NUT                                                                                         </t>
  </si>
  <si>
    <t>35-92126-0001</t>
  </si>
  <si>
    <t xml:space="preserve">HOSE ASSEMBLY KIT,AIRCRAFT MAINTENANCE                                                              </t>
  </si>
  <si>
    <t>35-92122-0001</t>
  </si>
  <si>
    <t xml:space="preserve">RIGGING KIT,AIRCRAFT MAINTENANCE                                                                    </t>
  </si>
  <si>
    <t>35-92119-0001</t>
  </si>
  <si>
    <t>35-91051-1001</t>
  </si>
  <si>
    <t xml:space="preserve">HOOK                                                                                                </t>
  </si>
  <si>
    <t>35-91051-0903</t>
  </si>
  <si>
    <t xml:space="preserve">CABLE ASSEMBLY, CONTROL                                                                             </t>
  </si>
  <si>
    <t>35-82285-0001</t>
  </si>
  <si>
    <t>35-82281-0003</t>
  </si>
  <si>
    <t xml:space="preserve">PIN HOLDER                                                                                          </t>
  </si>
  <si>
    <t>35-82221-2203-51</t>
  </si>
  <si>
    <t>35-82221-2203</t>
  </si>
  <si>
    <t>35-82221-2201</t>
  </si>
  <si>
    <t xml:space="preserve">BOLT,EYE                                                                                            </t>
  </si>
  <si>
    <t>35-82221-1901</t>
  </si>
  <si>
    <t>35-82213-0903</t>
  </si>
  <si>
    <t>35-82109-0201</t>
  </si>
  <si>
    <t>35-82109-0101</t>
  </si>
  <si>
    <t xml:space="preserve">PROTECTION                                                                                          </t>
  </si>
  <si>
    <t>35-82012-06-04</t>
  </si>
  <si>
    <t>35-82012-06-03</t>
  </si>
  <si>
    <t xml:space="preserve">SEMI TERMINAL                                                                                       </t>
  </si>
  <si>
    <t>35-81598-0101</t>
  </si>
  <si>
    <t xml:space="preserve">SEAL RING,METAL                                                                                     </t>
  </si>
  <si>
    <t>35-71110-1201</t>
  </si>
  <si>
    <t>35-71102-0201</t>
  </si>
  <si>
    <t>35-66583-0101</t>
  </si>
  <si>
    <t xml:space="preserve">LIGHT UNIT,EMERGENCY                                                                                </t>
  </si>
  <si>
    <t>35-66511-0101</t>
  </si>
  <si>
    <t xml:space="preserve">BAG                                                                                                 </t>
  </si>
  <si>
    <t>35-65241-0001</t>
  </si>
  <si>
    <t xml:space="preserve">BUSHING,NONMETALLIC                                                                                 </t>
  </si>
  <si>
    <t>35-65218-0401</t>
  </si>
  <si>
    <t xml:space="preserve">BOLT,EXTERNALLY RELIEVED BODY                                                                       </t>
  </si>
  <si>
    <t>35-65218-0301</t>
  </si>
  <si>
    <t xml:space="preserve">VISOR,SUN,AIRCRAFT                                                                                  </t>
  </si>
  <si>
    <t>35-65218-0005</t>
  </si>
  <si>
    <t>35-62515-0201</t>
  </si>
  <si>
    <t xml:space="preserve">CUP                                                                                                 </t>
  </si>
  <si>
    <t>35-62507-1201-51</t>
  </si>
  <si>
    <t>35-62507-1101-51</t>
  </si>
  <si>
    <t>35-62507-1101</t>
  </si>
  <si>
    <t>S7182</t>
  </si>
  <si>
    <t>35-62090-0101</t>
  </si>
  <si>
    <t xml:space="preserve">SIGHT ASSY                                                                                          </t>
  </si>
  <si>
    <t>35-61482-0002-MTA</t>
  </si>
  <si>
    <t>35-61482-0002</t>
  </si>
  <si>
    <t>35-61482-0001-MTA</t>
  </si>
  <si>
    <t>35-61482-0001</t>
  </si>
  <si>
    <t xml:space="preserve">LEVER,LOCK-RELEASE                                                                                  </t>
  </si>
  <si>
    <t>35-61429-0003</t>
  </si>
  <si>
    <t xml:space="preserve">HOLDER,CUP,AIRCRAFT                                                                                 </t>
  </si>
  <si>
    <t>35-61408-0001-MTA</t>
  </si>
  <si>
    <t xml:space="preserve">FAIRING,STABILIZER,AIRCRAFT                                                                         </t>
  </si>
  <si>
    <t>35-54291-0001-MTA</t>
  </si>
  <si>
    <t xml:space="preserve">ROLLER,LINEAR-ROTARY MOTION                                                                         </t>
  </si>
  <si>
    <t>35-49305-0001</t>
  </si>
  <si>
    <t>35-49300-0401</t>
  </si>
  <si>
    <t>35-49113-0301</t>
  </si>
  <si>
    <t>35-47100-0701</t>
  </si>
  <si>
    <t>35-47100-0401</t>
  </si>
  <si>
    <t>35-46633-0401</t>
  </si>
  <si>
    <t xml:space="preserve">SPRING TENSION                                                                                      </t>
  </si>
  <si>
    <t>35-46448-0501</t>
  </si>
  <si>
    <t>35-45153-0003</t>
  </si>
  <si>
    <t>35-45151-0003</t>
  </si>
  <si>
    <t>35-45001-0501</t>
  </si>
  <si>
    <t xml:space="preserve">PIPE,BENT,METALLIC                                                                                  </t>
  </si>
  <si>
    <t>35-43433-0001</t>
  </si>
  <si>
    <t xml:space="preserve">SPACER                                                                                              </t>
  </si>
  <si>
    <t>35-43100-0903</t>
  </si>
  <si>
    <t xml:space="preserve">WARB                                                                                                </t>
  </si>
  <si>
    <t>35-32341-0301</t>
  </si>
  <si>
    <t xml:space="preserve">F.27 F.28 RAIL SUPPORT                                                                              </t>
  </si>
  <si>
    <t>35-25654-1402-51</t>
  </si>
  <si>
    <t>35-25654-1402</t>
  </si>
  <si>
    <t>35-25654-1401-51</t>
  </si>
  <si>
    <t>35-25654-1401</t>
  </si>
  <si>
    <t>35-25171-0201</t>
  </si>
  <si>
    <t>35-25156-0901-01</t>
  </si>
  <si>
    <t>35-25156-0705</t>
  </si>
  <si>
    <t xml:space="preserve">WHEEL,SOLID,NONMETALLIC                                                                             </t>
  </si>
  <si>
    <t>35-25127-6103</t>
  </si>
  <si>
    <t>35-25127-5903</t>
  </si>
  <si>
    <t xml:space="preserve">SCREW,EXTERNALLY RELIEVED BODY                                                                      </t>
  </si>
  <si>
    <t>35-25127-4903</t>
  </si>
  <si>
    <t xml:space="preserve">SHAFT,STRAIGHT                                                                                      </t>
  </si>
  <si>
    <t>35-23317-0101</t>
  </si>
  <si>
    <t xml:space="preserve">CLEVIS,ROD END                                                                                      </t>
  </si>
  <si>
    <t>35-23317-0016</t>
  </si>
  <si>
    <t>35-23310-0703</t>
  </si>
  <si>
    <t xml:space="preserve">COUPLING,SHAFT,RIGID                                                                                </t>
  </si>
  <si>
    <t>35-23310-0603</t>
  </si>
  <si>
    <t>35-23300-0301</t>
  </si>
  <si>
    <t>35-23113-0001</t>
  </si>
  <si>
    <t xml:space="preserve">SPACER,SLEEVE                                                                                       </t>
  </si>
  <si>
    <t>35-23016-2401</t>
  </si>
  <si>
    <t>35-22944-0201A03</t>
  </si>
  <si>
    <t>35-22795-0201</t>
  </si>
  <si>
    <t xml:space="preserve">L SHAPE                                                                                             </t>
  </si>
  <si>
    <t>35-22794-1701</t>
  </si>
  <si>
    <t xml:space="preserve">PROFIL                                                                                              </t>
  </si>
  <si>
    <t>35-22794-1202A04</t>
  </si>
  <si>
    <t>35-22794-1201</t>
  </si>
  <si>
    <t>35-22668-0301</t>
  </si>
  <si>
    <t xml:space="preserve">SCREW,DRIVE                                                                                         </t>
  </si>
  <si>
    <t>35-22040-4401</t>
  </si>
  <si>
    <t xml:space="preserve">PLATE,RETAINING,WINDOW                                                                              </t>
  </si>
  <si>
    <t>35-21383-0005</t>
  </si>
  <si>
    <t>35-21383-0003</t>
  </si>
  <si>
    <t xml:space="preserve">STRAP,WEBBING                                                                                       </t>
  </si>
  <si>
    <t>35-21382-0001</t>
  </si>
  <si>
    <t xml:space="preserve">CONNECTING ROD EQUIPPED - RH                                                                        </t>
  </si>
  <si>
    <t>35-21379-0006</t>
  </si>
  <si>
    <t>35-21379-0005</t>
  </si>
  <si>
    <t>35-21379-0004-00</t>
  </si>
  <si>
    <t>35-21379-0003-00</t>
  </si>
  <si>
    <t xml:space="preserve">CONNECTING ROD EQUIPPED ROD ASSY                                                                    </t>
  </si>
  <si>
    <t>35-21378-0005</t>
  </si>
  <si>
    <t>35-21377-0001</t>
  </si>
  <si>
    <t>35-21374-0403</t>
  </si>
  <si>
    <t>35-21374-0401</t>
  </si>
  <si>
    <t xml:space="preserve">SPRING,FLAT                                                                                         </t>
  </si>
  <si>
    <t>35-21371-0403</t>
  </si>
  <si>
    <t xml:space="preserve">CABLE DRUM ASSEMBLY                                                                                 </t>
  </si>
  <si>
    <t>35-21371-0001</t>
  </si>
  <si>
    <t xml:space="preserve">SCREW,SHOULDER                                                                                      </t>
  </si>
  <si>
    <t>35-21365-1401</t>
  </si>
  <si>
    <t xml:space="preserve">BOLT,SHOULDER                                                                                       </t>
  </si>
  <si>
    <t>35-21365-1201</t>
  </si>
  <si>
    <t>7834B</t>
  </si>
  <si>
    <t xml:space="preserve">SPRING,HELICAL,TORSION                                                                              </t>
  </si>
  <si>
    <t>35-21365-1101</t>
  </si>
  <si>
    <t>35-21365-0901</t>
  </si>
  <si>
    <t>35-21365-0801</t>
  </si>
  <si>
    <t xml:space="preserve">BUSHING,ECCENTRIC                                                                                   </t>
  </si>
  <si>
    <t>35-21365-0501</t>
  </si>
  <si>
    <t>35-21235-0401</t>
  </si>
  <si>
    <t xml:space="preserve">RETAINING PLATE-RH                                                                                  </t>
  </si>
  <si>
    <t>35-21230-0204</t>
  </si>
  <si>
    <t>35-21230-0103</t>
  </si>
  <si>
    <t xml:space="preserve">HANDLE ASSY-LH                                                                                      </t>
  </si>
  <si>
    <t>35-21197-0003</t>
  </si>
  <si>
    <t>35-21190-0901</t>
  </si>
  <si>
    <t>35-21190-0801</t>
  </si>
  <si>
    <t>35-21010-8301</t>
  </si>
  <si>
    <t>35-21010-8203</t>
  </si>
  <si>
    <t xml:space="preserve">FORMER                                                                                              </t>
  </si>
  <si>
    <t>35-15045-0201</t>
  </si>
  <si>
    <t>35-14023-0305</t>
  </si>
  <si>
    <t>35-13005-0303</t>
  </si>
  <si>
    <t xml:space="preserve">SPACER,STRAIGHT                                                                                     </t>
  </si>
  <si>
    <t>35-13000-0401</t>
  </si>
  <si>
    <t xml:space="preserve">FAIRING,AIRCRAFT                                                                                    </t>
  </si>
  <si>
    <t>35-11022-0001</t>
  </si>
  <si>
    <t xml:space="preserve">PLUG,MACHINE THREAD                                                                                 </t>
  </si>
  <si>
    <t>35-11000-0501</t>
  </si>
  <si>
    <t>35-10000-0905</t>
  </si>
  <si>
    <t>35-10000-0601</t>
  </si>
  <si>
    <t>35-10000-0503</t>
  </si>
  <si>
    <t xml:space="preserve">STUD ASSEMBLY,TURNLOCK FASTENER                                                                     </t>
  </si>
  <si>
    <t>F0294</t>
  </si>
  <si>
    <t>326-203RSIA25001/7501-28VCC</t>
  </si>
  <si>
    <t xml:space="preserve">RELAY CURRENT                                                                                       </t>
  </si>
  <si>
    <t>326202RSIA25001750128VCC</t>
  </si>
  <si>
    <t xml:space="preserve">GOGGLES,SMOKE                                                                                       </t>
  </si>
  <si>
    <t>322-70</t>
  </si>
  <si>
    <t>K0018</t>
  </si>
  <si>
    <t>32014X</t>
  </si>
  <si>
    <t xml:space="preserve">CLIP,ELECTRICAL                                                                                     </t>
  </si>
  <si>
    <t>31379-001</t>
  </si>
  <si>
    <t>3121689-01</t>
  </si>
  <si>
    <t xml:space="preserve">BLADE,TURBINE ROTOR,AIRCRAFT GAS TURBINE ENGINE                                                     </t>
  </si>
  <si>
    <t>3120983-01</t>
  </si>
  <si>
    <t xml:space="preserve">PARTS KIT,FLUID PRESSURE FILTER                                                                     </t>
  </si>
  <si>
    <t>3120413-01</t>
  </si>
  <si>
    <t>3120370-02</t>
  </si>
  <si>
    <t xml:space="preserve">WASHER, KEY                                                                                         </t>
  </si>
  <si>
    <t>3120370-01</t>
  </si>
  <si>
    <t>3120279-01</t>
  </si>
  <si>
    <t xml:space="preserve">SEAL,AIR,AIRCRAFT GAS TURBINE ENGINE                                                                </t>
  </si>
  <si>
    <t>3118597-01</t>
  </si>
  <si>
    <t xml:space="preserve">INSULATION BLANKET,THERMAL,AIRCRAFT GAS TURBINE ENGINE                                              </t>
  </si>
  <si>
    <t>3118454-01</t>
  </si>
  <si>
    <t>3118148-01</t>
  </si>
  <si>
    <t xml:space="preserve">LEAD,IGNITION,ENGINE                                                                                </t>
  </si>
  <si>
    <t>3117291-01</t>
  </si>
  <si>
    <t xml:space="preserve">SENSOR,TORQUE MONITORING                                                                            </t>
  </si>
  <si>
    <t>3116499-02</t>
  </si>
  <si>
    <t xml:space="preserve">TUBE,METALLIC                                                                                       </t>
  </si>
  <si>
    <t>3116196-01</t>
  </si>
  <si>
    <t xml:space="preserve">LEAD ASSEMBLY,ELECTRICAL                                                                            </t>
  </si>
  <si>
    <t>3116050-07</t>
  </si>
  <si>
    <t>3115907-01</t>
  </si>
  <si>
    <t>3114960-01</t>
  </si>
  <si>
    <t xml:space="preserve">STRIP,SHORTING                                                                                      </t>
  </si>
  <si>
    <t>3114569-01</t>
  </si>
  <si>
    <t xml:space="preserve">SEAL RING,LABYRINTH,AIRCRAFT GAS TURBINE ENGINE                                                     </t>
  </si>
  <si>
    <t>3114363-01</t>
  </si>
  <si>
    <t xml:space="preserve">RETAINER,SEAL                                                                                       </t>
  </si>
  <si>
    <t>3114350-01</t>
  </si>
  <si>
    <t xml:space="preserve">SEAL,METALLIC,AIRCRAFT GAS TURBINE ENGINE                                                           </t>
  </si>
  <si>
    <t>3114349-01</t>
  </si>
  <si>
    <t>3113747-02</t>
  </si>
  <si>
    <t xml:space="preserve">ADAPTER,STRAIGHT,TUBE TO BOSS                                                                       </t>
  </si>
  <si>
    <t>3113558-01</t>
  </si>
  <si>
    <t xml:space="preserve">PLUG,PIPE                                                                                           </t>
  </si>
  <si>
    <t>3113509-01</t>
  </si>
  <si>
    <t xml:space="preserve">THERMOCOUPLE,CONTACT                                                                                </t>
  </si>
  <si>
    <t>3113508-01</t>
  </si>
  <si>
    <t xml:space="preserve">BEARING,SLEEVE                                                                                      </t>
  </si>
  <si>
    <t>3113295-01</t>
  </si>
  <si>
    <t xml:space="preserve">RING,PISTON                                                                                         </t>
  </si>
  <si>
    <t>3112218-01</t>
  </si>
  <si>
    <t xml:space="preserve">BLANKET SEGMENT                                                                                     </t>
  </si>
  <si>
    <t>3112098-01</t>
  </si>
  <si>
    <t>3112097-01</t>
  </si>
  <si>
    <t xml:space="preserve">BRACKET ASSY, VIBRATION SENSOR                                                                      </t>
  </si>
  <si>
    <t>3112012-01</t>
  </si>
  <si>
    <t>3111952-01</t>
  </si>
  <si>
    <t xml:space="preserve">ELBOW, TUBE, 90-DEG ANGLE                                                                           </t>
  </si>
  <si>
    <t>3111824-01</t>
  </si>
  <si>
    <t>3110943-01</t>
  </si>
  <si>
    <t>3109361-01</t>
  </si>
  <si>
    <t xml:space="preserve">BRACKET                                                                                             </t>
  </si>
  <si>
    <t>3108598-01</t>
  </si>
  <si>
    <t>3108461-01</t>
  </si>
  <si>
    <t>3108337-01</t>
  </si>
  <si>
    <t xml:space="preserve">HUB,TURBINE,NONAIRCRAFT GAS TURBINE ENGINE                                                          </t>
  </si>
  <si>
    <t>3108143-01</t>
  </si>
  <si>
    <t xml:space="preserve">ADAPTER,HOUSING                                                                                     </t>
  </si>
  <si>
    <t>3107909-01</t>
  </si>
  <si>
    <t>3107712-01</t>
  </si>
  <si>
    <t>3107314-01</t>
  </si>
  <si>
    <t>3107125-01</t>
  </si>
  <si>
    <t xml:space="preserve">BLANKET SEG-INSULATION,GAS GEN,REAR                                                                 </t>
  </si>
  <si>
    <t>3107008-01</t>
  </si>
  <si>
    <t xml:space="preserve">CAP, INSULATION                                                                                     </t>
  </si>
  <si>
    <t>3106993-01</t>
  </si>
  <si>
    <t xml:space="preserve">BLANKET SEGMENT-INSULATION,GAS GEN                                                                  </t>
  </si>
  <si>
    <t>3106988-01</t>
  </si>
  <si>
    <t>3106571-01</t>
  </si>
  <si>
    <t>3106393-01</t>
  </si>
  <si>
    <t xml:space="preserve">SEAL,AIR,POWER TURB                                                                                 </t>
  </si>
  <si>
    <t>3106225-01</t>
  </si>
  <si>
    <t>3105512-07</t>
  </si>
  <si>
    <t>3105512-05</t>
  </si>
  <si>
    <t>3105455-10</t>
  </si>
  <si>
    <t xml:space="preserve">PLATE,COMPONENT MOUNTING,AIRCRAFT GAS TURBINE                                                       </t>
  </si>
  <si>
    <t>3105412-01</t>
  </si>
  <si>
    <t>3105337-01</t>
  </si>
  <si>
    <t>3104870-01</t>
  </si>
  <si>
    <t>3103636-01</t>
  </si>
  <si>
    <t xml:space="preserve">SPACER-IMPELLER, 11.660X12.340X.170                                                                 </t>
  </si>
  <si>
    <t>3103576-04</t>
  </si>
  <si>
    <t xml:space="preserve">KIT-GASKETS, FLEX FUEL MANIFOLD                                                                     </t>
  </si>
  <si>
    <t>3103563-01</t>
  </si>
  <si>
    <t>3102268-01</t>
  </si>
  <si>
    <t xml:space="preserve">PLATE,RETAINING,TRA                                                                                 </t>
  </si>
  <si>
    <t>3101889-01</t>
  </si>
  <si>
    <t>3101322-01</t>
  </si>
  <si>
    <t>3101309-01</t>
  </si>
  <si>
    <t xml:space="preserve">PACKING-PREFORMED                                                                                   </t>
  </si>
  <si>
    <t>3101270-02</t>
  </si>
  <si>
    <t>3101254-01</t>
  </si>
  <si>
    <t>3101246-04</t>
  </si>
  <si>
    <t xml:space="preserve">BEARING,BALL,A                                                                                      </t>
  </si>
  <si>
    <t>3079354-02</t>
  </si>
  <si>
    <t>3072474-01</t>
  </si>
  <si>
    <t>3070542-01</t>
  </si>
  <si>
    <t>3070409-01</t>
  </si>
  <si>
    <t xml:space="preserve">HOSE,FUEL MANIFOLD                                                                                  </t>
  </si>
  <si>
    <t>3059766-01</t>
  </si>
  <si>
    <t>3059764-01</t>
  </si>
  <si>
    <t>3059253-01</t>
  </si>
  <si>
    <t xml:space="preserve">THERMOCOUPLE,IMMERSION                                                                              </t>
  </si>
  <si>
    <t>3058293-01</t>
  </si>
  <si>
    <t>66503</t>
  </si>
  <si>
    <t>3058-146</t>
  </si>
  <si>
    <t>3058-072</t>
  </si>
  <si>
    <t xml:space="preserve">PARTS KIT,ENGINE FUEL PUMP                                                                          </t>
  </si>
  <si>
    <t>3056427-01</t>
  </si>
  <si>
    <t>3055161-01</t>
  </si>
  <si>
    <t>81579</t>
  </si>
  <si>
    <t xml:space="preserve">SWITCH,SLIDE                                                                                        </t>
  </si>
  <si>
    <t>305-4368</t>
  </si>
  <si>
    <t>3054083-01</t>
  </si>
  <si>
    <t>3054053-01</t>
  </si>
  <si>
    <t xml:space="preserve">DECAL                                                                                               </t>
  </si>
  <si>
    <t>3053311-01</t>
  </si>
  <si>
    <t xml:space="preserve">BRACKET ASSY                                                                                        </t>
  </si>
  <si>
    <t>3049802-01</t>
  </si>
  <si>
    <t>3049348P4</t>
  </si>
  <si>
    <t xml:space="preserve">DETECTOR,METALLIC PARTICLE                                                                          </t>
  </si>
  <si>
    <t>3045930-01</t>
  </si>
  <si>
    <t xml:space="preserve">VANE RING SEGMENT-HP TURB.,ASYO                                                                     </t>
  </si>
  <si>
    <t>3045731CL0265</t>
  </si>
  <si>
    <t>3045731CL0230</t>
  </si>
  <si>
    <t xml:space="preserve">WASHER-KEY,1.3755 X .0405                                                                           </t>
  </si>
  <si>
    <t>3045484-01</t>
  </si>
  <si>
    <t xml:space="preserve">GASKET-FUEL MANIFOLD                                                                                </t>
  </si>
  <si>
    <t>3045479-01</t>
  </si>
  <si>
    <t xml:space="preserve">PLUG,HOSE                                                                                           </t>
  </si>
  <si>
    <t>3045456-02</t>
  </si>
  <si>
    <t>3045246-01</t>
  </si>
  <si>
    <t xml:space="preserve">TUBE ASSY,OIL PRESSURE                                                                              </t>
  </si>
  <si>
    <t>3044673-01</t>
  </si>
  <si>
    <t xml:space="preserve">WEIGHT,BALANCE                                                                                      </t>
  </si>
  <si>
    <t>3038165CL4</t>
  </si>
  <si>
    <t>3038165CL3</t>
  </si>
  <si>
    <t xml:space="preserve">WEIGHT,COUNTERBALANCE                                                                               </t>
  </si>
  <si>
    <t>3037530 CL4</t>
  </si>
  <si>
    <t>3034834 CL5</t>
  </si>
  <si>
    <t>3034834 CL4</t>
  </si>
  <si>
    <t xml:space="preserve">LIGHT,UTILITY,VEHICULAR                                                                             </t>
  </si>
  <si>
    <t>30-1783-1</t>
  </si>
  <si>
    <t xml:space="preserve">REFLECTOR,LIGHT                                                                                     </t>
  </si>
  <si>
    <t>30-1762-2</t>
  </si>
  <si>
    <t>30-1762-1</t>
  </si>
  <si>
    <t xml:space="preserve">LIGHT,DOME                                                                                          </t>
  </si>
  <si>
    <t>2LA007585-41</t>
  </si>
  <si>
    <t xml:space="preserve">LIGHT,NAVIGATIONAL,AIRCRAFT                                                                         </t>
  </si>
  <si>
    <t>2LA006608-54</t>
  </si>
  <si>
    <t xml:space="preserve">LIGHT FORMATION NAV                                                                                 </t>
  </si>
  <si>
    <t>2LA006608-04AMENDMENT-A</t>
  </si>
  <si>
    <t>2LA005171-05</t>
  </si>
  <si>
    <t>2LA005094-51</t>
  </si>
  <si>
    <t xml:space="preserve">CUSHION,SEAT BACK,AIRCRAFT                                                                          </t>
  </si>
  <si>
    <t>2A243-0113</t>
  </si>
  <si>
    <t>29S7D5154-22</t>
  </si>
  <si>
    <t xml:space="preserve">BOOT-DE-ICER HORISTAB RH                                                                            </t>
  </si>
  <si>
    <t>29S-7D5154-22</t>
  </si>
  <si>
    <t>29S7D5154-21</t>
  </si>
  <si>
    <t xml:space="preserve">BOOT DEICER                                                                                         </t>
  </si>
  <si>
    <t>29S7D5154-19</t>
  </si>
  <si>
    <t xml:space="preserve">BOOT, DEICER                                                                                        </t>
  </si>
  <si>
    <t>29S7D5154-14</t>
  </si>
  <si>
    <t>29S7D5154-13</t>
  </si>
  <si>
    <t>29S7D5154-12</t>
  </si>
  <si>
    <t>29S7D5154-11</t>
  </si>
  <si>
    <t>2700-5</t>
  </si>
  <si>
    <t>FC015</t>
  </si>
  <si>
    <t>26479-0494</t>
  </si>
  <si>
    <t>71826</t>
  </si>
  <si>
    <t xml:space="preserve">STUD ASSEMBLY,TURNLOCK FASTENE                                                                      </t>
  </si>
  <si>
    <t>2600-2</t>
  </si>
  <si>
    <t xml:space="preserve">INSULATOR,FEED THRU                                                                                 </t>
  </si>
  <si>
    <t>25ARM300-20A30</t>
  </si>
  <si>
    <t>8W928</t>
  </si>
  <si>
    <t>24540-200</t>
  </si>
  <si>
    <t xml:space="preserve">VALVE,SOLENOID                                                                                      </t>
  </si>
  <si>
    <t>242082-4</t>
  </si>
  <si>
    <t xml:space="preserve">SWITCH,PUSH                                                                                         </t>
  </si>
  <si>
    <t>240VK+204J01K0010CRA</t>
  </si>
  <si>
    <t>2-3-23609-16D8</t>
  </si>
  <si>
    <t>2315M9-3</t>
  </si>
  <si>
    <t xml:space="preserve">ARM,WINDSHIELD WIPER                                                                                </t>
  </si>
  <si>
    <t>2314M10-28</t>
  </si>
  <si>
    <t>3CPE0</t>
  </si>
  <si>
    <t>23072-1128</t>
  </si>
  <si>
    <t>31435</t>
  </si>
  <si>
    <t xml:space="preserve">NUT,SELF LOCKING,HEX                                                                                </t>
  </si>
  <si>
    <t>23032-2811</t>
  </si>
  <si>
    <t>23032-2809</t>
  </si>
  <si>
    <t xml:space="preserve">BOLT,TEE HEAD                                                                                       </t>
  </si>
  <si>
    <t>23032-2802</t>
  </si>
  <si>
    <t>55723</t>
  </si>
  <si>
    <t>2299-16</t>
  </si>
  <si>
    <t>F0186</t>
  </si>
  <si>
    <t>U1907</t>
  </si>
  <si>
    <t xml:space="preserve">BASE,DISCHARGER,ELECTROSTATIC                                                                       </t>
  </si>
  <si>
    <t>2-23</t>
  </si>
  <si>
    <t>35FB9</t>
  </si>
  <si>
    <t xml:space="preserve">BELT,AIRCRAFT SAFETY                                                                                </t>
  </si>
  <si>
    <t>2214-1-011-8003</t>
  </si>
  <si>
    <t xml:space="preserve">MOUNTING PLATE                                                                                      </t>
  </si>
  <si>
    <t>2-21</t>
  </si>
  <si>
    <t>220VK+214J01K0041CLW</t>
  </si>
  <si>
    <t xml:space="preserve">DISCHARGER,ELECTROSTATIC                                                                            </t>
  </si>
  <si>
    <t>2-18SC1</t>
  </si>
  <si>
    <t>6725</t>
  </si>
  <si>
    <t>212-8</t>
  </si>
  <si>
    <t>53711</t>
  </si>
  <si>
    <t>21260-30</t>
  </si>
  <si>
    <t>212-6</t>
  </si>
  <si>
    <t>8125</t>
  </si>
  <si>
    <t>2-11SC1</t>
  </si>
  <si>
    <t>92392</t>
  </si>
  <si>
    <t xml:space="preserve">BEARING,BALL,ANNULAR                                                                                </t>
  </si>
  <si>
    <t>20607-1</t>
  </si>
  <si>
    <t>2040-2-1</t>
  </si>
  <si>
    <t>1Y830</t>
  </si>
  <si>
    <t xml:space="preserve">BELT AIRCRAFT SAFETY                                                                                </t>
  </si>
  <si>
    <t>2031-1-051-8003</t>
  </si>
  <si>
    <t xml:space="preserve">ALARM -AC                                                                                           </t>
  </si>
  <si>
    <t>1YA040242</t>
  </si>
  <si>
    <t xml:space="preserve">COUPLING HALF,QUICKDISCONNECT                                                                       </t>
  </si>
  <si>
    <t>1QM1-3-64A</t>
  </si>
  <si>
    <t xml:space="preserve">COUPLING- QUICK DISCONECT                                                                           </t>
  </si>
  <si>
    <t>1QM1-2-44A</t>
  </si>
  <si>
    <t>1A527-0043</t>
  </si>
  <si>
    <t>1A514-0074</t>
  </si>
  <si>
    <t xml:space="preserve">LEVER,MANUAL CONTROL                                                                                </t>
  </si>
  <si>
    <t>1A514-0062</t>
  </si>
  <si>
    <t>1A514-0061</t>
  </si>
  <si>
    <t xml:space="preserve">TRACK,AIRCRAFT SEAT                                                                                 </t>
  </si>
  <si>
    <t>1A256-0051</t>
  </si>
  <si>
    <t>KC174</t>
  </si>
  <si>
    <t xml:space="preserve">COVER, BACK CUSHION                                                                                 </t>
  </si>
  <si>
    <t>1A243-0117EH</t>
  </si>
  <si>
    <t>U1605</t>
  </si>
  <si>
    <t xml:space="preserve">COUPLING HALF,PRESS                                                                                 </t>
  </si>
  <si>
    <t>1981H000</t>
  </si>
  <si>
    <t>19397</t>
  </si>
  <si>
    <t xml:space="preserve">MAGAZINE,DISPENSER,COUNTERMEASURES                                                                  </t>
  </si>
  <si>
    <t>184010-0001</t>
  </si>
  <si>
    <t xml:space="preserve">HEADSET,ELECTRICAL                                                                                  </t>
  </si>
  <si>
    <t>18283G-02</t>
  </si>
  <si>
    <t>180-620111F0090</t>
  </si>
  <si>
    <t>22830</t>
  </si>
  <si>
    <t xml:space="preserve">DISPENSER,COUNTERMEASURES                                                                           </t>
  </si>
  <si>
    <t>179750-0001</t>
  </si>
  <si>
    <t>16827</t>
  </si>
  <si>
    <t xml:space="preserve">MASK,OXYGEN                                                                                         </t>
  </si>
  <si>
    <t>174290-26</t>
  </si>
  <si>
    <t xml:space="preserve">MASK,PAX                                                                                            </t>
  </si>
  <si>
    <t>174097-51</t>
  </si>
  <si>
    <t>173378-126</t>
  </si>
  <si>
    <t>91812</t>
  </si>
  <si>
    <t xml:space="preserve">SWITCH                                                                                              </t>
  </si>
  <si>
    <t>17118-2</t>
  </si>
  <si>
    <t>1604W01-1BP</t>
  </si>
  <si>
    <t>1604S12-040BP</t>
  </si>
  <si>
    <t>1604S12-030BP</t>
  </si>
  <si>
    <t>1604S12-020BP</t>
  </si>
  <si>
    <t>1604S12-015BP</t>
  </si>
  <si>
    <t>1604S12-010BP</t>
  </si>
  <si>
    <t>F1976</t>
  </si>
  <si>
    <t>1501-000</t>
  </si>
  <si>
    <t>779</t>
  </si>
  <si>
    <t>70210</t>
  </si>
  <si>
    <t xml:space="preserve">FILTER ELEMENT,AIR CONDITIONING                                                                     </t>
  </si>
  <si>
    <t>147240-1</t>
  </si>
  <si>
    <t>14379-1</t>
  </si>
  <si>
    <t>60119</t>
  </si>
  <si>
    <t>13100001-4-3</t>
  </si>
  <si>
    <t xml:space="preserve">SHOULDER SCREW                                                                                      </t>
  </si>
  <si>
    <t>12705-C-12C</t>
  </si>
  <si>
    <t>12705-4C-6C</t>
  </si>
  <si>
    <t xml:space="preserve">LLAVE AIREACIÓN                                                                                     </t>
  </si>
  <si>
    <t>126-1/4" M-H</t>
  </si>
  <si>
    <t>1-225554-1</t>
  </si>
  <si>
    <t xml:space="preserve">HANGER QUICK RELEASE                                                                                </t>
  </si>
  <si>
    <t>118050-01</t>
  </si>
  <si>
    <t>0RDZ5</t>
  </si>
  <si>
    <t xml:space="preserve">HOSE, ADAPTER PITOT                                                                                 </t>
  </si>
  <si>
    <t>115-0886</t>
  </si>
  <si>
    <t xml:space="preserve">PLASTIC MATERIAL,CELLULAR                                                                           </t>
  </si>
  <si>
    <t>113-2-10</t>
  </si>
  <si>
    <t>81337</t>
  </si>
  <si>
    <t xml:space="preserve">PARACHUTE,CARGO                                                                                     </t>
  </si>
  <si>
    <t>11-1-2620</t>
  </si>
  <si>
    <t xml:space="preserve">PUSHBUTTON-LIGHTED                                                                                  </t>
  </si>
  <si>
    <t>110VF+100F21KJBZR</t>
  </si>
  <si>
    <t>K6543</t>
  </si>
  <si>
    <t xml:space="preserve">SHIELDING GASKET,ELECTRONIC                                                                         </t>
  </si>
  <si>
    <t>10-500-11A-6</t>
  </si>
  <si>
    <t>3X699</t>
  </si>
  <si>
    <t xml:space="preserve">TAPE,REFLECTIVE                                                                                     </t>
  </si>
  <si>
    <t>10-400-0176</t>
  </si>
  <si>
    <t xml:space="preserve">TRANSFORMER,CURRENT                                                                                 </t>
  </si>
  <si>
    <t>103000-2</t>
  </si>
  <si>
    <t>35918</t>
  </si>
  <si>
    <t>102-00002</t>
  </si>
  <si>
    <t>10-1161-3</t>
  </si>
  <si>
    <t xml:space="preserve">FIXTURE,LIGHTING                                                                                    </t>
  </si>
  <si>
    <t>10-1161-1</t>
  </si>
  <si>
    <t>071U1</t>
  </si>
  <si>
    <t xml:space="preserve">BIT SCREW DRIVER                                                                                    </t>
  </si>
  <si>
    <t>100-XT6</t>
  </si>
  <si>
    <t>100-XT10</t>
  </si>
  <si>
    <t xml:space="preserve">FUSE                                                                                                </t>
  </si>
  <si>
    <t>100FU01-150</t>
  </si>
  <si>
    <t>100FU01-040</t>
  </si>
  <si>
    <t>100FU01-030</t>
  </si>
  <si>
    <t>1009Y11A00000D</t>
  </si>
  <si>
    <t xml:space="preserve">BUSHING, ECCENTRICAL                                                                                </t>
  </si>
  <si>
    <t>1009Y11A00000C</t>
  </si>
  <si>
    <t>1009Y11A00000B</t>
  </si>
  <si>
    <t>1008198-1</t>
  </si>
  <si>
    <t>S3774</t>
  </si>
  <si>
    <t>0L718</t>
  </si>
  <si>
    <t xml:space="preserve">LIGHT,INDICATOR                                                                                     </t>
  </si>
  <si>
    <t xml:space="preserve">COBERTURA DE ALMOFADA DE ASSENTO DE AERONAVE                                                        </t>
  </si>
  <si>
    <t>0A243 0116EH</t>
  </si>
  <si>
    <t xml:space="preserve">COVER,SEAT CUSHION,AIRCRAFT                                                                         </t>
  </si>
  <si>
    <t>0A243 0115EH</t>
  </si>
  <si>
    <t xml:space="preserve">ALMOFADA, ASSENTO DE AERONAVE                                                                       </t>
  </si>
  <si>
    <t>0A243 0111</t>
  </si>
  <si>
    <t>090-620109F0150</t>
  </si>
  <si>
    <t>0856NC2</t>
  </si>
  <si>
    <t>19527</t>
  </si>
  <si>
    <t>02-5951-01</t>
  </si>
  <si>
    <t xml:space="preserve">CONTACT ELECTRICAL                                                                                  </t>
  </si>
  <si>
    <t>020-0008-20</t>
  </si>
  <si>
    <t>4274</t>
  </si>
  <si>
    <t>00850-0027-0004</t>
  </si>
  <si>
    <t xml:space="preserve">CONTACT,ELECTRICAL                                                                                  </t>
  </si>
  <si>
    <t>SCY13</t>
  </si>
  <si>
    <t>9505002934208</t>
  </si>
  <si>
    <t>F0282</t>
  </si>
  <si>
    <t>83990052</t>
  </si>
  <si>
    <t>83778627</t>
  </si>
  <si>
    <t>FA0X2</t>
  </si>
  <si>
    <t>83778614</t>
  </si>
  <si>
    <t>83778324</t>
  </si>
  <si>
    <t>83771021</t>
  </si>
  <si>
    <t>U1601</t>
  </si>
  <si>
    <t xml:space="preserve">BATTERY POWER UNIT                                                                                  </t>
  </si>
  <si>
    <t>40884001</t>
  </si>
  <si>
    <t>5167</t>
  </si>
  <si>
    <t xml:space="preserve">SQUIB, FIRE EXTINGUISHER                                                                            </t>
  </si>
  <si>
    <t>30903872</t>
  </si>
  <si>
    <t>A486G</t>
  </si>
  <si>
    <t>10122283</t>
  </si>
  <si>
    <t xml:space="preserve">FILTER ASSY                                                                                         </t>
  </si>
  <si>
    <t>5905587</t>
  </si>
  <si>
    <t xml:space="preserve">MODIFICATION KIT,ENGINE                                                                             </t>
  </si>
  <si>
    <t>3045616</t>
  </si>
  <si>
    <t xml:space="preserve">PARTS KIT,EXCITER UNIT                                                                              </t>
  </si>
  <si>
    <t>3041469</t>
  </si>
  <si>
    <t xml:space="preserve">COVER,HIGH PRESSURE                                                                                 </t>
  </si>
  <si>
    <t>3039640</t>
  </si>
  <si>
    <t>3039639</t>
  </si>
  <si>
    <t xml:space="preserve">INDICATOR, PRESSURE                                                                                 </t>
  </si>
  <si>
    <t>3039473</t>
  </si>
  <si>
    <t>3039172</t>
  </si>
  <si>
    <t>3038454</t>
  </si>
  <si>
    <t>3037994</t>
  </si>
  <si>
    <t xml:space="preserve">CABLE,POWER,ELECTRICAL                                                                              </t>
  </si>
  <si>
    <t>3037458</t>
  </si>
  <si>
    <t>3037448</t>
  </si>
  <si>
    <t>3036376</t>
  </si>
  <si>
    <t xml:space="preserve">THERMOCOUPLE,HEATING ELEMENT                                                                        </t>
  </si>
  <si>
    <t>3035968</t>
  </si>
  <si>
    <t>3035681</t>
  </si>
  <si>
    <t>3035475</t>
  </si>
  <si>
    <t xml:space="preserve">TUBE ASSEMBLY                                                                                       </t>
  </si>
  <si>
    <t>3035466</t>
  </si>
  <si>
    <t>3035069</t>
  </si>
  <si>
    <t>3035068</t>
  </si>
  <si>
    <t>3034190</t>
  </si>
  <si>
    <t>3034029</t>
  </si>
  <si>
    <t>3032683</t>
  </si>
  <si>
    <t>3029315</t>
  </si>
  <si>
    <t>3022383</t>
  </si>
  <si>
    <t>3022375</t>
  </si>
  <si>
    <t>3021572</t>
  </si>
  <si>
    <t>3016598</t>
  </si>
  <si>
    <t>3015234</t>
  </si>
  <si>
    <t xml:space="preserve">GASKET,IGNITER PLUG                                                                                 </t>
  </si>
  <si>
    <t>3010880</t>
  </si>
  <si>
    <t xml:space="preserve">SEAT,HELICAL COMPRESSION SPRING                                                                     </t>
  </si>
  <si>
    <t>3006505</t>
  </si>
  <si>
    <t>3004359</t>
  </si>
  <si>
    <t>73386</t>
  </si>
  <si>
    <t xml:space="preserve">TRANSFORMER,PO                                                                                      </t>
  </si>
  <si>
    <t>810483</t>
  </si>
  <si>
    <t>502833</t>
  </si>
  <si>
    <t xml:space="preserve">ENTREE D'AIR                                                                                        </t>
  </si>
  <si>
    <t>502807</t>
  </si>
  <si>
    <t xml:space="preserve">CLAMP,BRIDGE                                                                                        </t>
  </si>
  <si>
    <t>502803</t>
  </si>
  <si>
    <t>D8913</t>
  </si>
  <si>
    <t xml:space="preserve">ROD WELDMENT,TURBINE                                                                                </t>
  </si>
  <si>
    <t>273325</t>
  </si>
  <si>
    <t xml:space="preserve">CASE,FLYER'S HELMET AND OXYGEN MASK                                                                 </t>
  </si>
  <si>
    <t>178010</t>
  </si>
  <si>
    <t>F6177</t>
  </si>
  <si>
    <t xml:space="preserve">RESISTOR,THERMAL                                                                                    </t>
  </si>
  <si>
    <t>166900</t>
  </si>
  <si>
    <t>F0299</t>
  </si>
  <si>
    <t xml:space="preserve">JAR,BATTERY                                                                                         </t>
  </si>
  <si>
    <t>165823</t>
  </si>
  <si>
    <t xml:space="preserve">CAP-PLUG,PROTECTIVE,DUST AND MOISTURE SEAL                                                          </t>
  </si>
  <si>
    <t>118056</t>
  </si>
  <si>
    <t xml:space="preserve">BACKSHELL,ELECTRICAL CONNECTOR,RECEPTACLE                                                           </t>
  </si>
  <si>
    <t>116426</t>
  </si>
  <si>
    <t>93714</t>
  </si>
  <si>
    <t>62007</t>
  </si>
  <si>
    <t>U1596</t>
  </si>
  <si>
    <t xml:space="preserve">VENTURI TUBE                                                                                        </t>
  </si>
  <si>
    <t>45463</t>
  </si>
  <si>
    <t>29215</t>
  </si>
  <si>
    <t xml:space="preserve">DISK, VALVE                                                                                         </t>
  </si>
  <si>
    <t>44066</t>
  </si>
  <si>
    <t xml:space="preserve">DUCT                                                                                                </t>
  </si>
  <si>
    <t>43935</t>
  </si>
  <si>
    <t xml:space="preserve">DUCT ASSEMBLY,AIR CONDITIONING-HEATING,AIRCRAFT                                                     </t>
  </si>
  <si>
    <t>43925</t>
  </si>
  <si>
    <t xml:space="preserve">KEY,SOCKET HEAD SCREW                                                                               </t>
  </si>
  <si>
    <t>15528</t>
  </si>
  <si>
    <t xml:space="preserve">BUS,CONDUCTOR                                                                                       </t>
  </si>
  <si>
    <t>12374</t>
  </si>
  <si>
    <t>5464</t>
  </si>
  <si>
    <t>6839</t>
  </si>
  <si>
    <t>81590</t>
  </si>
  <si>
    <t xml:space="preserve">LAMP                                                                                                </t>
  </si>
  <si>
    <t>27783</t>
  </si>
  <si>
    <t xml:space="preserve">VALVE,CORE, MATERIAL STEEL, STAINLESS, U/O PNEUMATIC TIRE, UNIT PACKAGE QUANTITY 100 EA             </t>
  </si>
  <si>
    <t>5230</t>
  </si>
  <si>
    <t xml:space="preserve">LAMP,INCANDESC                                                                                      </t>
  </si>
  <si>
    <t>4587</t>
  </si>
  <si>
    <t>80204</t>
  </si>
  <si>
    <t xml:space="preserve">ASSEMBLY,VERTICLE FIN                                                                               </t>
  </si>
  <si>
    <t>3280</t>
  </si>
  <si>
    <t xml:space="preserve">ANTENNA SUBASSEMBLY                                                                                 </t>
  </si>
  <si>
    <t xml:space="preserve">FAN                                                                                                 </t>
  </si>
  <si>
    <t>1321</t>
  </si>
  <si>
    <t xml:space="preserve">CFF  </t>
  </si>
  <si>
    <t>Nomenclatura</t>
  </si>
  <si>
    <t>PN</t>
  </si>
  <si>
    <t>Item</t>
  </si>
  <si>
    <t>F0189</t>
  </si>
  <si>
    <t>WASHER,RECESSED</t>
  </si>
  <si>
    <t>ZFU4LAIT0N</t>
  </si>
  <si>
    <t>SPRING</t>
  </si>
  <si>
    <t>Z941-65101</t>
  </si>
  <si>
    <t>F1950</t>
  </si>
  <si>
    <t>SPRING,FLAT</t>
  </si>
  <si>
    <t>Z93-430</t>
  </si>
  <si>
    <t>CARRY CASE ACES 2020 FOR TEC ACES BALANCING SYSTEM, PART NUMBER 10-100-2020HR</t>
  </si>
  <si>
    <t>Z2020-LGCASE KIT</t>
  </si>
  <si>
    <t>ELECTRON TUBE</t>
  </si>
  <si>
    <t>YU-151</t>
  </si>
  <si>
    <t>TERMINAL,LUG</t>
  </si>
  <si>
    <t>Y825</t>
  </si>
  <si>
    <t>ELETRON TUBE</t>
  </si>
  <si>
    <t>Y503</t>
  </si>
  <si>
    <t>Y-503</t>
  </si>
  <si>
    <t>CONECTOR</t>
  </si>
  <si>
    <t>F0222</t>
  </si>
  <si>
    <t>BEARING,PLAIN,ROD END</t>
  </si>
  <si>
    <t>XEM-RE-8RSA8</t>
  </si>
  <si>
    <t>RELAY,ELECTROMAGNETIC</t>
  </si>
  <si>
    <t>XD4N</t>
  </si>
  <si>
    <t>WY272</t>
  </si>
  <si>
    <t>CONNECTOR</t>
  </si>
  <si>
    <t>0WJ05</t>
  </si>
  <si>
    <t>BATTERY, STORAGE</t>
  </si>
  <si>
    <t>WKA12-7.5F</t>
  </si>
  <si>
    <t>PACKING</t>
  </si>
  <si>
    <t>FILTER ELEMENT,INTAKE AIR CLEANER</t>
  </si>
  <si>
    <t>WF334552</t>
  </si>
  <si>
    <t>ARRUELA</t>
  </si>
  <si>
    <t>FAVE0</t>
  </si>
  <si>
    <t>CORROSION PREVENTIVE COMPOUND</t>
  </si>
  <si>
    <t>WD-40-GA500ML</t>
  </si>
  <si>
    <t>SPLICE,CONDUCTOR</t>
  </si>
  <si>
    <t>BEARING</t>
  </si>
  <si>
    <t>VSR2SS5G37</t>
  </si>
  <si>
    <t>39BV2</t>
  </si>
  <si>
    <t>VALVE,PNEUMATIC TIRE</t>
  </si>
  <si>
    <t>VS-755-GOVT</t>
  </si>
  <si>
    <t>PAD,FLOOR POLISHINGMACHINE</t>
  </si>
  <si>
    <t>ULTRA HIGH TAN 20 INCH</t>
  </si>
  <si>
    <t>CONNECTOR,PLUG,ELECTRICAL</t>
  </si>
  <si>
    <t>CONECTOR ADAPT</t>
  </si>
  <si>
    <t>UG573CU</t>
  </si>
  <si>
    <t>ADAPTER,CONNECTOR</t>
  </si>
  <si>
    <t>UG492A/U</t>
  </si>
  <si>
    <t>CONNECTOR PLUG</t>
  </si>
  <si>
    <t>MICROCIRCUIT</t>
  </si>
  <si>
    <t>UA79MGHMQB</t>
  </si>
  <si>
    <t>COUPLING,CLAMP,GROOVED</t>
  </si>
  <si>
    <t>U3356S1-150</t>
  </si>
  <si>
    <t>CLOTH,CLEANING, BLUEWIPE, CELLULOSE AND POLYESTER, WIDTH AND LENGTH 12 IN, PACKAGE QUANTITY 50EA</t>
  </si>
  <si>
    <t>TX512</t>
  </si>
  <si>
    <t>ROVE MOLETEE</t>
  </si>
  <si>
    <t>TS34701</t>
  </si>
  <si>
    <t>TR725-03</t>
  </si>
  <si>
    <t>TEST KIT,OIL CONDITION</t>
  </si>
  <si>
    <t>FA0Q5</t>
  </si>
  <si>
    <t>DISPLAY,OPTOELECTRONIC</t>
  </si>
  <si>
    <t>TIL311</t>
  </si>
  <si>
    <t>FILME PVC</t>
  </si>
  <si>
    <t>TERIL 34</t>
  </si>
  <si>
    <t>CAPACITOR</t>
  </si>
  <si>
    <t>TE1309</t>
  </si>
  <si>
    <t>FAN,VANEAXIAL</t>
  </si>
  <si>
    <t>TB1-2F</t>
  </si>
  <si>
    <t>D8527</t>
  </si>
  <si>
    <t>STRAP,TIEDOWN,ELECTRICAL COMPONENTS, COLOR NATURAL, WIDTH 0,146IN, THICK 0.055 IN, LENGTH 4.680IN</t>
  </si>
  <si>
    <t>T50R</t>
  </si>
  <si>
    <t>F3341</t>
  </si>
  <si>
    <t>STRAP,TIEDOWN,ELECTRICAL COMPONENTS</t>
  </si>
  <si>
    <t>T30RHSTR</t>
  </si>
  <si>
    <t>T30R</t>
  </si>
  <si>
    <t>SHOCK ISOLATOR</t>
  </si>
  <si>
    <t>T22-AB-3</t>
  </si>
  <si>
    <t>T18R</t>
  </si>
  <si>
    <t>CONNECTOR,MULTIPLE,FLUID PRESSURE LINE</t>
  </si>
  <si>
    <t>T150S1-4D</t>
  </si>
  <si>
    <t>T150-S1-4D</t>
  </si>
  <si>
    <t>LAMP,INCANDESCENT</t>
  </si>
  <si>
    <t>PRESERVATIVE</t>
  </si>
  <si>
    <t>SUPERGLISS</t>
  </si>
  <si>
    <t>TAPE,ADHESIVE,RUBBER</t>
  </si>
  <si>
    <t>STRIP N STICK 200A</t>
  </si>
  <si>
    <t>WASHER,FLAT</t>
  </si>
  <si>
    <t>K0481</t>
  </si>
  <si>
    <t>CASE ASSY</t>
  </si>
  <si>
    <t>STD2004-2</t>
  </si>
  <si>
    <t>LOCKNUT</t>
  </si>
  <si>
    <t>ST3M737-5</t>
  </si>
  <si>
    <t>BOLT, TEE HEAD</t>
  </si>
  <si>
    <t>ST3502-08</t>
  </si>
  <si>
    <t>NUT,SELF-LOCKING,HEXAGON</t>
  </si>
  <si>
    <t>SCREW,MACHINE</t>
  </si>
  <si>
    <t>ST3386-02</t>
  </si>
  <si>
    <t>ST3385-02</t>
  </si>
  <si>
    <t>O-RING</t>
  </si>
  <si>
    <t>ST3367-009</t>
  </si>
  <si>
    <t>SCREW, CAP, SOCKET HEAD</t>
  </si>
  <si>
    <t>ST3330-02</t>
  </si>
  <si>
    <t>GASKET</t>
  </si>
  <si>
    <t>ST3277-01</t>
  </si>
  <si>
    <t>ST3276-01</t>
  </si>
  <si>
    <t>ST3224-30</t>
  </si>
  <si>
    <t>ST3224-19</t>
  </si>
  <si>
    <t>PACKING,PREFORMED</t>
  </si>
  <si>
    <t>NUT,SELF-LOCKING,EXT</t>
  </si>
  <si>
    <t>ST3066-11</t>
  </si>
  <si>
    <t>GROMMET,NONMETALLIC</t>
  </si>
  <si>
    <t>ST3023-02</t>
  </si>
  <si>
    <t>PLUG,MACHINE THREAD</t>
  </si>
  <si>
    <t>ST3007-049</t>
  </si>
  <si>
    <t>RESTRICTOR,FLUID FLOW</t>
  </si>
  <si>
    <t>ST3007-047</t>
  </si>
  <si>
    <t>METERING PLUG</t>
  </si>
  <si>
    <t>ST3007-045</t>
  </si>
  <si>
    <t>CLAMP,LOOP</t>
  </si>
  <si>
    <t>ST2231-04</t>
  </si>
  <si>
    <t>BEARING,BALL,ANNULAR</t>
  </si>
  <si>
    <t>SSRI-618ZZY05</t>
  </si>
  <si>
    <t>SSR-4ZRA5P58LY17P</t>
  </si>
  <si>
    <t>SSR3ZZRA3P18LG20P</t>
  </si>
  <si>
    <t>NUT, SELF-LOCKING, EXTENDED WASHER</t>
  </si>
  <si>
    <t>SS5081-04</t>
  </si>
  <si>
    <t>SR2SSW3VL O-11</t>
  </si>
  <si>
    <t>K0683</t>
  </si>
  <si>
    <t>SCREW BEZEL</t>
  </si>
  <si>
    <t>SPS011</t>
  </si>
  <si>
    <t>K1207</t>
  </si>
  <si>
    <t>SEAL</t>
  </si>
  <si>
    <t>SP910-8</t>
  </si>
  <si>
    <t>K4975</t>
  </si>
  <si>
    <t>WASHER</t>
  </si>
  <si>
    <t>SP132-106</t>
  </si>
  <si>
    <t>SOCKET PLUG</t>
  </si>
  <si>
    <t>SO-1049-8774</t>
  </si>
  <si>
    <t>BATTERY 12V</t>
  </si>
  <si>
    <t>SLI78DTAGM</t>
  </si>
  <si>
    <t>MICROCIRCUITO LINEAR</t>
  </si>
  <si>
    <t>SL521C</t>
  </si>
  <si>
    <t>SPACER RING</t>
  </si>
  <si>
    <t>SGT233-2</t>
  </si>
  <si>
    <t>BUSHING,SLEEVE</t>
  </si>
  <si>
    <t>SGT228-1</t>
  </si>
  <si>
    <t>SCREWDRIVER,CROSS TIP</t>
  </si>
  <si>
    <t>SGDP63IRB</t>
  </si>
  <si>
    <t>TRANSISTOR</t>
  </si>
  <si>
    <t>SDT3804</t>
  </si>
  <si>
    <t>BIT,SCREWDRIVER</t>
  </si>
  <si>
    <t>SDM222IRB</t>
  </si>
  <si>
    <t>SDK7079</t>
  </si>
  <si>
    <t>LAMP,INCANDESC</t>
  </si>
  <si>
    <t>SDK327</t>
  </si>
  <si>
    <t>R1120</t>
  </si>
  <si>
    <t>BEARING,PLAIN,SELF-ALIGNING</t>
  </si>
  <si>
    <t>SBS24ATC46</t>
  </si>
  <si>
    <t>FILTER,RADIO FREQUENCY INTERFERENCE</t>
  </si>
  <si>
    <t>SB3945</t>
  </si>
  <si>
    <t>SCREW</t>
  </si>
  <si>
    <t>SA9125</t>
  </si>
  <si>
    <t>RECEPTACLE</t>
  </si>
  <si>
    <t>SA9090</t>
  </si>
  <si>
    <t>SA8460</t>
  </si>
  <si>
    <t>PARAFUSO</t>
  </si>
  <si>
    <t>SA8018</t>
  </si>
  <si>
    <t>HAIRSPRING</t>
  </si>
  <si>
    <t>SA22052</t>
  </si>
  <si>
    <t>RANGE COMPENSATED C</t>
  </si>
  <si>
    <t>SA1416</t>
  </si>
  <si>
    <t>BALL BEARING</t>
  </si>
  <si>
    <t>SA13258-3</t>
  </si>
  <si>
    <t>SA13258-1</t>
  </si>
  <si>
    <t>SA13239</t>
  </si>
  <si>
    <t>MOLA</t>
  </si>
  <si>
    <t>SA13181</t>
  </si>
  <si>
    <t>RING,RETAINING</t>
  </si>
  <si>
    <t>SA13169</t>
  </si>
  <si>
    <t>SA12009</t>
  </si>
  <si>
    <t>RING</t>
  </si>
  <si>
    <t>SHIM</t>
  </si>
  <si>
    <t>ANTENNA, RADIO ALTIM</t>
  </si>
  <si>
    <t>S67-2002</t>
  </si>
  <si>
    <t>ANTENNA</t>
  </si>
  <si>
    <t>S65-625204</t>
  </si>
  <si>
    <t>STUD</t>
  </si>
  <si>
    <t>S3413-120</t>
  </si>
  <si>
    <t>ANEL</t>
  </si>
  <si>
    <t>S2L-326</t>
  </si>
  <si>
    <t>ANEL VEDACAO</t>
  </si>
  <si>
    <t>S2L222</t>
  </si>
  <si>
    <t>S2L-222</t>
  </si>
  <si>
    <t>S24B0-0500-0230</t>
  </si>
  <si>
    <t>COVER</t>
  </si>
  <si>
    <t>S19198</t>
  </si>
  <si>
    <t>TRANSFORMER</t>
  </si>
  <si>
    <t>LENS,LIGHT</t>
  </si>
  <si>
    <t>S1226-14-1</t>
  </si>
  <si>
    <t>S10012-02</t>
  </si>
  <si>
    <t>REMOTE MICROPHONE</t>
  </si>
  <si>
    <t>S056-0047-00</t>
  </si>
  <si>
    <t>RX8020-48-6/12</t>
  </si>
  <si>
    <t>RESISTOR,VARIABLE,NONWIRE WOUND,NONPRECISION</t>
  </si>
  <si>
    <t>RESISTOR</t>
  </si>
  <si>
    <t>RV6LAYSA105A</t>
  </si>
  <si>
    <t>SEALING COMPOUND, COLOR BLACK</t>
  </si>
  <si>
    <t>RTV 780 BLACK</t>
  </si>
  <si>
    <t>ADHESIVE</t>
  </si>
  <si>
    <t>1LGE7</t>
  </si>
  <si>
    <t>EXTINGUISHER,FIRE, 1420 GRAMS (3.1 LBS.), HALON 1211/1301, TYPICAL USE: COCKPIT/CABIN</t>
  </si>
  <si>
    <t>RT-A1200</t>
  </si>
  <si>
    <t>RP7640G132</t>
  </si>
  <si>
    <t>PUMP,HYDRAULIC RAM,HAND DRIVEN</t>
  </si>
  <si>
    <t>RP3A-34003</t>
  </si>
  <si>
    <t>PAPEL, TERMOSENSĶVEL, PARA FAX</t>
  </si>
  <si>
    <t>RMS2030-3</t>
  </si>
  <si>
    <t>RMS2030-1</t>
  </si>
  <si>
    <t>019L2</t>
  </si>
  <si>
    <t>NUT,SELF-LOCKING,EXTENDED WASHER,HEXAGON</t>
  </si>
  <si>
    <t>CABLE,RADIO FREQUENCY</t>
  </si>
  <si>
    <t>RG58CU</t>
  </si>
  <si>
    <t>RG214U</t>
  </si>
  <si>
    <t>9999$</t>
  </si>
  <si>
    <t>RETALHO DE PANO DE PRIMEIRA QUALIDADE</t>
  </si>
  <si>
    <t>RETALHO DE PANO DE 1 QUALIDADE</t>
  </si>
  <si>
    <t>RESISTOR,FIXED,COMPOSITION</t>
  </si>
  <si>
    <t>RCR07G222JS</t>
  </si>
  <si>
    <t>RESISTOR,FIXED</t>
  </si>
  <si>
    <t>POWER SUPPLY 12V 2.3AH (LEAD ACID P2020)</t>
  </si>
  <si>
    <t>RAY2312</t>
  </si>
  <si>
    <t>BEARING, BALL, ROD END</t>
  </si>
  <si>
    <t>RA3M5FS237</t>
  </si>
  <si>
    <t>0BXR0</t>
  </si>
  <si>
    <t>PLUG,MACHINE, USED ON PN 15215A, NOSE LANDING GEAR,AIRCRAFT "BANDEIRANTE"</t>
  </si>
  <si>
    <t>R939-10-050</t>
  </si>
  <si>
    <t>BEARING, BALL, ANNULAR</t>
  </si>
  <si>
    <t>R3KCA5P811</t>
  </si>
  <si>
    <t>NUT,SELF-LOCKING,EXTENDED WASHER,DOUBLE HEXAGON</t>
  </si>
  <si>
    <t>R20702-2</t>
  </si>
  <si>
    <t>PACKING PREFOR</t>
  </si>
  <si>
    <t>SHEET,METAL, ALUMINUM ALLOY, THICK 0.050 IN, WIDTH 48 IN, LENGTH (144")12 FT, ALCLAD 2024 T O</t>
  </si>
  <si>
    <t>QQ-A-250-T3, 0.050X48X12</t>
  </si>
  <si>
    <t>SHEET,METAL, ALUMINUM ALLOY, THICK 0.032 IN, WIDTH 48IN LENGTH, (144")12 FT, ALLOY 2024, T3 TEMPER</t>
  </si>
  <si>
    <t>QQA250-5 T3 032</t>
  </si>
  <si>
    <t>ALUM SH</t>
  </si>
  <si>
    <t>QQA250-5 T0 .020</t>
  </si>
  <si>
    <t>SHEET,METAL, ALUMINUM ALLOY, THICK 0,090 IN, WIDTH 36 IN, LENGTH 6FT, ALCLAD 2024,T3</t>
  </si>
  <si>
    <t>QQ-A-250/5-T3,0.090X36X72</t>
  </si>
  <si>
    <t>0HX87</t>
  </si>
  <si>
    <t>SHEET,METAL, ALUMINUM ALLOY, THICK 0.040 IN, WIDTH 48IN, LENGTH, 12 FT, ALCLAD 2024, T3</t>
  </si>
  <si>
    <t>QQ-A-250/5-T3,0.040X48X144</t>
  </si>
  <si>
    <t>SHEET,METAL, ALUMINUM ALLOY, THICK 0.032IN, WIDTH36IN, LENGTH12FT, ALCLAD 2024, T3 TEMPER</t>
  </si>
  <si>
    <t>QQ-A-250/5-T3,0.032X36X144</t>
  </si>
  <si>
    <t>SHEET,METAL, ALUMINUM ALLOY, THICK, 0.125 IN, WIDTH 48 IN, LENGTH 12 FT, ALCLAD 2024, TO TEMPER</t>
  </si>
  <si>
    <t>QQA250/52024TO.125</t>
  </si>
  <si>
    <t>SHEET,METAL</t>
  </si>
  <si>
    <t>QQA250/52024T3.050</t>
  </si>
  <si>
    <t>SHEET,METAL, ALUMINUM ALLOY, THICK, 0.025 IN, WIDTH 48 IN, LENGTH 12 FT, ALCLAD 2024, T3</t>
  </si>
  <si>
    <t>QQA250/52024T3.025</t>
  </si>
  <si>
    <t>SHEET,METAL, ALUMINUM ALLOY, THICK, 0.020 IN, WIDTH 36 IN, LENGTH 12 FT, ALCLAD 2024, T3</t>
  </si>
  <si>
    <t>QQA250/52024T3.020</t>
  </si>
  <si>
    <t>SHEET,METAL, ALUMINUM ALLOY, THICK 0,040 IN, WIDTH 36 IN, LENGTH 6 FEET ,(72IN), ALCLAD 2024,T-0</t>
  </si>
  <si>
    <t>QQ-A-250/5-0.0.080X36X72</t>
  </si>
  <si>
    <t>SHEET,METAL, ALUMINUM ALLOY, THICK 0.100 IN, WIDTH 48 IN, LENGTH (144")12FT, ALCLAD 2024, TEMPER 0</t>
  </si>
  <si>
    <t>QQ-A-250/5-0,0.100X48X12</t>
  </si>
  <si>
    <t>SHEET,METAL,ALUMINUM ALLOY,THICK,0,090POL,WIDTH 48POL,LENGTH 12PES,ALCLAD 2024,TO TEMPER</t>
  </si>
  <si>
    <t>QQ-A-250/5-0,0.090X48X144</t>
  </si>
  <si>
    <t>SHEET,METAL, ALUMINUM ALLOY, THICK 0.080 IN, WIDTH 48IN LENGTH, 12 FT, ALLOY 2024, T3 TEMPER</t>
  </si>
  <si>
    <t>QQ-A-250/4-T3 0.080 48X144</t>
  </si>
  <si>
    <t>164</t>
  </si>
  <si>
    <t>SLING POWER SECT</t>
  </si>
  <si>
    <t>PWC70652</t>
  </si>
  <si>
    <t>GRINDER, LP STATOR SHROUD</t>
  </si>
  <si>
    <t>PWC37918</t>
  </si>
  <si>
    <t>PULLER SEAL</t>
  </si>
  <si>
    <t>PWC37523</t>
  </si>
  <si>
    <t>GUIDE TUBE RIGID</t>
  </si>
  <si>
    <t>PWC34910-200</t>
  </si>
  <si>
    <t>WHEEL,ABRASIVE</t>
  </si>
  <si>
    <t>PWC34128</t>
  </si>
  <si>
    <t>FIXTURE FUEL N</t>
  </si>
  <si>
    <t>PWC32811</t>
  </si>
  <si>
    <t>PWC32528</t>
  </si>
  <si>
    <t>FIXTURE,AIRCRAFT MAINTENANCE</t>
  </si>
  <si>
    <t>PWC32209</t>
  </si>
  <si>
    <t>ADAPTER</t>
  </si>
  <si>
    <t>PWC30712</t>
  </si>
  <si>
    <t>FIXTURE,PRESSURE TE</t>
  </si>
  <si>
    <t>PWC30405</t>
  </si>
  <si>
    <t>UNLOCKING TOOL,COMP</t>
  </si>
  <si>
    <t>PWC30335</t>
  </si>
  <si>
    <t>WRENCH,POWER TURBIN</t>
  </si>
  <si>
    <t>PWC30332</t>
  </si>
  <si>
    <t>RIVET SET</t>
  </si>
  <si>
    <t>PWC30304-08</t>
  </si>
  <si>
    <t>ADAPTER TORQUE</t>
  </si>
  <si>
    <t>PWC30114-08</t>
  </si>
  <si>
    <t>DRIFT,ACCESSORY GEA</t>
  </si>
  <si>
    <t>PWC30075</t>
  </si>
  <si>
    <t>PULLER,SEAL CARRIER</t>
  </si>
  <si>
    <t>PWC30046-52</t>
  </si>
  <si>
    <t>POLYURETHANE ENAMEL - FLAT GREEN FED-STD-595 34092</t>
  </si>
  <si>
    <t>PU34092KT3</t>
  </si>
  <si>
    <t>POLYURETHANE ENAMEL - GLOSS GRAY FED-STD-595 16440</t>
  </si>
  <si>
    <t>PU16440KT3</t>
  </si>
  <si>
    <t>SPRING,HELICAL,COMPRESSION</t>
  </si>
  <si>
    <t>BATTERY,STORAGE</t>
  </si>
  <si>
    <t>PS1270</t>
  </si>
  <si>
    <t>PRP568-114</t>
  </si>
  <si>
    <t>RECEPTACLE,TURNLOCK FASTENER</t>
  </si>
  <si>
    <t>PR3-1/2-1</t>
  </si>
  <si>
    <t>SEALING COMPOUND, PASTE, COLOR BLACK, DRYING TIME 8H, WORK TIME 2H. UNIT PACK 1 PT, SLC 9 MONTHS</t>
  </si>
  <si>
    <t>PR-1425 B-2</t>
  </si>
  <si>
    <t>SEALING COMPOUND</t>
  </si>
  <si>
    <t>PR-1422 A-2</t>
  </si>
  <si>
    <t>PMD13K60</t>
  </si>
  <si>
    <t>RIVET,BLIND</t>
  </si>
  <si>
    <t>A6022</t>
  </si>
  <si>
    <t>PLT1M-M</t>
  </si>
  <si>
    <t>PL32-4OZMED</t>
  </si>
  <si>
    <t>PLATE</t>
  </si>
  <si>
    <t>PK781</t>
  </si>
  <si>
    <t>SACO PLAST MOT</t>
  </si>
  <si>
    <t>PK721</t>
  </si>
  <si>
    <t>INDICATOR,HUMIDITY,CARD</t>
  </si>
  <si>
    <t>BRACKET</t>
  </si>
  <si>
    <t>PK488</t>
  </si>
  <si>
    <t>BRACKET,SHIPPING CO</t>
  </si>
  <si>
    <t>PK487</t>
  </si>
  <si>
    <t>DESICCANT,ACTIVATED</t>
  </si>
  <si>
    <t>PK423</t>
  </si>
  <si>
    <t>CAP,PROTECTIVE,DUST AND MOISTURE SEAL</t>
  </si>
  <si>
    <t>PK415</t>
  </si>
  <si>
    <t>CAP</t>
  </si>
  <si>
    <t>PK3654-06</t>
  </si>
  <si>
    <t>CAP,PROTECTIVE,DUSTAND MOISTURE SEAL</t>
  </si>
  <si>
    <t>PK3640</t>
  </si>
  <si>
    <t>PK3611</t>
  </si>
  <si>
    <t>PK3608</t>
  </si>
  <si>
    <t>COVER,GOVERNOR,DRIVE</t>
  </si>
  <si>
    <t>PK269</t>
  </si>
  <si>
    <t>COVER,SHIPPING,TACH</t>
  </si>
  <si>
    <t>PK255</t>
  </si>
  <si>
    <t>PK251</t>
  </si>
  <si>
    <t>COVER,ELECTRICAL CONNECTOR</t>
  </si>
  <si>
    <t>PK247</t>
  </si>
  <si>
    <t>CAP,SHIPPING</t>
  </si>
  <si>
    <t>PK246</t>
  </si>
  <si>
    <t>PLUG TUBE FITI</t>
  </si>
  <si>
    <t>PK245</t>
  </si>
  <si>
    <t>COVER-SHIPPING,OIL VENT</t>
  </si>
  <si>
    <t>PK242</t>
  </si>
  <si>
    <t>PLUG,PROTECTIVE,DUST AND MOISTURE SEAL</t>
  </si>
  <si>
    <t>PLYWOOD</t>
  </si>
  <si>
    <t>PK2128</t>
  </si>
  <si>
    <t>PK2127</t>
  </si>
  <si>
    <t>PK2126</t>
  </si>
  <si>
    <t>COVER,SHIPPING,AIR</t>
  </si>
  <si>
    <t>PK1861</t>
  </si>
  <si>
    <t>COVER,PROTECTIVE,DUST AND MOISTURE SEAL</t>
  </si>
  <si>
    <t>PK1843</t>
  </si>
  <si>
    <t>COVER,SHIPPING,PROP</t>
  </si>
  <si>
    <t>PK1841</t>
  </si>
  <si>
    <t>MOUNT</t>
  </si>
  <si>
    <t>PK1794</t>
  </si>
  <si>
    <t>STUD,TURNLOCK FASTENER</t>
  </si>
  <si>
    <t>S4956</t>
  </si>
  <si>
    <t>TURNBUCKLE</t>
  </si>
  <si>
    <t>PE96020-1</t>
  </si>
  <si>
    <t>BARRA DE TERMINAL</t>
  </si>
  <si>
    <t>PE95091-5-1-5</t>
  </si>
  <si>
    <t>INTERRUPTOR</t>
  </si>
  <si>
    <t>PE-9154</t>
  </si>
  <si>
    <t>KNOB</t>
  </si>
  <si>
    <t>TERMINAL</t>
  </si>
  <si>
    <t>PRESILHA</t>
  </si>
  <si>
    <t>PE915018-1P</t>
  </si>
  <si>
    <t>PONTO DE LIGAĒĆO(METALIZAĒĆO)REDONDO, DIA 0.128 IN, LENGTH 6 IN, TERMINAL MS25036-112 BOTH ENDS</t>
  </si>
  <si>
    <t>PE88001-6BB6</t>
  </si>
  <si>
    <t>LEAD,ELECTRICAL</t>
  </si>
  <si>
    <t>PONTO DE LIGAĒĆO(METALIZAĒĆO), REDONDO, DIA 0.081IN, LENGTH 4 IN, TERMINAL MS25036-112 BOTH END</t>
  </si>
  <si>
    <t>PE88001-5BB4</t>
  </si>
  <si>
    <t>PONTO DE LIGAĒĆO(METALIZAĒĆO), REDONDO, DIA 0.102IN, LENGTH 5.390 IN, TERMINAL MS25036-112 BOTH ENDS</t>
  </si>
  <si>
    <t>PE88001-1BB5</t>
  </si>
  <si>
    <t>BRACKET,MOUNTING</t>
  </si>
  <si>
    <t>PE75006-1F</t>
  </si>
  <si>
    <t>CONJUNTO DO FECHO RETO DO CAPŌ, APLICAĒĆO EM AERONAVE C-95, BANDEIRANTE E T-27 TUCANO</t>
  </si>
  <si>
    <t>PE75006-1</t>
  </si>
  <si>
    <t>CLEVIS,ROD END</t>
  </si>
  <si>
    <t>PE66024</t>
  </si>
  <si>
    <t>CONTROL ASSEMBLY,PUSH-PULL</t>
  </si>
  <si>
    <t>PE65018-24</t>
  </si>
  <si>
    <t>BUCHA</t>
  </si>
  <si>
    <t>PE64004-7</t>
  </si>
  <si>
    <t>PE64004-5</t>
  </si>
  <si>
    <t>PE64004-3</t>
  </si>
  <si>
    <t>FAIRLEAD,BLOCK</t>
  </si>
  <si>
    <t>PE49068-507</t>
  </si>
  <si>
    <t>TAMPA DE ACESSO</t>
  </si>
  <si>
    <t>PE49043-1</t>
  </si>
  <si>
    <t>PE49036-29</t>
  </si>
  <si>
    <t>PE49036-28</t>
  </si>
  <si>
    <t>PE49010-1</t>
  </si>
  <si>
    <t>TRAQUEIA, REDONDA, PRETA, SIZE 20, DIAMETER: INSIDE 1.125 IN, OUTSIDE 1.500 IN, MILH8794</t>
  </si>
  <si>
    <t>PE48010-2</t>
  </si>
  <si>
    <t>MANGUEIRA DE AR</t>
  </si>
  <si>
    <t>PE48002-30</t>
  </si>
  <si>
    <t>MANGUEIRA</t>
  </si>
  <si>
    <t>JUNTA</t>
  </si>
  <si>
    <t>CONEXAO</t>
  </si>
  <si>
    <t>SUPORTE</t>
  </si>
  <si>
    <t>PE27021-5776</t>
  </si>
  <si>
    <t>BRACADEIRA</t>
  </si>
  <si>
    <t>PE27019RI8</t>
  </si>
  <si>
    <t>PE27019RI4</t>
  </si>
  <si>
    <t>PE27017-7</t>
  </si>
  <si>
    <t>REBITE</t>
  </si>
  <si>
    <t>PINO</t>
  </si>
  <si>
    <t>PE25041-027-03</t>
  </si>
  <si>
    <t>AW25$</t>
  </si>
  <si>
    <t>CLIP,RETAINING</t>
  </si>
  <si>
    <t>PE25036-11</t>
  </si>
  <si>
    <t>CONTRA PINO</t>
  </si>
  <si>
    <t>CONTRAPINO</t>
  </si>
  <si>
    <t>SPACER,SLEEVE</t>
  </si>
  <si>
    <t>ESPAĒADOR</t>
  </si>
  <si>
    <t>PE24052-A-03-067-035</t>
  </si>
  <si>
    <t>ARRUELA MAMEADA</t>
  </si>
  <si>
    <t>PE24039-6</t>
  </si>
  <si>
    <t>ZZ149</t>
  </si>
  <si>
    <t>ESPACADOR</t>
  </si>
  <si>
    <t>PE24016-28</t>
  </si>
  <si>
    <t>PE24013-10C</t>
  </si>
  <si>
    <t>PORCA</t>
  </si>
  <si>
    <t>PORCA HEXAGONAL</t>
  </si>
  <si>
    <t>PE22007-4</t>
  </si>
  <si>
    <t>PINO GUIA</t>
  </si>
  <si>
    <t>PE21081-1L</t>
  </si>
  <si>
    <t>PARAFUSO ESCAPEADO</t>
  </si>
  <si>
    <t>PE21059C5-3/4</t>
  </si>
  <si>
    <t>PE21032-3F</t>
  </si>
  <si>
    <t>KIT DE PARAFUSOS</t>
  </si>
  <si>
    <t>PE21032-1F</t>
  </si>
  <si>
    <t>VEDACAO</t>
  </si>
  <si>
    <t>PE13014-1</t>
  </si>
  <si>
    <t>RETAINER,TURNLOCK FASTENER EJECTOR SPRING</t>
  </si>
  <si>
    <t>PC31-2</t>
  </si>
  <si>
    <t>ADAPTER,STRAIGHT,FLANGE TO HOSE</t>
  </si>
  <si>
    <t>BEARING,BALL,A</t>
  </si>
  <si>
    <t>SG561</t>
  </si>
  <si>
    <t>P621A</t>
  </si>
  <si>
    <t>P6180-1</t>
  </si>
  <si>
    <t>P6049</t>
  </si>
  <si>
    <t>P4683</t>
  </si>
  <si>
    <t>058R3</t>
  </si>
  <si>
    <t>PIN TAPER</t>
  </si>
  <si>
    <t>P4084</t>
  </si>
  <si>
    <t>HOUSING ASSEMBLY</t>
  </si>
  <si>
    <t>P33370004</t>
  </si>
  <si>
    <t>U1604</t>
  </si>
  <si>
    <t>NUT</t>
  </si>
  <si>
    <t>P26043</t>
  </si>
  <si>
    <t>P26042</t>
  </si>
  <si>
    <t>P26041</t>
  </si>
  <si>
    <t>NUT,SELF-LOCKING,EXTENDED WASHER</t>
  </si>
  <si>
    <t>P26040</t>
  </si>
  <si>
    <t>P24532</t>
  </si>
  <si>
    <t>K5294</t>
  </si>
  <si>
    <t>P14914</t>
  </si>
  <si>
    <t>SWITCH</t>
  </si>
  <si>
    <t>P/S870B-2</t>
  </si>
  <si>
    <t>SEALING COMPOUND, COLOR GRAY.</t>
  </si>
  <si>
    <t>P/S 870 C-12</t>
  </si>
  <si>
    <t>CLEANING COMPOUND,SOLVENT,</t>
  </si>
  <si>
    <t>NOVEC CONTACT CLEANER</t>
  </si>
  <si>
    <t>QB102</t>
  </si>
  <si>
    <t>NOR2-021-00-6-19PF</t>
  </si>
  <si>
    <t>A2142</t>
  </si>
  <si>
    <t>INTERRUPTEUR</t>
  </si>
  <si>
    <t>NM85</t>
  </si>
  <si>
    <t>D7505</t>
  </si>
  <si>
    <t>BATTERY CELL</t>
  </si>
  <si>
    <t>NGA50803D5HSOSA</t>
  </si>
  <si>
    <t>FILTER,RADIO F</t>
  </si>
  <si>
    <t>NF10411-13</t>
  </si>
  <si>
    <t>PARTS KIT,WINDSHIELD</t>
  </si>
  <si>
    <t>NC-78-1</t>
  </si>
  <si>
    <t>RIVET BLIND</t>
  </si>
  <si>
    <t>NAS9304BNS-4-02</t>
  </si>
  <si>
    <t>NAS9302BNS-4-03</t>
  </si>
  <si>
    <t>RIVET,BILND</t>
  </si>
  <si>
    <t>NAS9301BNS-4-07</t>
  </si>
  <si>
    <t>NAS9301BNS-4-04</t>
  </si>
  <si>
    <t>NAS9301BNS-4-03</t>
  </si>
  <si>
    <t>NAS9301BNS-4-02</t>
  </si>
  <si>
    <t>NAS698A3</t>
  </si>
  <si>
    <t>NAS679A5</t>
  </si>
  <si>
    <t>BOLT,SHEAR</t>
  </si>
  <si>
    <t>NAS6608D30</t>
  </si>
  <si>
    <t>NAS6608-30D</t>
  </si>
  <si>
    <t>NAS6603-4</t>
  </si>
  <si>
    <t>BEARING,BALL,ROD END</t>
  </si>
  <si>
    <t>NAS659-4-7</t>
  </si>
  <si>
    <t>NAS659-3L5</t>
  </si>
  <si>
    <t>NAS659-3-5</t>
  </si>
  <si>
    <t>BOLT</t>
  </si>
  <si>
    <t>NAS626-20</t>
  </si>
  <si>
    <t>BOLT,SHEAR, .5000-20 THREAD, .812 GRIP DRILLED THREAD, NONLOCKING, CADMIUM PLATED</t>
  </si>
  <si>
    <t>NAS6208-13D</t>
  </si>
  <si>
    <t>NAS6206-44D</t>
  </si>
  <si>
    <t>NAS6206-44</t>
  </si>
  <si>
    <t>BOLT,SHEAR, .3750-24 THREAD, 2.500 GRIP DRILLED THREAD, NONLOCKING, CADMIUM PLATED</t>
  </si>
  <si>
    <t>NAS6206-40</t>
  </si>
  <si>
    <t>NAS6206-38</t>
  </si>
  <si>
    <t>NAS6206-36</t>
  </si>
  <si>
    <t>NAS6206-28D</t>
  </si>
  <si>
    <t>BOLT SHEAR</t>
  </si>
  <si>
    <t>NAS6206-13D</t>
  </si>
  <si>
    <t>NAS6206-12</t>
  </si>
  <si>
    <t>NAS6205-9</t>
  </si>
  <si>
    <t>NAS6205-46D</t>
  </si>
  <si>
    <t>NAS6205-24H</t>
  </si>
  <si>
    <t>BOLT CLOSE</t>
  </si>
  <si>
    <t>NAS6205-22</t>
  </si>
  <si>
    <t>NAS6205-20</t>
  </si>
  <si>
    <t>NAS6205-16</t>
  </si>
  <si>
    <t>NAS6205-15</t>
  </si>
  <si>
    <t>NAS6205-14H</t>
  </si>
  <si>
    <t>NAS6205-14</t>
  </si>
  <si>
    <t>NAS6205-12</t>
  </si>
  <si>
    <t>NAS6205-11</t>
  </si>
  <si>
    <t>BOLT, SHEAR</t>
  </si>
  <si>
    <t>NAS6204-8D</t>
  </si>
  <si>
    <t>NAS6204-5H</t>
  </si>
  <si>
    <t>NAS6204-28</t>
  </si>
  <si>
    <t>109</t>
  </si>
  <si>
    <t>NAS6204-23</t>
  </si>
  <si>
    <t>NAS6204-21</t>
  </si>
  <si>
    <t>NAS6204-19D</t>
  </si>
  <si>
    <t>NAS6204-17D</t>
  </si>
  <si>
    <t>NAS6204-14</t>
  </si>
  <si>
    <t>NAS6203-9D</t>
  </si>
  <si>
    <t>NAS6203-15D</t>
  </si>
  <si>
    <t>O-RING,OUTSIDE DIA 0.495 IN,RUBBER BUTADIENE-ACRYLONITRILE</t>
  </si>
  <si>
    <t>NAS617-4</t>
  </si>
  <si>
    <t>NUT,SELF-LOCKING,BARREL</t>
  </si>
  <si>
    <t>NAS560HK3-3</t>
  </si>
  <si>
    <t>NAS560-3-3</t>
  </si>
  <si>
    <t>NAS517-3-7</t>
  </si>
  <si>
    <t>NAS517-3-6</t>
  </si>
  <si>
    <t>NAS517-3-5</t>
  </si>
  <si>
    <t>NAS517-3-4</t>
  </si>
  <si>
    <t>NAS517-3-2</t>
  </si>
  <si>
    <t>SCREW, MACHINE</t>
  </si>
  <si>
    <t>NAS517-3-13</t>
  </si>
  <si>
    <t>WASHER KEY</t>
  </si>
  <si>
    <t>NUT,PLAIN,HEXAGON</t>
  </si>
  <si>
    <t>NAS509-5</t>
  </si>
  <si>
    <t>NAS509-10</t>
  </si>
  <si>
    <t>NAS464P7-16</t>
  </si>
  <si>
    <t>NAS464P6-26</t>
  </si>
  <si>
    <t>NAS464P4A8</t>
  </si>
  <si>
    <t>NAS464P4A7</t>
  </si>
  <si>
    <t>NAS464P4A6</t>
  </si>
  <si>
    <t>NAS464P4A52</t>
  </si>
  <si>
    <t>NAS464P4A5</t>
  </si>
  <si>
    <t>NAS464P4A22</t>
  </si>
  <si>
    <t>NAS464P4A20</t>
  </si>
  <si>
    <t>NAS464P4A18</t>
  </si>
  <si>
    <t>NAS464P4A17</t>
  </si>
  <si>
    <t>NAS464P4A16</t>
  </si>
  <si>
    <t>NAS464P4A10</t>
  </si>
  <si>
    <t>NAS464P3A9</t>
  </si>
  <si>
    <t>NAS464P3A8</t>
  </si>
  <si>
    <t>NAS464P3A27</t>
  </si>
  <si>
    <t>NAS464P3A21</t>
  </si>
  <si>
    <t>NAS464P</t>
  </si>
  <si>
    <t>SPACER</t>
  </si>
  <si>
    <t>BOLT,MACHINE</t>
  </si>
  <si>
    <t>NAS428H4-12</t>
  </si>
  <si>
    <t>NAS222-26</t>
  </si>
  <si>
    <t>NAS221-9</t>
  </si>
  <si>
    <t>NAS221-7</t>
  </si>
  <si>
    <t>NAS221-12</t>
  </si>
  <si>
    <t>NAS221-11</t>
  </si>
  <si>
    <t>NAS221-10</t>
  </si>
  <si>
    <t>NAS220-7</t>
  </si>
  <si>
    <t>SCREW,CLOSE TOLERANCE</t>
  </si>
  <si>
    <t>CLAMP,HOSE, INSIDE DIA 2.406 IN MINIMUM AND 3.344 IN, WIDTH 0.500 IN, STEEL CORROSION RESISTING</t>
  </si>
  <si>
    <t>NAS1924-107H</t>
  </si>
  <si>
    <t>SPLICE,CONDUCTOR, COLOR BLUE, LENGTH 0.625 IN (5/8"), HEAT SHRINKABLE SLEEVE</t>
  </si>
  <si>
    <t>NAS1745-15</t>
  </si>
  <si>
    <t>NAS1738B4-6</t>
  </si>
  <si>
    <t>NAS1738B4-3</t>
  </si>
  <si>
    <t>NAS1669-08L6</t>
  </si>
  <si>
    <t>NAS1669-08L4</t>
  </si>
  <si>
    <t>NAS1669-08L3</t>
  </si>
  <si>
    <t>NAS1669-08DL3</t>
  </si>
  <si>
    <t>NAS147RAOL</t>
  </si>
  <si>
    <t>BOLT,INTERNAL WRENCHING</t>
  </si>
  <si>
    <t>NAS147A69</t>
  </si>
  <si>
    <t>NAS147A-69</t>
  </si>
  <si>
    <t>NUT,SELF-LOCKING,PLATE</t>
  </si>
  <si>
    <t>NAS1473A3</t>
  </si>
  <si>
    <t>NAS146DH44</t>
  </si>
  <si>
    <t>NAS146DH14</t>
  </si>
  <si>
    <t>NAS1423C4</t>
  </si>
  <si>
    <t>SPLICE CONDUCT</t>
  </si>
  <si>
    <t>NAS1388-1</t>
  </si>
  <si>
    <t>SCREW,CAP,SOCKET HEAD</t>
  </si>
  <si>
    <t>NAS1352-08-10P</t>
  </si>
  <si>
    <t>BOLT MACHINE</t>
  </si>
  <si>
    <t>NAS1291-8</t>
  </si>
  <si>
    <t>NAS1291-7</t>
  </si>
  <si>
    <t>WASHER, FLAT</t>
  </si>
  <si>
    <t>SCREW,CAP,SOCK</t>
  </si>
  <si>
    <t>NAS1189-06P14L</t>
  </si>
  <si>
    <t>WASHER,FINISHING</t>
  </si>
  <si>
    <t>NAS1169DD10</t>
  </si>
  <si>
    <t>NAS1149F0832P</t>
  </si>
  <si>
    <t>ARRUELA PLANA</t>
  </si>
  <si>
    <t>WASHER FLAT</t>
  </si>
  <si>
    <t>NAS1149F0763P</t>
  </si>
  <si>
    <t>NAS1149F0663P</t>
  </si>
  <si>
    <t>NAS1149F0632P</t>
  </si>
  <si>
    <t>NAS1149F0563P</t>
  </si>
  <si>
    <t>WASHER,FLAT, STEEL CADMIUM, HOLE DIA 0.255/0.275 IN, THICK 0.32 IN, OVERALL DIA 0.495/0.520 IN.</t>
  </si>
  <si>
    <t>NAS1149E0763R</t>
  </si>
  <si>
    <t>NAS1149D0363H</t>
  </si>
  <si>
    <t>NAS1149-D0316</t>
  </si>
  <si>
    <t>NAS1149C0663R</t>
  </si>
  <si>
    <t>NAS1149C0463R</t>
  </si>
  <si>
    <t>NAS1106-44D</t>
  </si>
  <si>
    <t>NAS1106-23</t>
  </si>
  <si>
    <t>NAS1105-8</t>
  </si>
  <si>
    <t>NAS1104-17</t>
  </si>
  <si>
    <t>NAS1104-14</t>
  </si>
  <si>
    <t>RIVET, SOLID</t>
  </si>
  <si>
    <t>RIVET SOLID</t>
  </si>
  <si>
    <t>RIVET,SOLID</t>
  </si>
  <si>
    <t>NAS1097AD4-5</t>
  </si>
  <si>
    <t>NAS1097AD4-4</t>
  </si>
  <si>
    <t>NAS1097AD3-4</t>
  </si>
  <si>
    <t>PIN,GROOVED,HEADLESS, U/O MAIN LAND GEAR</t>
  </si>
  <si>
    <t>N7GC030007T</t>
  </si>
  <si>
    <t>PIN COTTER</t>
  </si>
  <si>
    <t>PIN, COTTER</t>
  </si>
  <si>
    <t>N0R2-141-03-6</t>
  </si>
  <si>
    <t>N0R2-104-13-3</t>
  </si>
  <si>
    <t>N0R2-104-13-14</t>
  </si>
  <si>
    <t>N0R2-102-00-3</t>
  </si>
  <si>
    <t>N0R2-031-02-3-12</t>
  </si>
  <si>
    <t>N0R2-021-00-6-19PF</t>
  </si>
  <si>
    <t>F9211</t>
  </si>
  <si>
    <t>N06-12-41-3-2-2</t>
  </si>
  <si>
    <t>BOBBIN ASSY</t>
  </si>
  <si>
    <t>MV4675</t>
  </si>
  <si>
    <t>SWITCH,TOGGLE</t>
  </si>
  <si>
    <t>MSD#MS24658-21A</t>
  </si>
  <si>
    <t>MS9932-14</t>
  </si>
  <si>
    <t>MS9923-31</t>
  </si>
  <si>
    <t>MS9923-05</t>
  </si>
  <si>
    <t>MS9915-11</t>
  </si>
  <si>
    <t>MS9914-06</t>
  </si>
  <si>
    <t>PLUG</t>
  </si>
  <si>
    <t>MS9714-06</t>
  </si>
  <si>
    <t>MS9714-05</t>
  </si>
  <si>
    <t>MS9575-07</t>
  </si>
  <si>
    <t>MS9575-05</t>
  </si>
  <si>
    <t>MS9574-06</t>
  </si>
  <si>
    <t>MS9574-05</t>
  </si>
  <si>
    <t>MS9573-04</t>
  </si>
  <si>
    <t>MS9573-03</t>
  </si>
  <si>
    <t>MS9565-06</t>
  </si>
  <si>
    <t>MS9565-05</t>
  </si>
  <si>
    <t>MS9530-14</t>
  </si>
  <si>
    <t>MS9518-32</t>
  </si>
  <si>
    <t>MS9518-17</t>
  </si>
  <si>
    <t>MS9518-15</t>
  </si>
  <si>
    <t>MS9518-14</t>
  </si>
  <si>
    <t>MS9518-13</t>
  </si>
  <si>
    <t>MS9518-08</t>
  </si>
  <si>
    <t>MS9518-06</t>
  </si>
  <si>
    <t>MS9518- 32</t>
  </si>
  <si>
    <t>ANEL VEDAĒĆO</t>
  </si>
  <si>
    <t>F0229</t>
  </si>
  <si>
    <t>MS9387-04</t>
  </si>
  <si>
    <t>NUT,PLAIN,CASTELLATED,HEXAGON</t>
  </si>
  <si>
    <t>MS9358-09</t>
  </si>
  <si>
    <t>MS9321-10</t>
  </si>
  <si>
    <t>MS9321-08</t>
  </si>
  <si>
    <t>MS9320-11</t>
  </si>
  <si>
    <t>MS9320-09</t>
  </si>
  <si>
    <t>CAP,TUBE</t>
  </si>
  <si>
    <t>WASHER,KEY</t>
  </si>
  <si>
    <t>MS9276-09</t>
  </si>
  <si>
    <t>PIN,COTTER</t>
  </si>
  <si>
    <t>MS9245-24</t>
  </si>
  <si>
    <t>MS9245-23</t>
  </si>
  <si>
    <t>WIRE,NONELECTRICAL, ROUND, NICKEL ALLOY, AMS5687, DIAMETER 0.039 IN AND 0.041 IN, LENGTH 218 FEET</t>
  </si>
  <si>
    <t>MS9226-05</t>
  </si>
  <si>
    <t>WIRE,NONELECTRICAL, ROUND, NICKEL ALLOY, AMS5687, DIAMETER 0.030 IN AND 0.034 IN LENGTH 3.410 FEET</t>
  </si>
  <si>
    <t>MS9226-04</t>
  </si>
  <si>
    <t>WIRE,NONELECTRICAL, ROUND, NICKEL ALLOY, AMS5687, DIAMETER 0.024 IN, LENGTH 558 FT,</t>
  </si>
  <si>
    <t>MS9226-03</t>
  </si>
  <si>
    <t>WIRE,NONELECTRICAL, ROUND, NICKEL ALLOY, AMS5687, DIAMETER 0.019 IN AND 0.021 IN LENGTH 873 FEET</t>
  </si>
  <si>
    <t>MS9226-02</t>
  </si>
  <si>
    <t>MS9226-01</t>
  </si>
  <si>
    <t>ELBOW,TUBE TO BOSS</t>
  </si>
  <si>
    <t>ADAPTER,STRAIGHT,TUBE TO BOSS</t>
  </si>
  <si>
    <t>MS9193-04</t>
  </si>
  <si>
    <t>MS9136-01</t>
  </si>
  <si>
    <t>MS9134-01</t>
  </si>
  <si>
    <t>LOCKNUT,TUBE FITTING</t>
  </si>
  <si>
    <t>MS90725-32</t>
  </si>
  <si>
    <t>RETAINER,PACKI</t>
  </si>
  <si>
    <t>RETAINER,PACKING</t>
  </si>
  <si>
    <t>HOSE</t>
  </si>
  <si>
    <t>MS87027-12</t>
  </si>
  <si>
    <t>MS87018-4</t>
  </si>
  <si>
    <t>ADAPTER,STRAIGHT,TUBE TO HOSE</t>
  </si>
  <si>
    <t>MS87018-12</t>
  </si>
  <si>
    <t>WASHER,SPRING TENSION</t>
  </si>
  <si>
    <t>MS75044-1</t>
  </si>
  <si>
    <t>RELAY</t>
  </si>
  <si>
    <t>MS5757-10-029</t>
  </si>
  <si>
    <t>MS51963-9</t>
  </si>
  <si>
    <t>SETSCREW</t>
  </si>
  <si>
    <t>MS51963-21</t>
  </si>
  <si>
    <t>SET SCREW</t>
  </si>
  <si>
    <t>MS51963-13</t>
  </si>
  <si>
    <t>MS51963-10</t>
  </si>
  <si>
    <t>MS51963-1</t>
  </si>
  <si>
    <t>MS51960-67</t>
  </si>
  <si>
    <t>MS51959-33</t>
  </si>
  <si>
    <t>MS51958-68</t>
  </si>
  <si>
    <t>MS51958-67</t>
  </si>
  <si>
    <t>MS51958-65</t>
  </si>
  <si>
    <t>MS51958-63</t>
  </si>
  <si>
    <t>MS51958-62</t>
  </si>
  <si>
    <t>MS51958-45</t>
  </si>
  <si>
    <t>MS51957-46</t>
  </si>
  <si>
    <t>MS51957-45</t>
  </si>
  <si>
    <t>MS51957-42</t>
  </si>
  <si>
    <t>MS51957-33</t>
  </si>
  <si>
    <t>MS51957-31</t>
  </si>
  <si>
    <t>MS51957-30</t>
  </si>
  <si>
    <t>MS51957-2B</t>
  </si>
  <si>
    <t>MS51957-29</t>
  </si>
  <si>
    <t>MS51957-28</t>
  </si>
  <si>
    <t>MS51957-17</t>
  </si>
  <si>
    <t>MS51957-13</t>
  </si>
  <si>
    <t>CLAMP,HOSE</t>
  </si>
  <si>
    <t>MS35489-9</t>
  </si>
  <si>
    <t>MS35489-6</t>
  </si>
  <si>
    <t>MS35489-4</t>
  </si>
  <si>
    <t>MS35489-14</t>
  </si>
  <si>
    <t>MS35489-12</t>
  </si>
  <si>
    <t>MS35489-11</t>
  </si>
  <si>
    <t>MS35489-10</t>
  </si>
  <si>
    <t>MS35489-1</t>
  </si>
  <si>
    <t>WASHER,LOCK</t>
  </si>
  <si>
    <t>ARRUELA TRAVA</t>
  </si>
  <si>
    <t>MS35338-41</t>
  </si>
  <si>
    <t>MS35338-40</t>
  </si>
  <si>
    <t>MS35336-11</t>
  </si>
  <si>
    <t>MS35333-40</t>
  </si>
  <si>
    <t>MS35333-39</t>
  </si>
  <si>
    <t>MS35333-38</t>
  </si>
  <si>
    <t>MS35275-245</t>
  </si>
  <si>
    <t>MS35275-243</t>
  </si>
  <si>
    <t>MS35275-242</t>
  </si>
  <si>
    <t>MS35275-227</t>
  </si>
  <si>
    <t>MS35266-65</t>
  </si>
  <si>
    <t>MS35266-62</t>
  </si>
  <si>
    <t>MS35265-45</t>
  </si>
  <si>
    <t>MS35265-40</t>
  </si>
  <si>
    <t>MS35265-30</t>
  </si>
  <si>
    <t>SCREW MACHINE</t>
  </si>
  <si>
    <t>MS35265-29</t>
  </si>
  <si>
    <t>MS35265-14</t>
  </si>
  <si>
    <t>MS35265-13</t>
  </si>
  <si>
    <t>0ZBE8</t>
  </si>
  <si>
    <t>MS35265-12</t>
  </si>
  <si>
    <t>MS35214-40</t>
  </si>
  <si>
    <t>MS35214-29</t>
  </si>
  <si>
    <t>MS35214-28</t>
  </si>
  <si>
    <t>MS35207-263</t>
  </si>
  <si>
    <t>MS35206-248</t>
  </si>
  <si>
    <t>MS35206-245</t>
  </si>
  <si>
    <t>MS35206-237</t>
  </si>
  <si>
    <t>MS35206-234</t>
  </si>
  <si>
    <t>MS35206-232</t>
  </si>
  <si>
    <t>MS35206-230</t>
  </si>
  <si>
    <t>MS35206-228</t>
  </si>
  <si>
    <t>MS35206-225</t>
  </si>
  <si>
    <t>MS35206-215</t>
  </si>
  <si>
    <t>MS35206-214</t>
  </si>
  <si>
    <t>MS35191-274</t>
  </si>
  <si>
    <t>CONNECTOR,RECEPTACLE,ELECTRICAL</t>
  </si>
  <si>
    <t>MS3509-28</t>
  </si>
  <si>
    <t>MS35058-22</t>
  </si>
  <si>
    <t>MS3476W16-26S</t>
  </si>
  <si>
    <t>MS3476W12-8S</t>
  </si>
  <si>
    <t>CONNECTOR RECE</t>
  </si>
  <si>
    <t>MS3470W20-41S</t>
  </si>
  <si>
    <t>MS3470W14-19P</t>
  </si>
  <si>
    <t>CONNECTOR,RECE</t>
  </si>
  <si>
    <t>MS3470W10-6P</t>
  </si>
  <si>
    <t>MS3456W14S-5P</t>
  </si>
  <si>
    <t>MS3456W12S3S</t>
  </si>
  <si>
    <t>MS3456W10SL3S</t>
  </si>
  <si>
    <t>CONNECTOR,PLUG</t>
  </si>
  <si>
    <t>STRAP,TIEDOWN,ELECTRICAL COMPONENTS, COLOR NATURAL, WIDTH 3/16IN, THICK 0.055 IN, LENGTH 11-1/2IN</t>
  </si>
  <si>
    <t>MS3367-7-9</t>
  </si>
  <si>
    <t>STRAP,TIEDOWN,ELECTRICAL COMPONENTS, COLOR NATURAL, WIDTH 0.310 IN, THICK 0.083 IN, LENGTH 26 IN</t>
  </si>
  <si>
    <t>STRAP,TIEDOWN,ELECTRICAL COMPONENTS, COLOR NATURAL, WIDTH 0.146 IN, LENGTH 4.680 IN</t>
  </si>
  <si>
    <t>MS3367-4-9B</t>
  </si>
  <si>
    <t>MS3367-4-9</t>
  </si>
  <si>
    <t>STRAP,TIEDOWN,ELECTRICAL COMPONENTS, COLOR BLACK, WIDTH 0.100 IN, THICK 0.091 IN, LENGTH 4 IN</t>
  </si>
  <si>
    <t>MS3367-3-9</t>
  </si>
  <si>
    <t>STRAP,TIEDOWN,ELECTRICAL COMPONENTS, COLOR NATURAL, WIDTH 3/16 IN, THICK 0.055 IN, LENGTH 13.350IN</t>
  </si>
  <si>
    <t>MS3367-2-9</t>
  </si>
  <si>
    <t>STRAP</t>
  </si>
  <si>
    <t>MS3367-2-0</t>
  </si>
  <si>
    <t>MS3367-1-9</t>
  </si>
  <si>
    <t>LAMP,INCANDESCENT, VOLTAGE 28 VOLTS, COLORLESS, TRANSPARENT</t>
  </si>
  <si>
    <t>CIRCUIT BREAKE</t>
  </si>
  <si>
    <t>MS3320-7 1-2</t>
  </si>
  <si>
    <t>MS3126P12-8S</t>
  </si>
  <si>
    <t>MS3126P10-6S</t>
  </si>
  <si>
    <t>MS3126P10-6P</t>
  </si>
  <si>
    <t>MS3126F22-55S</t>
  </si>
  <si>
    <t>MS3126F20-41S</t>
  </si>
  <si>
    <t>MS3126F20-16S</t>
  </si>
  <si>
    <t>MS3126F18-32S</t>
  </si>
  <si>
    <t>MS3126F18-32P</t>
  </si>
  <si>
    <t>MS3126F16-26S</t>
  </si>
  <si>
    <t>MS3126F16-26P</t>
  </si>
  <si>
    <t>MS3126F14-19S</t>
  </si>
  <si>
    <t>MS3126F12-10S</t>
  </si>
  <si>
    <t>MS3126F10-6S</t>
  </si>
  <si>
    <t>MS3126E20-41S</t>
  </si>
  <si>
    <t>MS3120P12-8P</t>
  </si>
  <si>
    <t>MS3120F14-19P</t>
  </si>
  <si>
    <t>CONNECTOR,PLUG,ELEC</t>
  </si>
  <si>
    <t>MS3116P10-6S</t>
  </si>
  <si>
    <t>CONNECTOR, PLUG, ELECRICAL</t>
  </si>
  <si>
    <t>MS3116F18-32SX</t>
  </si>
  <si>
    <t>MS3110E14-19P</t>
  </si>
  <si>
    <t>MS3108E12S3S</t>
  </si>
  <si>
    <t>MICROCIRCUIT,DIGITAL</t>
  </si>
  <si>
    <t>MS3108E12S-3S</t>
  </si>
  <si>
    <t>MS3108E10SL4S</t>
  </si>
  <si>
    <t>MS3108E10SL3S</t>
  </si>
  <si>
    <t>CONNECTOR, PLUG, ELECTRICAL</t>
  </si>
  <si>
    <t>MS3106K24-28S</t>
  </si>
  <si>
    <t>MS3106K24 28S</t>
  </si>
  <si>
    <t>MS3106K14S2S</t>
  </si>
  <si>
    <t>MS3106K12S3S</t>
  </si>
  <si>
    <t>MS3106F18-9S</t>
  </si>
  <si>
    <t>D1371</t>
  </si>
  <si>
    <t>MS3106F14S-6S</t>
  </si>
  <si>
    <t>MS3106F14S5S</t>
  </si>
  <si>
    <t>MS3106F10SL-3S</t>
  </si>
  <si>
    <t>MS3106E20-27S</t>
  </si>
  <si>
    <t>MS3106E10SL4S</t>
  </si>
  <si>
    <t>MS3106E10SL3S</t>
  </si>
  <si>
    <t>MS3106A14S-6P</t>
  </si>
  <si>
    <t>MS3106A14S2S</t>
  </si>
  <si>
    <t>PRENDEDOR, COMANDO DO PILOTO AUTOMĮTICO</t>
  </si>
  <si>
    <t>MS3100K24-28P</t>
  </si>
  <si>
    <t>MS3100K22-14P</t>
  </si>
  <si>
    <t>CLAMP,CABLE,ELECTRICAL CONNECTOR</t>
  </si>
  <si>
    <t>MS3057-8A</t>
  </si>
  <si>
    <t>8N744</t>
  </si>
  <si>
    <t>MS3057-4A</t>
  </si>
  <si>
    <t>MS29561-237</t>
  </si>
  <si>
    <t>MS29561-122</t>
  </si>
  <si>
    <t>MS29561-119</t>
  </si>
  <si>
    <t>MS29561-024</t>
  </si>
  <si>
    <t>COCK,POPPET DR</t>
  </si>
  <si>
    <t>MS29528-4</t>
  </si>
  <si>
    <t>MS29513-383</t>
  </si>
  <si>
    <t>MS29513-24</t>
  </si>
  <si>
    <t>MS29513-018</t>
  </si>
  <si>
    <t>MS29513-014</t>
  </si>
  <si>
    <t>MS29513-010</t>
  </si>
  <si>
    <t>MS29512-08</t>
  </si>
  <si>
    <t>VALVE,PNEUMATIC TANK</t>
  </si>
  <si>
    <t>CHARGING VALVE</t>
  </si>
  <si>
    <t>MS28889-1</t>
  </si>
  <si>
    <t>MS28778-8</t>
  </si>
  <si>
    <t>D5589</t>
  </si>
  <si>
    <t>MS28778-10</t>
  </si>
  <si>
    <t>MS28777-16</t>
  </si>
  <si>
    <t>MS28775-328</t>
  </si>
  <si>
    <t>MS28775-232</t>
  </si>
  <si>
    <t>MS28775-230</t>
  </si>
  <si>
    <t>MS28775-215</t>
  </si>
  <si>
    <t>MS28775-210</t>
  </si>
  <si>
    <t>MS28775-129</t>
  </si>
  <si>
    <t>1K697</t>
  </si>
  <si>
    <t>MS28775-128</t>
  </si>
  <si>
    <t>1ZAW4</t>
  </si>
  <si>
    <t>MS28775-011</t>
  </si>
  <si>
    <t>MS28775-010</t>
  </si>
  <si>
    <t>MS28775-008</t>
  </si>
  <si>
    <t>MS28772-335</t>
  </si>
  <si>
    <t>ADPTER</t>
  </si>
  <si>
    <t>MS28740-5</t>
  </si>
  <si>
    <t>TRANSMITTER,TEMPERATURE,ELECTRICAL RESISTANCE</t>
  </si>
  <si>
    <t>MS27648-33</t>
  </si>
  <si>
    <t>MS27646-40</t>
  </si>
  <si>
    <t>BEARING,BALL,AIRFRAME</t>
  </si>
  <si>
    <t>MS27645-5A</t>
  </si>
  <si>
    <t>MS27645-5</t>
  </si>
  <si>
    <t>MS27645-4A</t>
  </si>
  <si>
    <t>MS27645-4</t>
  </si>
  <si>
    <t>MS27645-3A</t>
  </si>
  <si>
    <t>MS27644-5</t>
  </si>
  <si>
    <t>BEARING,BALL,AIRFRAME, LUBRICATION MATERIAL MIL-G-81322 MIL SPEC</t>
  </si>
  <si>
    <t>MS27644-3</t>
  </si>
  <si>
    <t>MS27643-6</t>
  </si>
  <si>
    <t>MS27643-5</t>
  </si>
  <si>
    <t>BEARING,BALL,AIRFRAME, LUBRICATION MATERIAL GREASE MIL-G-81322 MIL SPEC</t>
  </si>
  <si>
    <t>MS27643-4</t>
  </si>
  <si>
    <t>ROLAMENTO</t>
  </si>
  <si>
    <t>MS27641KP3A-FS464</t>
  </si>
  <si>
    <t>MS27641-5</t>
  </si>
  <si>
    <t>MS27641-3</t>
  </si>
  <si>
    <t>MS27473T20B35S</t>
  </si>
  <si>
    <t>MS27473T16B35S</t>
  </si>
  <si>
    <t>MS27473E14B35S</t>
  </si>
  <si>
    <t>MS27467T15F15P</t>
  </si>
  <si>
    <t>MS27408-4A</t>
  </si>
  <si>
    <t>MS27408-1A</t>
  </si>
  <si>
    <t>MS27404-4D</t>
  </si>
  <si>
    <t>MS27401-27</t>
  </si>
  <si>
    <t>MS27381-6C</t>
  </si>
  <si>
    <t>MS27381-4C</t>
  </si>
  <si>
    <t>BUS,CONDUCTOR,CONNECTOR BAT</t>
  </si>
  <si>
    <t>MS27308-2</t>
  </si>
  <si>
    <t>CELL, BATTERY</t>
  </si>
  <si>
    <t>MS27307-4S</t>
  </si>
  <si>
    <t>CELL,BATTERY</t>
  </si>
  <si>
    <t>MS27307-4C</t>
  </si>
  <si>
    <t>MS27307-3S</t>
  </si>
  <si>
    <t>BATTERY,STORAGE,ALKALINE,NICKEL CADMIUM,1.3 VOLTS,35 AMPERE HOUR,TIME CAPACITY IN 2 HOURS</t>
  </si>
  <si>
    <t>MS27307-3P</t>
  </si>
  <si>
    <t>CELL BATTERY</t>
  </si>
  <si>
    <t>MS27307-3</t>
  </si>
  <si>
    <t>MS27261KSP4A</t>
  </si>
  <si>
    <t>SWITCH,SENSITIVE</t>
  </si>
  <si>
    <t>MS27240-2</t>
  </si>
  <si>
    <t>SWITCH, SENSITIVE</t>
  </si>
  <si>
    <t>MS27240-1</t>
  </si>
  <si>
    <t>MS27216-2</t>
  </si>
  <si>
    <t>TERMINAL BOARD</t>
  </si>
  <si>
    <t>MS27212-2-5</t>
  </si>
  <si>
    <t>ELBOW,TUBE TO HOSE</t>
  </si>
  <si>
    <t>MS27060-8</t>
  </si>
  <si>
    <t>MS27059-6C</t>
  </si>
  <si>
    <t>MS27055-12</t>
  </si>
  <si>
    <t>PIPE</t>
  </si>
  <si>
    <t>MS27053-8</t>
  </si>
  <si>
    <t>MS27053-6C</t>
  </si>
  <si>
    <t>MS27053-12</t>
  </si>
  <si>
    <t>MS27039C1-08</t>
  </si>
  <si>
    <t>MS27039-4-33</t>
  </si>
  <si>
    <t>MS27039-1-7</t>
  </si>
  <si>
    <t>MS27039-1-22</t>
  </si>
  <si>
    <t>MS27039-1-18</t>
  </si>
  <si>
    <t>MS27039-1-15</t>
  </si>
  <si>
    <t>MS27039-1-14</t>
  </si>
  <si>
    <t>MS27039-1-12</t>
  </si>
  <si>
    <t>MS27039-1-11</t>
  </si>
  <si>
    <t>0NFB8</t>
  </si>
  <si>
    <t>MS27039-1-09</t>
  </si>
  <si>
    <t>2N935</t>
  </si>
  <si>
    <t>MS27039-1-08</t>
  </si>
  <si>
    <t>MS27039-1-07</t>
  </si>
  <si>
    <t>MS27039-1-06</t>
  </si>
  <si>
    <t>MS27039-1-05</t>
  </si>
  <si>
    <t>MS27039-1-04</t>
  </si>
  <si>
    <t>MS27039-0814</t>
  </si>
  <si>
    <t>MS27039-0812</t>
  </si>
  <si>
    <t>MS27039-0811</t>
  </si>
  <si>
    <t>MS27039-0810</t>
  </si>
  <si>
    <t>MS27039-0809</t>
  </si>
  <si>
    <t>MS27039-0808</t>
  </si>
  <si>
    <t>MS27039-0807</t>
  </si>
  <si>
    <t>MS27039-0806</t>
  </si>
  <si>
    <t>MS27039-0805</t>
  </si>
  <si>
    <t>CIRCUIT BRAKE</t>
  </si>
  <si>
    <t>MS26574-71/2A</t>
  </si>
  <si>
    <t>CIRCUIT BRAKER</t>
  </si>
  <si>
    <t>MS26574-7 1/2A</t>
  </si>
  <si>
    <t>CIRCUIT BREAKER</t>
  </si>
  <si>
    <t>MS26574-5A</t>
  </si>
  <si>
    <t>MS26574-3A</t>
  </si>
  <si>
    <t>CKT BREAKER</t>
  </si>
  <si>
    <t>MS26574-2A</t>
  </si>
  <si>
    <t>MS26574-1A</t>
  </si>
  <si>
    <t>MS26574-10A</t>
  </si>
  <si>
    <t>LIGHT,INDICATOR, LENS COLOR GREEN SINGLE LIGHT, WITHOUT LAMP</t>
  </si>
  <si>
    <t>MS25331-3</t>
  </si>
  <si>
    <t>MS25309-7512</t>
  </si>
  <si>
    <t>CAP,ELECTRICAL</t>
  </si>
  <si>
    <t>MS25274-2</t>
  </si>
  <si>
    <t>MS25253-3</t>
  </si>
  <si>
    <t>MS25253-1</t>
  </si>
  <si>
    <t>MS25241-Q4681</t>
  </si>
  <si>
    <t>LAMP,INCANDESCENT, TRANSPARENT, 250 WATTS, 28 VOLTS,</t>
  </si>
  <si>
    <t>MS25241-4553</t>
  </si>
  <si>
    <t>LAMP,INCANDESCENT, COLORLESS, 0.170 AMPERES, 28 VOLTS</t>
  </si>
  <si>
    <t>LIGHT,NAVIGATION</t>
  </si>
  <si>
    <t>MS25219-3</t>
  </si>
  <si>
    <t>LIGHT,NAVIGATIONAL,AIRCRAFT</t>
  </si>
  <si>
    <t>MS25219-13-1683</t>
  </si>
  <si>
    <t>MS25219-13</t>
  </si>
  <si>
    <t>MS25181-1</t>
  </si>
  <si>
    <t>MS25171-4S</t>
  </si>
  <si>
    <t>SWITCH PUSH 1150 AC - 280 DC</t>
  </si>
  <si>
    <t>MS25089-3CR</t>
  </si>
  <si>
    <t>SWITCH, PUSH</t>
  </si>
  <si>
    <t>MS25089-3C</t>
  </si>
  <si>
    <t>LEAD,ELECTRICAL, ROUND, DIAMETER 0.081IN, LENGTH 6.372 IN, BOTH ENDS TERMINAL MS25036-12</t>
  </si>
  <si>
    <t>4A766</t>
  </si>
  <si>
    <t>LEAD,ELECTRICAL, ROUND, DIAMETER 0.081 IN, LENGTH 4.395 IN, TERMINAL MS25036-112 BOTH ENDS</t>
  </si>
  <si>
    <t>MS25083-2BB4</t>
  </si>
  <si>
    <t>LEAD,ELECTRICAL, ROUND, DIAMETER 0.102 IN, LENGTH 4.390 IN, TERMINAL MS25036-112 BOTH ENDS</t>
  </si>
  <si>
    <t>MS25083-1BB4</t>
  </si>
  <si>
    <t>LEAD,ELECTRICAL, ROUND, DIAMETER 0.102 IN, LENGTH 3.5 IN, TERMINAL LUG MS25036-111 BOTH ENDS</t>
  </si>
  <si>
    <t>MS25083-1AA3</t>
  </si>
  <si>
    <t>LIGHT,INDICATOR, LENS COLOR YELLOW SINGLE LIGHT, TRANSPARENT, WITH LAMP NUMBER 328</t>
  </si>
  <si>
    <t>MS25041-4-328</t>
  </si>
  <si>
    <t>LIGHT,INDICATOR, LENS COLOR YELLOW,TRANSPARENT, WITH LAMP NUMBER 327</t>
  </si>
  <si>
    <t>MS25041-4-327</t>
  </si>
  <si>
    <t>LIGHT,INDICATOR, LENS COLOR AMBER SINGLE LIGHT, LENGTH 1.750 IN, DIAMETER 0.650 IN, WITHOUT LAMP</t>
  </si>
  <si>
    <t>MS25041-4</t>
  </si>
  <si>
    <t>LIGHT,INDICATOR, LENS COLOR GREEN SINGLE LIGHT, WITH LAMP NUMBER 327.</t>
  </si>
  <si>
    <t>MS25041-3-327</t>
  </si>
  <si>
    <t>LIGHT,INDICATOR, LENS COLOR GREEN SINGLE LIGHT, WITH LAMP 327</t>
  </si>
  <si>
    <t>MS25041-3</t>
  </si>
  <si>
    <t>LIGHT,INDICATOR</t>
  </si>
  <si>
    <t>MS25041-2-327</t>
  </si>
  <si>
    <t>LIGHT INDICATO</t>
  </si>
  <si>
    <t>MS25041-10-328</t>
  </si>
  <si>
    <t>TERMINAL LUG</t>
  </si>
  <si>
    <t>MS25036-146</t>
  </si>
  <si>
    <t>MS25036-145</t>
  </si>
  <si>
    <t>MS25036-125</t>
  </si>
  <si>
    <t>MS25036-123</t>
  </si>
  <si>
    <t>MS25036-112</t>
  </si>
  <si>
    <t>TERMINAL, LUG</t>
  </si>
  <si>
    <t>MS25036-104</t>
  </si>
  <si>
    <t>MS25036-103</t>
  </si>
  <si>
    <t>MS25036-102</t>
  </si>
  <si>
    <t>LIGHT PANEL</t>
  </si>
  <si>
    <t>MS25010B12A327</t>
  </si>
  <si>
    <t>LIGHT ASSY</t>
  </si>
  <si>
    <t>MS25010B11A</t>
  </si>
  <si>
    <t>MS24694-S98</t>
  </si>
  <si>
    <t>MS24694S6</t>
  </si>
  <si>
    <t>3G1W3</t>
  </si>
  <si>
    <t>MS24694S56</t>
  </si>
  <si>
    <t>MS24694S55</t>
  </si>
  <si>
    <t>MS24694S53</t>
  </si>
  <si>
    <t>5M696</t>
  </si>
  <si>
    <t>MS24694-S53</t>
  </si>
  <si>
    <t>MS24694S52</t>
  </si>
  <si>
    <t>MS24694S51</t>
  </si>
  <si>
    <t>MS24694-S51</t>
  </si>
  <si>
    <t>MS24694S50</t>
  </si>
  <si>
    <t>MS24694-S50</t>
  </si>
  <si>
    <t>MS24694S5</t>
  </si>
  <si>
    <t>MS24694S49</t>
  </si>
  <si>
    <t>MS24694-S49</t>
  </si>
  <si>
    <t>MS24694S48</t>
  </si>
  <si>
    <t>MS24694S135</t>
  </si>
  <si>
    <t>MS24694C56</t>
  </si>
  <si>
    <t>MS24694C52</t>
  </si>
  <si>
    <t>MS24694C100</t>
  </si>
  <si>
    <t>MS24693S28</t>
  </si>
  <si>
    <t>MS24693S273</t>
  </si>
  <si>
    <t>MS24693-S272</t>
  </si>
  <si>
    <t>MS24693C6</t>
  </si>
  <si>
    <t>MS24693-C6</t>
  </si>
  <si>
    <t>MS24693C51</t>
  </si>
  <si>
    <t>MS24693-C51</t>
  </si>
  <si>
    <t>MS24693-C50</t>
  </si>
  <si>
    <t>MS24693-C49</t>
  </si>
  <si>
    <t>MS24693C48</t>
  </si>
  <si>
    <t>MS24693-C47</t>
  </si>
  <si>
    <t>MS24693-C4</t>
  </si>
  <si>
    <t>MS24693-C30</t>
  </si>
  <si>
    <t>MS24693C29</t>
  </si>
  <si>
    <t>MS24693-C29</t>
  </si>
  <si>
    <t>MS24693-C28</t>
  </si>
  <si>
    <t>MS24693-C27</t>
  </si>
  <si>
    <t>MS24693-C26</t>
  </si>
  <si>
    <t>MS24693-C25</t>
  </si>
  <si>
    <t>MS24693-C2</t>
  </si>
  <si>
    <t>MS24677-15</t>
  </si>
  <si>
    <t>MS24667-15</t>
  </si>
  <si>
    <t>MS24665-88</t>
  </si>
  <si>
    <t>MS24665-71</t>
  </si>
  <si>
    <t>MS24665-7</t>
  </si>
  <si>
    <t>MS24665-372</t>
  </si>
  <si>
    <t>MS24665-361</t>
  </si>
  <si>
    <t>MS24665-360</t>
  </si>
  <si>
    <t>MS24665-357</t>
  </si>
  <si>
    <t>MS24665-353</t>
  </si>
  <si>
    <t>CONTRA-PINO</t>
  </si>
  <si>
    <t>MS24665-351</t>
  </si>
  <si>
    <t>MS24665-283</t>
  </si>
  <si>
    <t>PINCOTTER</t>
  </si>
  <si>
    <t>MS24665-281</t>
  </si>
  <si>
    <t>MS24665-28</t>
  </si>
  <si>
    <t>MS24665-214</t>
  </si>
  <si>
    <t>MS24665-157</t>
  </si>
  <si>
    <t>PIN-COTTER</t>
  </si>
  <si>
    <t>MS24665-138</t>
  </si>
  <si>
    <t>MS24665-136</t>
  </si>
  <si>
    <t>MS24665-132</t>
  </si>
  <si>
    <t>MS24665-1012</t>
  </si>
  <si>
    <t>MS24665-1011</t>
  </si>
  <si>
    <t>MS24659-23D</t>
  </si>
  <si>
    <t>MS24658-21A</t>
  </si>
  <si>
    <t>MS24587-8</t>
  </si>
  <si>
    <t>MS24587-4</t>
  </si>
  <si>
    <t>MS24547-1</t>
  </si>
  <si>
    <t>MS24523-22</t>
  </si>
  <si>
    <t>MS24420-1</t>
  </si>
  <si>
    <t>REDUCER,TUBE</t>
  </si>
  <si>
    <t>MS24399D4</t>
  </si>
  <si>
    <t>ELBOW,TUBE</t>
  </si>
  <si>
    <t>NIPPLE,TUBE</t>
  </si>
  <si>
    <t>MS24187D2</t>
  </si>
  <si>
    <t>RELAY,ELECTROM</t>
  </si>
  <si>
    <t>MS24187-D2</t>
  </si>
  <si>
    <t>MS24187-D1</t>
  </si>
  <si>
    <t>MS24166D1</t>
  </si>
  <si>
    <t>MS22073-20</t>
  </si>
  <si>
    <t>MS21924D8</t>
  </si>
  <si>
    <t>ADAPTER,STRAIGHT</t>
  </si>
  <si>
    <t>MS21924D4</t>
  </si>
  <si>
    <t>MS21924-4</t>
  </si>
  <si>
    <t>SLEEVE</t>
  </si>
  <si>
    <t>MS21922-8C</t>
  </si>
  <si>
    <t>SLEEVE,CLINCH,TUBEFITTING</t>
  </si>
  <si>
    <t>MS21922-8</t>
  </si>
  <si>
    <t>K3784</t>
  </si>
  <si>
    <t>NUT,TUBE COUPLING</t>
  </si>
  <si>
    <t>MS21921-8D</t>
  </si>
  <si>
    <t>MS21921-4C</t>
  </si>
  <si>
    <t>CLAMP, LOOP</t>
  </si>
  <si>
    <t>MS21919WDG6</t>
  </si>
  <si>
    <t>CLAMP</t>
  </si>
  <si>
    <t>MS21919WDG4</t>
  </si>
  <si>
    <t>CLAMP LOOP</t>
  </si>
  <si>
    <t>MS21919WDG22</t>
  </si>
  <si>
    <t>MS21919WDF2</t>
  </si>
  <si>
    <t>CLAMP ALLUM</t>
  </si>
  <si>
    <t>MS21919WDF16</t>
  </si>
  <si>
    <t>REDUCER,BOSS</t>
  </si>
  <si>
    <t>MS21916W5-4</t>
  </si>
  <si>
    <t>REDUCER, BOSS</t>
  </si>
  <si>
    <t>MS21916D8-6</t>
  </si>
  <si>
    <t>REDUCER</t>
  </si>
  <si>
    <t>MS21916D6-5</t>
  </si>
  <si>
    <t>MS21916D5-4</t>
  </si>
  <si>
    <t>MS21916D4-3</t>
  </si>
  <si>
    <t>TEE</t>
  </si>
  <si>
    <t>MS21912D5</t>
  </si>
  <si>
    <t>TEE,TUBE</t>
  </si>
  <si>
    <t>TEE, TUBE</t>
  </si>
  <si>
    <t>MS21909D8</t>
  </si>
  <si>
    <t>MS21909D5</t>
  </si>
  <si>
    <t>MS21908W4</t>
  </si>
  <si>
    <t>MS21908D5</t>
  </si>
  <si>
    <t>MS21908-D4</t>
  </si>
  <si>
    <t>ELBOW</t>
  </si>
  <si>
    <t>MS21908-4</t>
  </si>
  <si>
    <t>MS21907W4</t>
  </si>
  <si>
    <t>MS21907D4</t>
  </si>
  <si>
    <t>ELBOW TUBE</t>
  </si>
  <si>
    <t>MS21907-4</t>
  </si>
  <si>
    <t>TEE,TUBE TO BOSS</t>
  </si>
  <si>
    <t>MS21905W5</t>
  </si>
  <si>
    <t>MS21905D4</t>
  </si>
  <si>
    <t>MS21902W4</t>
  </si>
  <si>
    <t>MS21902V4P</t>
  </si>
  <si>
    <t>NIPPLE,BOSS</t>
  </si>
  <si>
    <t>MS21902D5</t>
  </si>
  <si>
    <t>NIPPLE</t>
  </si>
  <si>
    <t>MS21902-D5</t>
  </si>
  <si>
    <t>NIPPLE, BOSS</t>
  </si>
  <si>
    <t>MS21902D10</t>
  </si>
  <si>
    <t>MS21902-4</t>
  </si>
  <si>
    <t>SWITCH TOGGLE</t>
  </si>
  <si>
    <t>MS21347-231</t>
  </si>
  <si>
    <t>MS21346-271</t>
  </si>
  <si>
    <t>TERMINAL,WIRE ROPE,STUD, RIGHT-HAND, MATERIAL (CRESS), STEEL COMP 303SE AND STEEL COMP 305</t>
  </si>
  <si>
    <t>TERMINAL,WIRE ROPE,STUD, LEFT-HAND, MATERIAL (CRESS), STEEL COMP 303SE AND STEEL COMP 305</t>
  </si>
  <si>
    <t>MS21260S3LH</t>
  </si>
  <si>
    <t>TERMINAL,WIRE ROPE,STUD</t>
  </si>
  <si>
    <t>MS21260L6LH</t>
  </si>
  <si>
    <t>MS21260L4RH</t>
  </si>
  <si>
    <t>MS21260L3RH</t>
  </si>
  <si>
    <t>END</t>
  </si>
  <si>
    <t>MS21260L3LH</t>
  </si>
  <si>
    <t>TURNBUCKLE BODY</t>
  </si>
  <si>
    <t>MS21251B6L</t>
  </si>
  <si>
    <t>MS21251B3S</t>
  </si>
  <si>
    <t>MS21250-0818</t>
  </si>
  <si>
    <t>MS21250-08018</t>
  </si>
  <si>
    <t>MS21250-08014</t>
  </si>
  <si>
    <t>MS21250-05036</t>
  </si>
  <si>
    <t>MS21245L8</t>
  </si>
  <si>
    <t>MS21153-1</t>
  </si>
  <si>
    <t>MS21134-08014</t>
  </si>
  <si>
    <t>MS21083N8</t>
  </si>
  <si>
    <t>8K112</t>
  </si>
  <si>
    <t>MS21083-N10</t>
  </si>
  <si>
    <t>MS21083N08</t>
  </si>
  <si>
    <t>MS21059L4</t>
  </si>
  <si>
    <t>MS21059-13</t>
  </si>
  <si>
    <t>MS21049L3</t>
  </si>
  <si>
    <t>MS21049L08</t>
  </si>
  <si>
    <t>MS21047L3</t>
  </si>
  <si>
    <t>MS21044-N8</t>
  </si>
  <si>
    <t>MS21044N7</t>
  </si>
  <si>
    <t>MS21044N6</t>
  </si>
  <si>
    <t>MS21044N5</t>
  </si>
  <si>
    <t>MS21044N4</t>
  </si>
  <si>
    <t>MS21044-N4</t>
  </si>
  <si>
    <t>MS21044N3</t>
  </si>
  <si>
    <t>MS21044-N3</t>
  </si>
  <si>
    <t>MS21044N08</t>
  </si>
  <si>
    <t>MS21044C3</t>
  </si>
  <si>
    <t>MS21044-3</t>
  </si>
  <si>
    <t>MS21043-4</t>
  </si>
  <si>
    <t>MS21042L5</t>
  </si>
  <si>
    <t>MS21042L06</t>
  </si>
  <si>
    <t>NUT,SELF-LOCKING,EXTENDED</t>
  </si>
  <si>
    <t>MS21042-6</t>
  </si>
  <si>
    <t>MS2104213</t>
  </si>
  <si>
    <t>WIRE,NONELECTRICAL, NICKEL, DIA 0.032 IN, LENGTH 1630 FT, QQ-N-281, CLASS A, U/I-SL CONTAINS 5 LB</t>
  </si>
  <si>
    <t>MS20995NC32</t>
  </si>
  <si>
    <t>WIRE,NONELECTRICAL, CRESS, DIAMETER 0.047 IN, LENGTH 830 FT, QQ-W-423, COMPOSITION 302</t>
  </si>
  <si>
    <t>WIRE,NONELECTRICAL</t>
  </si>
  <si>
    <t>MS20995C41</t>
  </si>
  <si>
    <t>WIRE,NONELECTRICAL, ROUND, CRESS, DIA 0.032 IN, LENGTH 365 FT</t>
  </si>
  <si>
    <t>MS20995C20</t>
  </si>
  <si>
    <t>ELBOW,PIPE TO TUBE</t>
  </si>
  <si>
    <t>MS20822-4D</t>
  </si>
  <si>
    <t>CAP,VALVE, COLOR YELOW, HEIGHT 0.500 (1/2") IN, MATERIAL COPPER ALLOY</t>
  </si>
  <si>
    <t>MS20813-1</t>
  </si>
  <si>
    <t>TERMINAL,ROPE,SWAGING</t>
  </si>
  <si>
    <t>MS20668-6</t>
  </si>
  <si>
    <t>TERMINALROPE</t>
  </si>
  <si>
    <t>MS20668-4</t>
  </si>
  <si>
    <t>TERMINAL, ROPE</t>
  </si>
  <si>
    <t>MS20668-2</t>
  </si>
  <si>
    <t>MS20667-6</t>
  </si>
  <si>
    <t>BALL END,WIRE ROPE,SWAGING,AVIATION, MATERIAL STEEL CORROSION RESISTING</t>
  </si>
  <si>
    <t>MS20664C3</t>
  </si>
  <si>
    <t>BALL END,WIRE ROPE,SWAGING</t>
  </si>
  <si>
    <t>MS20664C2</t>
  </si>
  <si>
    <t>MS20663C4</t>
  </si>
  <si>
    <t>MS20659-141</t>
  </si>
  <si>
    <t>MS20615-4M7</t>
  </si>
  <si>
    <t>MS20615-4M5</t>
  </si>
  <si>
    <t>RIVET</t>
  </si>
  <si>
    <t>MS20613-5P20</t>
  </si>
  <si>
    <t>MS20601AD5W4</t>
  </si>
  <si>
    <t>MS20601AD5W2</t>
  </si>
  <si>
    <t>RIVET, BLIND</t>
  </si>
  <si>
    <t>MS20601AD4W3</t>
  </si>
  <si>
    <t>MS20601AD4W2</t>
  </si>
  <si>
    <t>MS20600AD6W4</t>
  </si>
  <si>
    <t>MS20600AD6W1</t>
  </si>
  <si>
    <t>MS20600AD5W4</t>
  </si>
  <si>
    <t>MS20600AD5W3</t>
  </si>
  <si>
    <t>MS20600AD5W2</t>
  </si>
  <si>
    <t>MS20600AD4W5</t>
  </si>
  <si>
    <t>MS20600AD4W4</t>
  </si>
  <si>
    <t>MS20600AD4W3</t>
  </si>
  <si>
    <t>MS20600AD4W2</t>
  </si>
  <si>
    <t>MS20600AD4W1</t>
  </si>
  <si>
    <t>MS20470DD6-6</t>
  </si>
  <si>
    <t>MS20470AD6-6</t>
  </si>
  <si>
    <t>MS20470AD5-9</t>
  </si>
  <si>
    <t>MS20470AD5-7</t>
  </si>
  <si>
    <t>MS20470AD5-6</t>
  </si>
  <si>
    <t>327</t>
  </si>
  <si>
    <t>MS20470AD5-5</t>
  </si>
  <si>
    <t>MS20470AD5-10</t>
  </si>
  <si>
    <t>MS20470AD4-8</t>
  </si>
  <si>
    <t>MS20470AD4-7</t>
  </si>
  <si>
    <t>MS20470AD4-6</t>
  </si>
  <si>
    <t>MS20470AD4-5</t>
  </si>
  <si>
    <t>MS20470AD4-4</t>
  </si>
  <si>
    <t>MS20470AD4-16</t>
  </si>
  <si>
    <t>MS20470AD4-10</t>
  </si>
  <si>
    <t>MS20470AD3-9</t>
  </si>
  <si>
    <t>MS20470AD3-6</t>
  </si>
  <si>
    <t>MS20470AD3-5</t>
  </si>
  <si>
    <t>MS20470AD3-4</t>
  </si>
  <si>
    <t>MS20427M3-6</t>
  </si>
  <si>
    <t>MS20426AD5-9</t>
  </si>
  <si>
    <t>MS20426AD5-8</t>
  </si>
  <si>
    <t>MS20426AD5-6</t>
  </si>
  <si>
    <t>MS20426AD5-5</t>
  </si>
  <si>
    <t>MS20426AD5-10</t>
  </si>
  <si>
    <t>MS20426AD4-9</t>
  </si>
  <si>
    <t>MS20426AD4-8</t>
  </si>
  <si>
    <t>MS20426AD4-7</t>
  </si>
  <si>
    <t>MS20426AD4-6</t>
  </si>
  <si>
    <t>MS20426AD4-5</t>
  </si>
  <si>
    <t>8J942</t>
  </si>
  <si>
    <t>MS20426AD4-4</t>
  </si>
  <si>
    <t>MS20426AD4-3</t>
  </si>
  <si>
    <t>MS20426AD4-10</t>
  </si>
  <si>
    <t>MS20426AD3-6</t>
  </si>
  <si>
    <t>MS20426AD3-4</t>
  </si>
  <si>
    <t>MS20426AD3-3</t>
  </si>
  <si>
    <t>MS20426A4-12</t>
  </si>
  <si>
    <t>PIN</t>
  </si>
  <si>
    <t>PIN,STRAIGHT,HEADED</t>
  </si>
  <si>
    <t>PIN STR HD</t>
  </si>
  <si>
    <t>MS20392-2C95</t>
  </si>
  <si>
    <t>MS20392-2C31</t>
  </si>
  <si>
    <t>MS20392-2C17</t>
  </si>
  <si>
    <t>MS20392-2C11</t>
  </si>
  <si>
    <t>PIN,STRAIGHT,H</t>
  </si>
  <si>
    <t>MS20392-1C7</t>
  </si>
  <si>
    <t>MS20392-1C19</t>
  </si>
  <si>
    <t>MS20365-428</t>
  </si>
  <si>
    <t>MS20365-1032A</t>
  </si>
  <si>
    <t>MS20364-820C</t>
  </si>
  <si>
    <t>MS20364-820</t>
  </si>
  <si>
    <t>PULLEY</t>
  </si>
  <si>
    <t>MS20220A2</t>
  </si>
  <si>
    <t>PULLEY,GROOVE</t>
  </si>
  <si>
    <t>MS20220-2</t>
  </si>
  <si>
    <t>PULLEY, GROOVE</t>
  </si>
  <si>
    <t>MS20219-2</t>
  </si>
  <si>
    <t>SHACKLE</t>
  </si>
  <si>
    <t>MS20115-2</t>
  </si>
  <si>
    <t>KEY,MACHINE</t>
  </si>
  <si>
    <t>MS20066-95</t>
  </si>
  <si>
    <t>F6033</t>
  </si>
  <si>
    <t>LEAF BUTT HING</t>
  </si>
  <si>
    <t>MS20001P4-7200</t>
  </si>
  <si>
    <t>MS20001-4</t>
  </si>
  <si>
    <t>BALL,BEARING</t>
  </si>
  <si>
    <t>PIN,QUICK RELEASE</t>
  </si>
  <si>
    <t>MS17985C615</t>
  </si>
  <si>
    <t>LIGHT,COCKPIT,AIRCRAFT</t>
  </si>
  <si>
    <t>MS17245-6A</t>
  </si>
  <si>
    <t>PIN,SPRING</t>
  </si>
  <si>
    <t>MS16998-55</t>
  </si>
  <si>
    <t>4W343</t>
  </si>
  <si>
    <t>MS16998-42</t>
  </si>
  <si>
    <t>MS16997-33</t>
  </si>
  <si>
    <t>RING, RETAINING</t>
  </si>
  <si>
    <t>MS16625-1090</t>
  </si>
  <si>
    <t>MS16624-4039</t>
  </si>
  <si>
    <t>MS16562-38</t>
  </si>
  <si>
    <t>MS16562-224</t>
  </si>
  <si>
    <t>PIN,STRAIGHT,HEADLESS</t>
  </si>
  <si>
    <t>FITTING,LUBRICATION</t>
  </si>
  <si>
    <t>MS15001-4</t>
  </si>
  <si>
    <t>MS15001-1</t>
  </si>
  <si>
    <t>1RTJ5</t>
  </si>
  <si>
    <t>DIVIDER,POWER,RADIOFREQUENCY</t>
  </si>
  <si>
    <t>MS14-A00-PMS38999-704/5-TF</t>
  </si>
  <si>
    <t>CIRCUIT, BREACKER</t>
  </si>
  <si>
    <t>MS14154-7-1/2</t>
  </si>
  <si>
    <t>MS14145L8</t>
  </si>
  <si>
    <t>MS14145L6</t>
  </si>
  <si>
    <t>PORCA FRENO</t>
  </si>
  <si>
    <t>MS14145L3</t>
  </si>
  <si>
    <t>MS14144L4</t>
  </si>
  <si>
    <t>MS14104-16</t>
  </si>
  <si>
    <t>MS14101-6</t>
  </si>
  <si>
    <t>MS14101-5A</t>
  </si>
  <si>
    <t>MS14101-4</t>
  </si>
  <si>
    <t>MS14101-3</t>
  </si>
  <si>
    <t>08JA0</t>
  </si>
  <si>
    <t>MS1406</t>
  </si>
  <si>
    <t>5M916</t>
  </si>
  <si>
    <t>28V MINI INVERTER 150W</t>
  </si>
  <si>
    <t>MPS28-115</t>
  </si>
  <si>
    <t>LUBRICANT,SOLID FILM</t>
  </si>
  <si>
    <t>MOLYKOTE 321</t>
  </si>
  <si>
    <t>METER 1MAFS</t>
  </si>
  <si>
    <t>MODEL111</t>
  </si>
  <si>
    <t>ML-387-871</t>
  </si>
  <si>
    <t>ML-327</t>
  </si>
  <si>
    <t>WIRE,ELECTRICAL, COLOR WHITE, OUTSIDE DIA 0.159 (5/32") IN, 10 AWG, TEMP RATING 105.0 DEG CELSIUS</t>
  </si>
  <si>
    <t>MILW5086-1</t>
  </si>
  <si>
    <t>TAPE,LACING AND TYING</t>
  </si>
  <si>
    <t>MIL-T-43435</t>
  </si>
  <si>
    <t>BARRIER MATERIAL RO 200YDS, WIDTH 36 INCHES</t>
  </si>
  <si>
    <t>MIL-PRF-131</t>
  </si>
  <si>
    <t>HOSE,NONMETALLIC, ROUND, BLACK, SIZE 6, DIAMETER: INSIDE 0.313(5/"6)IN, OUTSIDE 0.672 IN, MIL-H-8794</t>
  </si>
  <si>
    <t>MIL-H-8794-6</t>
  </si>
  <si>
    <t>HOSE,NONMETALLIC, INSIDE DIA 1.125 (1-1/8)IN, OUTSIDE DIA 1.625IN AND 1.750IN, FUEL /OIL RESISTANT</t>
  </si>
  <si>
    <t>MILH6000-20</t>
  </si>
  <si>
    <t>HOSE,NONMETALLIC (MILH5593-6) INSIDE DIA 0.375 INCHES</t>
  </si>
  <si>
    <t>MIL-H-5593-6</t>
  </si>
  <si>
    <t>HOSE,NONMETALLIC, SIZE 8, DIAMETER: INSIDE 0.391 IN, OUTSIDE 0.546 IN, ROUND</t>
  </si>
  <si>
    <t>MIL-H-27267-8</t>
  </si>
  <si>
    <t>HOSE, NONMETALLIC</t>
  </si>
  <si>
    <t>MIL-H-27267-4</t>
  </si>
  <si>
    <t>TEST KIT, FUEL, WORKS ON FUEL, WATER AND LUBRICANTS</t>
  </si>
  <si>
    <t>MGR69766-1-50</t>
  </si>
  <si>
    <t>0ZTG3</t>
  </si>
  <si>
    <t>COUPLING AND SLEEVE</t>
  </si>
  <si>
    <t>MGR69766-125</t>
  </si>
  <si>
    <t>MGR69766-1-25</t>
  </si>
  <si>
    <t>CABLE ASSEMBLY,RADIO FREQUENCY</t>
  </si>
  <si>
    <t>MCU84</t>
  </si>
  <si>
    <t>CABLE ASSEMBLY</t>
  </si>
  <si>
    <t>MCU54</t>
  </si>
  <si>
    <t>CABLE COAXIAL</t>
  </si>
  <si>
    <t>MCU43</t>
  </si>
  <si>
    <t>MCU22</t>
  </si>
  <si>
    <t>MCU18</t>
  </si>
  <si>
    <t>CABLE ASSEMBLY,COAXIAL, W5</t>
  </si>
  <si>
    <t>MCS264</t>
  </si>
  <si>
    <t>CABLE ASSEMBLY,COAXIAL</t>
  </si>
  <si>
    <t>MCS233</t>
  </si>
  <si>
    <t>CABLE ASSEMBLY,COAXIAL, W6</t>
  </si>
  <si>
    <t>MCF264</t>
  </si>
  <si>
    <t>CABLE ASSEMBLY,COAXIAL, W4</t>
  </si>
  <si>
    <t>MCF233</t>
  </si>
  <si>
    <t>COUPLING CLAMP</t>
  </si>
  <si>
    <t>MCB69738-1-50</t>
  </si>
  <si>
    <t>MBS84</t>
  </si>
  <si>
    <t>MBS68</t>
  </si>
  <si>
    <t>MBS43</t>
  </si>
  <si>
    <t>CABLE</t>
  </si>
  <si>
    <t>MBS18</t>
  </si>
  <si>
    <t>CONNECTOR,GAUGE,FUE</t>
  </si>
  <si>
    <t>MB54</t>
  </si>
  <si>
    <t>MB52</t>
  </si>
  <si>
    <t>VR862</t>
  </si>
  <si>
    <t>ANEL TEFLON</t>
  </si>
  <si>
    <t>MARTEC-132</t>
  </si>
  <si>
    <t>RETENTOR</t>
  </si>
  <si>
    <t>GAXETA</t>
  </si>
  <si>
    <t>MARTEC 078</t>
  </si>
  <si>
    <t>BRUSH, ELECTRICAL CONTACT</t>
  </si>
  <si>
    <t>M-A4-157</t>
  </si>
  <si>
    <t>JACK,TELEPHONE</t>
  </si>
  <si>
    <t>DISCHARGER,ELECTROSTATIC,AIRCRAFT</t>
  </si>
  <si>
    <t>M9129-01-01</t>
  </si>
  <si>
    <t>CORPO ROTANTE</t>
  </si>
  <si>
    <t>M900-20-11-19</t>
  </si>
  <si>
    <t>M900-20-11-17</t>
  </si>
  <si>
    <t>STUD,RECESSED</t>
  </si>
  <si>
    <t>M900-20-11-10</t>
  </si>
  <si>
    <t>FILTER ELEMENT</t>
  </si>
  <si>
    <t>M8815/8</t>
  </si>
  <si>
    <t>FILTER ELEMENT,FLUID</t>
  </si>
  <si>
    <t>M8815/6-8</t>
  </si>
  <si>
    <t>ELBOW, TUBE TO HOSE</t>
  </si>
  <si>
    <t>M83798/3-4</t>
  </si>
  <si>
    <t>M83798/3-12</t>
  </si>
  <si>
    <t>ELBOW,TUBE TO</t>
  </si>
  <si>
    <t>M83798/2-12</t>
  </si>
  <si>
    <t>SPLICE</t>
  </si>
  <si>
    <t>M83519/2-8</t>
  </si>
  <si>
    <t>M83519/1-4</t>
  </si>
  <si>
    <t>SPLICE,CONDUCTOR, COLOR WHITE, LENGTH 0.625 IN (5/8"), HEAT SHRINKABLE SLEEVE</t>
  </si>
  <si>
    <t>M83519/1-3</t>
  </si>
  <si>
    <t>M83519/1-1</t>
  </si>
  <si>
    <t>ROPE,WIRE, DIA 0.188 (3/16) IN, 7 X 19, STEEL OVERALL</t>
  </si>
  <si>
    <t>M83420/1-006</t>
  </si>
  <si>
    <t>LEAD ELECTRICA</t>
  </si>
  <si>
    <t>M83413-8-A06BB</t>
  </si>
  <si>
    <t>LEAD,ELECTRICAL, ROUND, DIAMETER 0.102 IN, LENGTH 8 IN, TERMINAL MS25036-112 BOTH ENDS</t>
  </si>
  <si>
    <t>M83413/8-C008BB</t>
  </si>
  <si>
    <t>M83248/1-904</t>
  </si>
  <si>
    <t>M83248/1-224</t>
  </si>
  <si>
    <t>M83248/1-149</t>
  </si>
  <si>
    <t>M83248/1-143</t>
  </si>
  <si>
    <t>M83248/1-123</t>
  </si>
  <si>
    <t>M83248/1-015</t>
  </si>
  <si>
    <t>INSERTER AND REMOVER,ELECTRICAL CONTACT</t>
  </si>
  <si>
    <t>M81969/14-02</t>
  </si>
  <si>
    <t>M81824/1-2</t>
  </si>
  <si>
    <t>M81824/1-1</t>
  </si>
  <si>
    <t>M7928-5-2</t>
  </si>
  <si>
    <t>M7928/5-4</t>
  </si>
  <si>
    <t>M7928/5-3</t>
  </si>
  <si>
    <t>M7928/5-2</t>
  </si>
  <si>
    <t>M7885/2-4-01</t>
  </si>
  <si>
    <t>01RR2</t>
  </si>
  <si>
    <t>HORN,SIGNAL, LOUDNESS LEVEL IN DECIBELS 100 DB,3 FT</t>
  </si>
  <si>
    <t>M6904/2-1</t>
  </si>
  <si>
    <t>M6363/2-2</t>
  </si>
  <si>
    <t>M6363/1-1</t>
  </si>
  <si>
    <t>M6164-2</t>
  </si>
  <si>
    <t>RELAY,ELETROMAGNETIC</t>
  </si>
  <si>
    <t>M5757-10-035</t>
  </si>
  <si>
    <t>M5757/10-035</t>
  </si>
  <si>
    <t>M5757/10-029</t>
  </si>
  <si>
    <t>WIRE,ELECTRICAL, COLOR WHITE, OUTSIDE DIA 0.068 (1/16) IN, 22 AWG, TEMP RATING 105.0 DEG CELSIUS</t>
  </si>
  <si>
    <t>M5086-1-22-9</t>
  </si>
  <si>
    <t>WIRE,ELECTRICAL, OUTSIDE DIA 0.293 IN, TEMP RATING 105.0 DEG, VOLTAGE RATING 600.0 MAXIMUM</t>
  </si>
  <si>
    <t>M5086/2-6-9</t>
  </si>
  <si>
    <t>WIRE,ELECTRICAL, COLOR WHITE, OUTSIDE DIA 0.95 IN, 18 AWG, TEMP RATING 105.0 DEG CELSIUS</t>
  </si>
  <si>
    <t>M5086/2-18-9</t>
  </si>
  <si>
    <t>M5086/1-22-9</t>
  </si>
  <si>
    <t>WIRE,ELECTRICAL, COLOR WHITE, OUTSIDE DIA 0.078 (2 MM) IN, 20 AWG, TEMP RATING 105.0 DEG CELSIUS</t>
  </si>
  <si>
    <t>M5086/1-20-9</t>
  </si>
  <si>
    <t>BEARING,ROLLER,NEEDLE</t>
  </si>
  <si>
    <t>M451AS</t>
  </si>
  <si>
    <t>ELECTRICAL CONTACT</t>
  </si>
  <si>
    <t>M39029/5-115</t>
  </si>
  <si>
    <t>CONTACT,ELECTR</t>
  </si>
  <si>
    <t>M39018/04-2130M</t>
  </si>
  <si>
    <t>M39012-16-0101</t>
  </si>
  <si>
    <t>M39012/16-0101</t>
  </si>
  <si>
    <t>CAPACITOR,FIXED,ELECTROLYTIC</t>
  </si>
  <si>
    <t>M39006/22-0577</t>
  </si>
  <si>
    <t>M36X1.5E22306</t>
  </si>
  <si>
    <t>HOSE,NONMETALLIC, SIZE 12, DIAMETER: INSIDE (5/8") 0.625 IN, OUTSIDE 0.789 IN, ROUND</t>
  </si>
  <si>
    <t>M27267-12</t>
  </si>
  <si>
    <t>M25988-1-928</t>
  </si>
  <si>
    <t>M25988-1-916</t>
  </si>
  <si>
    <t>M25988-1-212</t>
  </si>
  <si>
    <t>M25988-1-022</t>
  </si>
  <si>
    <t>M25988/3-009</t>
  </si>
  <si>
    <t>WIRE,ELECTRICAL, ROUD, COLOR WHITE, OUTSIDE DIA 0.061 IN, SIZE 16 AWG, TEMP RATING 300.0 DEG CELSIUS</t>
  </si>
  <si>
    <t>M25038-1-16-9</t>
  </si>
  <si>
    <t>BRUSH,ELECTRICAL CONTACT</t>
  </si>
  <si>
    <t>M23080-1902</t>
  </si>
  <si>
    <t>WIRE,ELECTRICAL,WHITE,OUTSIDE DIAMETER 0,045POL,TEMP RATING 200,0 DEG CELSIUS</t>
  </si>
  <si>
    <t>M22759/35-24-9</t>
  </si>
  <si>
    <t>M2030AC-2</t>
  </si>
  <si>
    <t>M2002-1</t>
  </si>
  <si>
    <t>0JUD5</t>
  </si>
  <si>
    <t>M17/75-RG214</t>
  </si>
  <si>
    <t>SQUIB, FIRE EXTINGUISHER</t>
  </si>
  <si>
    <t>M13083-5</t>
  </si>
  <si>
    <t>SPRING CONTROL</t>
  </si>
  <si>
    <t>LS5-350</t>
  </si>
  <si>
    <t>HOLDER,ELECTROSTATIC DISCHARGER</t>
  </si>
  <si>
    <t>LS12906-285</t>
  </si>
  <si>
    <t>SEALING COMPOUND, U/I CONTAINS 50 ML</t>
  </si>
  <si>
    <t>LOCTITE 221</t>
  </si>
  <si>
    <t>LM67048</t>
  </si>
  <si>
    <t>LM427-10</t>
  </si>
  <si>
    <t>LM412-9</t>
  </si>
  <si>
    <t>LM-412-9</t>
  </si>
  <si>
    <t>LM-412-6</t>
  </si>
  <si>
    <t>SEAL, U/O IN WALL OF FIRE USED IN UPPER POSITION</t>
  </si>
  <si>
    <t>LM-412-54</t>
  </si>
  <si>
    <t>LM412-51</t>
  </si>
  <si>
    <t>LM412-5</t>
  </si>
  <si>
    <t>LM412-43</t>
  </si>
  <si>
    <t>GASKET ENGINE</t>
  </si>
  <si>
    <t>LM412-38</t>
  </si>
  <si>
    <t>LM412-37</t>
  </si>
  <si>
    <t>LM-412-36</t>
  </si>
  <si>
    <t>SANDWICH MOUNTING ASSEMBLY</t>
  </si>
  <si>
    <t>LM412-35</t>
  </si>
  <si>
    <t>COVER U/O PN LM412SA11 AND PN LM-412-SA21, DYNAFOCAL MOUNTING ASSEMBLY</t>
  </si>
  <si>
    <t>LM412-33</t>
  </si>
  <si>
    <t>HOUSING U/O PN LM412SA11 AND PN LM-412-SA21, DYNAFOCAL MOUNTING ASSEMBLY</t>
  </si>
  <si>
    <t>LM412-32</t>
  </si>
  <si>
    <t>LM412-25</t>
  </si>
  <si>
    <t>CONE AND ROLLERS,TAPERED ROLLER BEARING</t>
  </si>
  <si>
    <t>CUP,TAPERED ROLLERBEARING</t>
  </si>
  <si>
    <t>LM29711</t>
  </si>
  <si>
    <t>LL57XA40J5</t>
  </si>
  <si>
    <t>LL57G04S5</t>
  </si>
  <si>
    <t>ACTUATOR</t>
  </si>
  <si>
    <t>LL11200-01N</t>
  </si>
  <si>
    <t>LIMPADOR CONTATO ELÉTRICO/ELETRŌNICO, AEROSSOL (LATA 300ML)</t>
  </si>
  <si>
    <t>CONTROL,VALVE,ASSEM</t>
  </si>
  <si>
    <t>L8530815</t>
  </si>
  <si>
    <t>TUBE MAGNETRON</t>
  </si>
  <si>
    <t>L4706</t>
  </si>
  <si>
    <t>MOUT</t>
  </si>
  <si>
    <t>L44-AA-10</t>
  </si>
  <si>
    <t>F0111</t>
  </si>
  <si>
    <t>L23310-30-25AAL</t>
  </si>
  <si>
    <t>L23310-15-12CA</t>
  </si>
  <si>
    <t>L23112-40UB</t>
  </si>
  <si>
    <t>MOUNT,RESILIENT,WEAPON SYSTEM</t>
  </si>
  <si>
    <t>L22BA1-3</t>
  </si>
  <si>
    <t>L22258-50-6BCL</t>
  </si>
  <si>
    <t>L22196-30-12BCL</t>
  </si>
  <si>
    <t>KWDB24CR</t>
  </si>
  <si>
    <t>K0680</t>
  </si>
  <si>
    <t>K0802</t>
  </si>
  <si>
    <t>HANDSTFF</t>
  </si>
  <si>
    <t>KTD1297</t>
  </si>
  <si>
    <t>3NPS1</t>
  </si>
  <si>
    <t>KSP5AFS464</t>
  </si>
  <si>
    <t>KSP4A</t>
  </si>
  <si>
    <t>KS5</t>
  </si>
  <si>
    <t>KO7512</t>
  </si>
  <si>
    <t>KO305</t>
  </si>
  <si>
    <t>KMS5D1LNR</t>
  </si>
  <si>
    <t>KIT ADESIVO IDENTIFICACAO C-95</t>
  </si>
  <si>
    <t>TOOL KIT,AIRCRAFT MAINTENANCE</t>
  </si>
  <si>
    <t>KHC-1015</t>
  </si>
  <si>
    <t>SHAFT ASSY</t>
  </si>
  <si>
    <t>KGAA307</t>
  </si>
  <si>
    <t>SHAFT</t>
  </si>
  <si>
    <t>KGA1168</t>
  </si>
  <si>
    <t>WASHER,CONCAVE</t>
  </si>
  <si>
    <t>K19701-4</t>
  </si>
  <si>
    <t>K1100-3</t>
  </si>
  <si>
    <t>ADAPTER,SWITCH ACTUATOR</t>
  </si>
  <si>
    <t>JV5</t>
  </si>
  <si>
    <t>D9444</t>
  </si>
  <si>
    <t>JS5</t>
  </si>
  <si>
    <t>JS-5</t>
  </si>
  <si>
    <t>CONNECTOR, RECEPTACLE, ELECTRICAL</t>
  </si>
  <si>
    <t>JMS3100F18-19P</t>
  </si>
  <si>
    <t>BEARING,ROLLER,TAPERED</t>
  </si>
  <si>
    <t>JLM506849JLM506810</t>
  </si>
  <si>
    <t>JLM506849</t>
  </si>
  <si>
    <t>JLM506810</t>
  </si>
  <si>
    <t>SEMICONDUCTOR DEVICE,DIODE</t>
  </si>
  <si>
    <t>JANTXV1N5416</t>
  </si>
  <si>
    <t>JANTX2N3772</t>
  </si>
  <si>
    <t>JANM83536/6-022M</t>
  </si>
  <si>
    <t>JAN2N4856</t>
  </si>
  <si>
    <t>TRANSISTOR DE</t>
  </si>
  <si>
    <t>JAN2N3055</t>
  </si>
  <si>
    <t>SEMICONDUCTOR</t>
  </si>
  <si>
    <t>JAN1N3032B</t>
  </si>
  <si>
    <t>J8483-1</t>
  </si>
  <si>
    <t>DIODE</t>
  </si>
  <si>
    <t>K7033</t>
  </si>
  <si>
    <t>IND MAGNETICO</t>
  </si>
  <si>
    <t>IMG232-4A</t>
  </si>
  <si>
    <t>IA119</t>
  </si>
  <si>
    <t>VI493</t>
  </si>
  <si>
    <t>HW14-3</t>
  </si>
  <si>
    <t>HS232-91-016</t>
  </si>
  <si>
    <t>F0826</t>
  </si>
  <si>
    <t>VALVE CORE</t>
  </si>
  <si>
    <t>HP29230</t>
  </si>
  <si>
    <t>HM3M</t>
  </si>
  <si>
    <t>COLLAR,PIN-RIV</t>
  </si>
  <si>
    <t>HL77-6</t>
  </si>
  <si>
    <t>L4528</t>
  </si>
  <si>
    <t>PIN-RIVET</t>
  </si>
  <si>
    <t>HL51-6-9</t>
  </si>
  <si>
    <t>PIN-RIVET,THRE</t>
  </si>
  <si>
    <t>PIN-RIVET,THREAD</t>
  </si>
  <si>
    <t>HL51-6-7</t>
  </si>
  <si>
    <t>REBITE HI-LOK</t>
  </si>
  <si>
    <t>HL2277-8-12</t>
  </si>
  <si>
    <t>REBITE HI-LOOK</t>
  </si>
  <si>
    <t>HL2277-6-9</t>
  </si>
  <si>
    <t>HL22-77-6-8</t>
  </si>
  <si>
    <t>REBITE HC-LOK</t>
  </si>
  <si>
    <t>HL2277-6-5</t>
  </si>
  <si>
    <t>HL22-77-6-4</t>
  </si>
  <si>
    <t>PIN-COLLAR ASSEMBLY</t>
  </si>
  <si>
    <t>HL2277-5-7</t>
  </si>
  <si>
    <t>HL2277-5-6</t>
  </si>
  <si>
    <t>PINO HI-LOK</t>
  </si>
  <si>
    <t>HL2277-5-5</t>
  </si>
  <si>
    <t>HL22-77-5-5</t>
  </si>
  <si>
    <t>HL2277-5-3</t>
  </si>
  <si>
    <t>HL22-6-8</t>
  </si>
  <si>
    <t>HL22-6-6</t>
  </si>
  <si>
    <t>HL22-6-10</t>
  </si>
  <si>
    <t>HL22-5-6</t>
  </si>
  <si>
    <t>PIN RIVET</t>
  </si>
  <si>
    <t>HL22-5-5</t>
  </si>
  <si>
    <t>HL22-5-4</t>
  </si>
  <si>
    <t>HL22-5-3</t>
  </si>
  <si>
    <t>HL20PB-6-6</t>
  </si>
  <si>
    <t>CLAMP,QUICK,RELEASE</t>
  </si>
  <si>
    <t>HK7C31-1</t>
  </si>
  <si>
    <t>CATCH,FLUSH, MATERIAL STEEL CORROSION RESISTING</t>
  </si>
  <si>
    <t>H5000-2-051-250</t>
  </si>
  <si>
    <t>H33-4</t>
  </si>
  <si>
    <t>F7652</t>
  </si>
  <si>
    <t>H23-7</t>
  </si>
  <si>
    <t>H23-5</t>
  </si>
  <si>
    <t>K7548</t>
  </si>
  <si>
    <t>NUT,PLAIN,EXTENDED WASHER,HEXAGON</t>
  </si>
  <si>
    <t>H14-8</t>
  </si>
  <si>
    <t>H14-7</t>
  </si>
  <si>
    <t>H14-5</t>
  </si>
  <si>
    <t>H14-3</t>
  </si>
  <si>
    <t>K6405</t>
  </si>
  <si>
    <t>H14-06</t>
  </si>
  <si>
    <t>H14-04</t>
  </si>
  <si>
    <t>H14-03</t>
  </si>
  <si>
    <t>H14-02</t>
  </si>
  <si>
    <t>H10-4</t>
  </si>
  <si>
    <t>NUT,SELF-LOCKI</t>
  </si>
  <si>
    <t>EYELET,TURNLOCK FASTENER</t>
  </si>
  <si>
    <t>GH5</t>
  </si>
  <si>
    <t>K0657</t>
  </si>
  <si>
    <t>FILAMENT</t>
  </si>
  <si>
    <t>GE4581</t>
  </si>
  <si>
    <t>GE18651</t>
  </si>
  <si>
    <t>U1068</t>
  </si>
  <si>
    <t>GD2014-11</t>
  </si>
  <si>
    <t>GA5-312</t>
  </si>
  <si>
    <t>PLIERS,WIRE TWISTER</t>
  </si>
  <si>
    <t>GA311C</t>
  </si>
  <si>
    <t>SLEEVE AIR SYS</t>
  </si>
  <si>
    <t>G30020CD</t>
  </si>
  <si>
    <t>FERR SWAGE T</t>
  </si>
  <si>
    <t>G30015CD</t>
  </si>
  <si>
    <t>F0344</t>
  </si>
  <si>
    <t>G2G5-3X7G</t>
  </si>
  <si>
    <t>INNER TUBE,PNEUMATIC TIRE,AIRCRAFT, SIZE 6.50-8</t>
  </si>
  <si>
    <t>G-19.5X6.75-8</t>
  </si>
  <si>
    <t>BRACKET,MOUNTING,USED ON AIRCRAFT BANDEIRANTE AND TUCANO</t>
  </si>
  <si>
    <t>FC-001</t>
  </si>
  <si>
    <t>CAP ASSY</t>
  </si>
  <si>
    <t>F900-20-34</t>
  </si>
  <si>
    <t>SCREW ASSY, ADJUSTING</t>
  </si>
  <si>
    <t>F900-20-28B</t>
  </si>
  <si>
    <t>CRUTCH ASSY</t>
  </si>
  <si>
    <t>F900-20-19B</t>
  </si>
  <si>
    <t>F900-20-15-03</t>
  </si>
  <si>
    <t>F900-20-15-02</t>
  </si>
  <si>
    <t>CARENATURA ANT</t>
  </si>
  <si>
    <t>F900-20-11-01</t>
  </si>
  <si>
    <t>F7-25-1</t>
  </si>
  <si>
    <t>LAMP,FLUORESCE</t>
  </si>
  <si>
    <t>F6T5D</t>
  </si>
  <si>
    <t>F6T5/D</t>
  </si>
  <si>
    <t>F6699-8</t>
  </si>
  <si>
    <t>F66826-8</t>
  </si>
  <si>
    <t>F6633-8</t>
  </si>
  <si>
    <t>F66018-8</t>
  </si>
  <si>
    <t>FITTING HOSE</t>
  </si>
  <si>
    <t>F66018-4</t>
  </si>
  <si>
    <t>CABLE ASSY</t>
  </si>
  <si>
    <t>F5-39-1</t>
  </si>
  <si>
    <t>F52NE070U</t>
  </si>
  <si>
    <t>F5001-3</t>
  </si>
  <si>
    <t>F4-9-2</t>
  </si>
  <si>
    <t>HOLDER,ELECTRICAL CONTACT BRUSH</t>
  </si>
  <si>
    <t>F4-26-4</t>
  </si>
  <si>
    <t>ARMATURE,MOTOR</t>
  </si>
  <si>
    <t>F2-39-2</t>
  </si>
  <si>
    <t>F1688</t>
  </si>
  <si>
    <t>F123N0017</t>
  </si>
  <si>
    <t>FUSIVEL D8 0,5A 250V</t>
  </si>
  <si>
    <t>F02A250V1AS</t>
  </si>
  <si>
    <t>LUBRICATING OIL, AIRCRAFT TURBOSH</t>
  </si>
  <si>
    <t>LUBRICATING OIL,AIRCRAFT TURBOSHAFT ENGINE,SYNTHETIC</t>
  </si>
  <si>
    <t>ES500-6-48</t>
  </si>
  <si>
    <t>ES500-6-33</t>
  </si>
  <si>
    <t>ES500-4-20</t>
  </si>
  <si>
    <t>ERRO13</t>
  </si>
  <si>
    <t>I9005</t>
  </si>
  <si>
    <t>LAMP INCANDESCENT</t>
  </si>
  <si>
    <t>EN2240-83</t>
  </si>
  <si>
    <t>LIGHT,EXTENSION</t>
  </si>
  <si>
    <t>ECU4250A</t>
  </si>
  <si>
    <t>ADHESIVE, LIQUID, RUBBER SYNTHETIC</t>
  </si>
  <si>
    <t>VALVE</t>
  </si>
  <si>
    <t>E6-60-1</t>
  </si>
  <si>
    <t>E3X20</t>
  </si>
  <si>
    <t>ARRUELA FRENO</t>
  </si>
  <si>
    <t>NUT,PLAIN,ROUND</t>
  </si>
  <si>
    <t>E155-25-8D</t>
  </si>
  <si>
    <t>E155-25-5D</t>
  </si>
  <si>
    <t>LUVA</t>
  </si>
  <si>
    <t>DYLZ61</t>
  </si>
  <si>
    <t>BUSHING,MACHINE THREAD</t>
  </si>
  <si>
    <t>DYLZ59</t>
  </si>
  <si>
    <t>BEARING,SLEEVE</t>
  </si>
  <si>
    <t>DYLZ54</t>
  </si>
  <si>
    <t>DYLZ325</t>
  </si>
  <si>
    <t>ARMATURE</t>
  </si>
  <si>
    <t>DYLM506-073</t>
  </si>
  <si>
    <t>COIL</t>
  </si>
  <si>
    <t>DYLM504-3</t>
  </si>
  <si>
    <t>MOTOR,DIRECT CURRENT</t>
  </si>
  <si>
    <t>DYLM43401-35</t>
  </si>
  <si>
    <t>DSX3H24S23S23S7301</t>
  </si>
  <si>
    <t>ROLLER,BEARING</t>
  </si>
  <si>
    <t>DSRP4-FS464</t>
  </si>
  <si>
    <t>DSP6FS464</t>
  </si>
  <si>
    <t>DSP4</t>
  </si>
  <si>
    <t>DS3225-4</t>
  </si>
  <si>
    <t>PLUG,QUICK DISCONNECT.</t>
  </si>
  <si>
    <t>DS07-7SY059</t>
  </si>
  <si>
    <t>DS07-7SY-059</t>
  </si>
  <si>
    <t>DPXBMA57-33S0001</t>
  </si>
  <si>
    <t>DPP3</t>
  </si>
  <si>
    <t>COUPLER,DIRECTIONAL</t>
  </si>
  <si>
    <t>DMN4-17-2</t>
  </si>
  <si>
    <t>CABLE ASSEMBLY,RADIO FREQUENCY,BRANCHED</t>
  </si>
  <si>
    <t>DMN4-15-5</t>
  </si>
  <si>
    <t>COUPLER,ANTENNA</t>
  </si>
  <si>
    <t>DMH21-1</t>
  </si>
  <si>
    <t>DRAIN,SINK , APLICAĒĆO SISTEMA COMBUSTIVEL, NACELE ESQ/DIR, AERONAVE BANDEIRANTE</t>
  </si>
  <si>
    <t>DI-1233D-OL</t>
  </si>
  <si>
    <t>F0286</t>
  </si>
  <si>
    <t>DHS713-511-02</t>
  </si>
  <si>
    <t>DD50P</t>
  </si>
  <si>
    <t>BACKSHELL,ELECTRICAL CONNECTOR</t>
  </si>
  <si>
    <t>DD24661</t>
  </si>
  <si>
    <t>DIODO</t>
  </si>
  <si>
    <t>PLATE,IDENTIFICATION</t>
  </si>
  <si>
    <t>BOOT,DUST AND MOISTURE SEAL</t>
  </si>
  <si>
    <t>CALĒO</t>
  </si>
  <si>
    <t>RING,EXTERNALLY THREADED</t>
  </si>
  <si>
    <t>CORD,FIBROUS</t>
  </si>
  <si>
    <t>E834$</t>
  </si>
  <si>
    <t>RING SEAL</t>
  </si>
  <si>
    <t>STUD ASSEMBLY,TURNLOCK FASTENER</t>
  </si>
  <si>
    <t>LAMPADA INCANDESCENT</t>
  </si>
  <si>
    <t>TN110</t>
  </si>
  <si>
    <t>PACKING WITH RETAINER</t>
  </si>
  <si>
    <t>AB168</t>
  </si>
  <si>
    <t>PNEU</t>
  </si>
  <si>
    <t>SPRING,HELICAL,TORSION</t>
  </si>
  <si>
    <t>SEAL,PLAIN</t>
  </si>
  <si>
    <t>PLUG,FUSIBLE</t>
  </si>
  <si>
    <t>F0216</t>
  </si>
  <si>
    <t>BUSHING</t>
  </si>
  <si>
    <t>TUBO</t>
  </si>
  <si>
    <t>SUPPORT,STRUCTURALCOMPONENT,AIRCRAFT</t>
  </si>
  <si>
    <t>DC37S</t>
  </si>
  <si>
    <t>BUCHA SEM FLANGE</t>
  </si>
  <si>
    <t>MANCAL</t>
  </si>
  <si>
    <t>CABLAGEM</t>
  </si>
  <si>
    <t>TUBO CJ</t>
  </si>
  <si>
    <t>LEVER</t>
  </si>
  <si>
    <t>MANGUEIRA TEFLON</t>
  </si>
  <si>
    <t>D-436-83</t>
  </si>
  <si>
    <t>CONNECTOR,PLUG,ELECTRICAL,22S NO.13</t>
  </si>
  <si>
    <t>D38999/26WC35SN</t>
  </si>
  <si>
    <t>BULKHEAD</t>
  </si>
  <si>
    <t>D3474-1</t>
  </si>
  <si>
    <t>D2SE-363</t>
  </si>
  <si>
    <t>07RP9</t>
  </si>
  <si>
    <t>CALIBRATING OIL,STANDARD</t>
  </si>
  <si>
    <t>D12-300</t>
  </si>
  <si>
    <t>D12-100</t>
  </si>
  <si>
    <t>D12-10</t>
  </si>
  <si>
    <t>D1-131-1</t>
  </si>
  <si>
    <t>D103A</t>
  </si>
  <si>
    <t>CYRD282</t>
  </si>
  <si>
    <t>CYRB46</t>
  </si>
  <si>
    <t>CR3242-5-4</t>
  </si>
  <si>
    <t>CR3242-4-6</t>
  </si>
  <si>
    <t>CR3242-4-4</t>
  </si>
  <si>
    <t>CR3242-4-3</t>
  </si>
  <si>
    <t>CR2249-4-5</t>
  </si>
  <si>
    <t>CR2249-4-3</t>
  </si>
  <si>
    <t>CR2249-4-2</t>
  </si>
  <si>
    <t>CR2248-5-4</t>
  </si>
  <si>
    <t>CR2248-4-3</t>
  </si>
  <si>
    <t>AA049</t>
  </si>
  <si>
    <t>COURVIN AUTO KELSON'S 4221, COR 174, CINZA MONARCA, ESPESSURA 1,0 MM, LARGURA 1,40M</t>
  </si>
  <si>
    <t>COURVIN CINZA 1,0 MM X 1,40 M</t>
  </si>
  <si>
    <t>COML</t>
  </si>
  <si>
    <t>CN-PK1861</t>
  </si>
  <si>
    <t>CMA-7079B-24</t>
  </si>
  <si>
    <t>CL67BD181MPG</t>
  </si>
  <si>
    <t>CI 105-25</t>
  </si>
  <si>
    <t>IGNITER,SPARK,GAS TURBINE ENGINE</t>
  </si>
  <si>
    <t>CH34406</t>
  </si>
  <si>
    <t>0AFL4</t>
  </si>
  <si>
    <t>CH34055</t>
  </si>
  <si>
    <t>CONNEC ROD END</t>
  </si>
  <si>
    <t>CG3011587</t>
  </si>
  <si>
    <t>CE3106K16-13SF9</t>
  </si>
  <si>
    <t>LEAD SOCKET</t>
  </si>
  <si>
    <t>CE2A26</t>
  </si>
  <si>
    <t>LEAD AND SOCKE</t>
  </si>
  <si>
    <t>HOUSING LAMP</t>
  </si>
  <si>
    <t>CE2A23</t>
  </si>
  <si>
    <t>BELLOWS ASSY</t>
  </si>
  <si>
    <t>CE2A124</t>
  </si>
  <si>
    <t>RING,COMPENSATING</t>
  </si>
  <si>
    <t>CE2-80</t>
  </si>
  <si>
    <t>BOWL</t>
  </si>
  <si>
    <t>CE2-56</t>
  </si>
  <si>
    <t>DISC FILLING</t>
  </si>
  <si>
    <t>CE2-23</t>
  </si>
  <si>
    <t>BOWL FINISHED</t>
  </si>
  <si>
    <t>CE2-117</t>
  </si>
  <si>
    <t>MOULDING,LAMP HOUSE</t>
  </si>
  <si>
    <t>CE2-101</t>
  </si>
  <si>
    <t>CAPACITOR,FIXED,CERAMIC DIELECTRIC</t>
  </si>
  <si>
    <t>CDR21BG301CFTR</t>
  </si>
  <si>
    <t>CAP,PROTECTIVE</t>
  </si>
  <si>
    <t>CD12</t>
  </si>
  <si>
    <t>S0123</t>
  </si>
  <si>
    <t>COUPLER ASSEMBLY</t>
  </si>
  <si>
    <t>CA33020</t>
  </si>
  <si>
    <t>COUPLER ASSY</t>
  </si>
  <si>
    <t>CA33015</t>
  </si>
  <si>
    <t>505U0</t>
  </si>
  <si>
    <t>CA3029566</t>
  </si>
  <si>
    <t>SEALING COMPOUND, PASTE, RUBBER SYNTHETIC, COLOR OFF-WHITE, 6 OUNCE CARTRIDGE</t>
  </si>
  <si>
    <t>CA1000</t>
  </si>
  <si>
    <t>CONTACT,ELECTRICAL</t>
  </si>
  <si>
    <t>C986-040</t>
  </si>
  <si>
    <t>SWITCH LH</t>
  </si>
  <si>
    <t>C7630</t>
  </si>
  <si>
    <t>C742-20-60</t>
  </si>
  <si>
    <t>BOX ASSEMBLY</t>
  </si>
  <si>
    <t>C6808-7</t>
  </si>
  <si>
    <t>UNIT ASSY,TELESCOPI</t>
  </si>
  <si>
    <t>C6334-36</t>
  </si>
  <si>
    <t>C-3317-347-2</t>
  </si>
  <si>
    <t>NUT BODY</t>
  </si>
  <si>
    <t>C3311-17</t>
  </si>
  <si>
    <t>BALL SCREW</t>
  </si>
  <si>
    <t>C3311-11</t>
  </si>
  <si>
    <t>C30015CD</t>
  </si>
  <si>
    <t>C30015A</t>
  </si>
  <si>
    <t>F1881</t>
  </si>
  <si>
    <t>CASING LOWER</t>
  </si>
  <si>
    <t>C11MAO121-010</t>
  </si>
  <si>
    <t>SWITCH,PUSHBUT</t>
  </si>
  <si>
    <t>C1146</t>
  </si>
  <si>
    <t>INTERRUPETER</t>
  </si>
  <si>
    <t>BZ1R2441</t>
  </si>
  <si>
    <t>GEAR SPUR</t>
  </si>
  <si>
    <t>BYRG293</t>
  </si>
  <si>
    <t>COUPLING,SHAFT</t>
  </si>
  <si>
    <t>BYLB43</t>
  </si>
  <si>
    <t>BODY</t>
  </si>
  <si>
    <t>BYLB374</t>
  </si>
  <si>
    <t>BYLB31</t>
  </si>
  <si>
    <t>INSULATOR,PLATE</t>
  </si>
  <si>
    <t>BYLB259</t>
  </si>
  <si>
    <t>BYLB163</t>
  </si>
  <si>
    <t>PIN SPLIT</t>
  </si>
  <si>
    <t>BS-SP90/C3</t>
  </si>
  <si>
    <t>BAGUE</t>
  </si>
  <si>
    <t>BATTERY ASSEMBLY, ALKALINE ELT BATTERY - 2 YEAR</t>
  </si>
  <si>
    <t>BS2173</t>
  </si>
  <si>
    <t>KIT</t>
  </si>
  <si>
    <t>AS56$</t>
  </si>
  <si>
    <t>BE495</t>
  </si>
  <si>
    <t>BCP1721</t>
  </si>
  <si>
    <t>BCP1613</t>
  </si>
  <si>
    <t>BIT,SCREWDRIVER, PHILLIPS CROSS, LENGTH 1.938 IN, ACROSS WRENCH FLATS 1/2 IN, TIP SIZE DESIGNATION 3</t>
  </si>
  <si>
    <t>BAT-493</t>
  </si>
  <si>
    <t>0J2J9</t>
  </si>
  <si>
    <t>HOSE-FLEXIBILE, AIR COND SYS PAX CABIN, NYLON, POLIURETHANE -LENGTH 120 INCHES</t>
  </si>
  <si>
    <t>BAS107-1-1.50IN-120IN-0</t>
  </si>
  <si>
    <t>BAS107-1-1.00IN-120IN-0</t>
  </si>
  <si>
    <t>BACS21EE4W</t>
  </si>
  <si>
    <t>BACN10B-L7L</t>
  </si>
  <si>
    <t>BAA16-3</t>
  </si>
  <si>
    <t>BA16-3</t>
  </si>
  <si>
    <t>BA10-8</t>
  </si>
  <si>
    <t>BA10-6</t>
  </si>
  <si>
    <t>BA10-5</t>
  </si>
  <si>
    <t>BATTERY PACK</t>
  </si>
  <si>
    <t>B-9704</t>
  </si>
  <si>
    <t>PLUG ADAPTOR</t>
  </si>
  <si>
    <t>B9-60-2</t>
  </si>
  <si>
    <t>PITCH KHG ROD</t>
  </si>
  <si>
    <t>B868A</t>
  </si>
  <si>
    <t>LENS RED</t>
  </si>
  <si>
    <t>B7633-10</t>
  </si>
  <si>
    <t>CAPA SECUND</t>
  </si>
  <si>
    <t>B6717-1</t>
  </si>
  <si>
    <t>RACE THRUST</t>
  </si>
  <si>
    <t>B6607</t>
  </si>
  <si>
    <t>PLATE,ROD END</t>
  </si>
  <si>
    <t>B6583</t>
  </si>
  <si>
    <t>COUPLING</t>
  </si>
  <si>
    <t>B6582</t>
  </si>
  <si>
    <t>B6553-2</t>
  </si>
  <si>
    <t>B6553-1</t>
  </si>
  <si>
    <t>B6552</t>
  </si>
  <si>
    <t>B6551</t>
  </si>
  <si>
    <t>LUBRIFICATION FITTING</t>
  </si>
  <si>
    <t>B-6544</t>
  </si>
  <si>
    <t>LIGHT,DOME</t>
  </si>
  <si>
    <t>B6245R303</t>
  </si>
  <si>
    <t>LIGHT,DOME, LENS COLOR RED, 1 FLAT, RECTANGULAR, VOLTAGE VOLTS 28.0 DC, G-5 LAMP</t>
  </si>
  <si>
    <t>B-6245R-301</t>
  </si>
  <si>
    <t>LIGHT DOME</t>
  </si>
  <si>
    <t>B-6245-305</t>
  </si>
  <si>
    <t>B6245303R</t>
  </si>
  <si>
    <t>B-6245-303</t>
  </si>
  <si>
    <t>TRANSMITTER,POSITION</t>
  </si>
  <si>
    <t>B5958</t>
  </si>
  <si>
    <t>ROD END STOP</t>
  </si>
  <si>
    <t>B5954-1</t>
  </si>
  <si>
    <t>B538DD</t>
  </si>
  <si>
    <t>B5377</t>
  </si>
  <si>
    <t>CONJ ROLAMENTO</t>
  </si>
  <si>
    <t>B5213-1</t>
  </si>
  <si>
    <t>B5198</t>
  </si>
  <si>
    <t>B5197</t>
  </si>
  <si>
    <t>CARRIER,ACTUATOR BE</t>
  </si>
  <si>
    <t>B5194</t>
  </si>
  <si>
    <t>TUBE MAIN CARR</t>
  </si>
  <si>
    <t>B5193-3</t>
  </si>
  <si>
    <t>B5193-2</t>
  </si>
  <si>
    <t>B45AS</t>
  </si>
  <si>
    <t>B3897-1</t>
  </si>
  <si>
    <t>B3840-6</t>
  </si>
  <si>
    <t>FA1D6</t>
  </si>
  <si>
    <t>B3339</t>
  </si>
  <si>
    <t>0UCY9</t>
  </si>
  <si>
    <t>B3049</t>
  </si>
  <si>
    <t>COUNTERWEIGHT,PROPELLER</t>
  </si>
  <si>
    <t>B3007</t>
  </si>
  <si>
    <t>COLLAR PROPELL</t>
  </si>
  <si>
    <t>B3001-2</t>
  </si>
  <si>
    <t>B24936</t>
  </si>
  <si>
    <t>B240-59</t>
  </si>
  <si>
    <t>B240-22A</t>
  </si>
  <si>
    <t>F0180</t>
  </si>
  <si>
    <t>DETECTOR,HEAT</t>
  </si>
  <si>
    <t>B232M</t>
  </si>
  <si>
    <t>FIRE DETECTOR</t>
  </si>
  <si>
    <t>B-232M</t>
  </si>
  <si>
    <t>B1826</t>
  </si>
  <si>
    <t>AYRS114</t>
  </si>
  <si>
    <t>ASTM-A580</t>
  </si>
  <si>
    <t>ASTM A580</t>
  </si>
  <si>
    <t>ADAPTER,TORQUE WRENCH</t>
  </si>
  <si>
    <t>AST-2877</t>
  </si>
  <si>
    <t>ASNA0113-32ADL</t>
  </si>
  <si>
    <t>F0384</t>
  </si>
  <si>
    <t>RING, SCRAPER</t>
  </si>
  <si>
    <t>AS85-95-7/10</t>
  </si>
  <si>
    <t>RING,WIPER, U/O NOSE LANDING GEAR, AIRCRAFT C-95</t>
  </si>
  <si>
    <t>AS75-85-7/10</t>
  </si>
  <si>
    <t>RING,WIPER</t>
  </si>
  <si>
    <t>AS7080-710-83358</t>
  </si>
  <si>
    <t>AS568A-034</t>
  </si>
  <si>
    <t>AS5180B04</t>
  </si>
  <si>
    <t>AS5174-0404</t>
  </si>
  <si>
    <t>AS50141 SIZE 6.50-8</t>
  </si>
  <si>
    <t>AS3551-224</t>
  </si>
  <si>
    <t>AS3303-09</t>
  </si>
  <si>
    <t>AS3218-160</t>
  </si>
  <si>
    <t>AS3217-157</t>
  </si>
  <si>
    <t>AS3209-280</t>
  </si>
  <si>
    <t>AS3209-222</t>
  </si>
  <si>
    <t>AS3209-168</t>
  </si>
  <si>
    <t>AS3209-158</t>
  </si>
  <si>
    <t>AS3209-143</t>
  </si>
  <si>
    <t>AS3209-139</t>
  </si>
  <si>
    <t>AS3209-115</t>
  </si>
  <si>
    <t>AS3209-114</t>
  </si>
  <si>
    <t>AS3209-036</t>
  </si>
  <si>
    <t>AS3209-030</t>
  </si>
  <si>
    <t>AS3209-028</t>
  </si>
  <si>
    <t>AS3209-027</t>
  </si>
  <si>
    <t>AS3209-025</t>
  </si>
  <si>
    <t>AS3209-022</t>
  </si>
  <si>
    <t>AS3208-09</t>
  </si>
  <si>
    <t>AS3208-01</t>
  </si>
  <si>
    <t>AS3085-220</t>
  </si>
  <si>
    <t>AS29561-248</t>
  </si>
  <si>
    <t>06GU9</t>
  </si>
  <si>
    <t>AS29513-393</t>
  </si>
  <si>
    <t>AS29513-383</t>
  </si>
  <si>
    <t>AS29513</t>
  </si>
  <si>
    <t>AS28772-335</t>
  </si>
  <si>
    <t>AS27643-4</t>
  </si>
  <si>
    <t>AS21919WDG08</t>
  </si>
  <si>
    <t>AS21909W8</t>
  </si>
  <si>
    <t>AS21908W6</t>
  </si>
  <si>
    <t>1V757</t>
  </si>
  <si>
    <t>AS21907D4</t>
  </si>
  <si>
    <t>AS15001-3P</t>
  </si>
  <si>
    <t>GAS PATH CLEANER, AQUEOUS, SUITABLE FOR FIRED OR CRANKED WASHING, CONCENTRATE - UI: 5 GALLON PAIL.</t>
  </si>
  <si>
    <t>ARDROX 6367</t>
  </si>
  <si>
    <t>DRY CLEANING SOLVENT</t>
  </si>
  <si>
    <t>ARDROX 5503</t>
  </si>
  <si>
    <t>AR75603</t>
  </si>
  <si>
    <t>PRESSURE TRANSDUCER</t>
  </si>
  <si>
    <t>APTE-6E-1000-50G</t>
  </si>
  <si>
    <t>TRANSDUCER,PRESSURE,FLUID-HYDRAULIC</t>
  </si>
  <si>
    <t>APTE-6E-1000-5000A</t>
  </si>
  <si>
    <t>PRESSURE TRANSDUCER OIL MOTOR</t>
  </si>
  <si>
    <t>APTE-6E-1000-130G</t>
  </si>
  <si>
    <t>APTE-553A-2000-75D</t>
  </si>
  <si>
    <t>TRANSDUCER,PRESSURE</t>
  </si>
  <si>
    <t>APTE-553-2000-75D</t>
  </si>
  <si>
    <t>APC30300-1383</t>
  </si>
  <si>
    <t>AP3-279-1</t>
  </si>
  <si>
    <t>ANASA3C</t>
  </si>
  <si>
    <t>AN970-4</t>
  </si>
  <si>
    <t>AN960D8</t>
  </si>
  <si>
    <t>AN960D716</t>
  </si>
  <si>
    <t>AN960D6</t>
  </si>
  <si>
    <t>AN960C8</t>
  </si>
  <si>
    <t>AN960C616L</t>
  </si>
  <si>
    <t>AN960C616</t>
  </si>
  <si>
    <t>AN960C6</t>
  </si>
  <si>
    <t>AN960C416L</t>
  </si>
  <si>
    <t>AN960C416</t>
  </si>
  <si>
    <t>AN960C-416</t>
  </si>
  <si>
    <t>AN960C10</t>
  </si>
  <si>
    <t>AN960A916L</t>
  </si>
  <si>
    <t>AN960-916L</t>
  </si>
  <si>
    <t>AN960-916</t>
  </si>
  <si>
    <t>AN960-8L</t>
  </si>
  <si>
    <t>AN960-8D</t>
  </si>
  <si>
    <t>AN960-816</t>
  </si>
  <si>
    <t>AN960-716L</t>
  </si>
  <si>
    <t>WASHER,FLAT, MATERIAL STEEL, CADMIUM AND CHROMATE</t>
  </si>
  <si>
    <t>AN960-716</t>
  </si>
  <si>
    <t>AN960-616L</t>
  </si>
  <si>
    <t>U0625</t>
  </si>
  <si>
    <t>AN960-616</t>
  </si>
  <si>
    <t>AN960-6</t>
  </si>
  <si>
    <t>AN960-516L</t>
  </si>
  <si>
    <t>AN960-516</t>
  </si>
  <si>
    <t>AN960-4L</t>
  </si>
  <si>
    <t>AN960-416L</t>
  </si>
  <si>
    <t>AN960-416</t>
  </si>
  <si>
    <t>AN960-1616L</t>
  </si>
  <si>
    <t>WASHER/BAR</t>
  </si>
  <si>
    <t>AN960-1616</t>
  </si>
  <si>
    <t>AN960-1416</t>
  </si>
  <si>
    <t>AN960-1216L</t>
  </si>
  <si>
    <t>AN960-1216</t>
  </si>
  <si>
    <t>AN960-10L</t>
  </si>
  <si>
    <t>AN960-1016L</t>
  </si>
  <si>
    <t>AN960-1016</t>
  </si>
  <si>
    <t>AN944-301</t>
  </si>
  <si>
    <t>UNION</t>
  </si>
  <si>
    <t>AN935-616</t>
  </si>
  <si>
    <t>AN935-10L</t>
  </si>
  <si>
    <t>0AHP5</t>
  </si>
  <si>
    <t>AN924-8D</t>
  </si>
  <si>
    <t>NUT,PLAIN,HEXA</t>
  </si>
  <si>
    <t>AN924-6D</t>
  </si>
  <si>
    <t>NUT,TUBE</t>
  </si>
  <si>
    <t>AN924-6</t>
  </si>
  <si>
    <t>NUT,PLAIN</t>
  </si>
  <si>
    <t>AN924-4D</t>
  </si>
  <si>
    <t>AN919-7D</t>
  </si>
  <si>
    <t>AN919-15J</t>
  </si>
  <si>
    <t>AN837-4D</t>
  </si>
  <si>
    <t>AN834-4</t>
  </si>
  <si>
    <t>AN833-8D</t>
  </si>
  <si>
    <t>AN833-4D</t>
  </si>
  <si>
    <t>AN833-4</t>
  </si>
  <si>
    <t>AN832-6D</t>
  </si>
  <si>
    <t>AN824-4</t>
  </si>
  <si>
    <t>AN819-8C</t>
  </si>
  <si>
    <t>AN818-5C</t>
  </si>
  <si>
    <t>AN818-12D</t>
  </si>
  <si>
    <t>AN818-10D</t>
  </si>
  <si>
    <t>AN815-8D</t>
  </si>
  <si>
    <t>AN815-4</t>
  </si>
  <si>
    <t>AN815-12D</t>
  </si>
  <si>
    <t>AN814-4CL</t>
  </si>
  <si>
    <t>AN812-1</t>
  </si>
  <si>
    <t>AN807-4</t>
  </si>
  <si>
    <t>AN783D8</t>
  </si>
  <si>
    <t>AN737TW98</t>
  </si>
  <si>
    <t>7Z588</t>
  </si>
  <si>
    <t>AN737TW48</t>
  </si>
  <si>
    <t>AN737TW38</t>
  </si>
  <si>
    <t>AN737RM107</t>
  </si>
  <si>
    <t>AN669S3RH</t>
  </si>
  <si>
    <t>AN669L6RH</t>
  </si>
  <si>
    <t>TERMINAL,WIRE</t>
  </si>
  <si>
    <t>AN669L3LH</t>
  </si>
  <si>
    <t>AN669FS3LH</t>
  </si>
  <si>
    <t>AN667-3</t>
  </si>
  <si>
    <t>AN6-6</t>
  </si>
  <si>
    <t>AN6287-1</t>
  </si>
  <si>
    <t>AN6235-3A</t>
  </si>
  <si>
    <t>FILTER ELEMENT, FLUID</t>
  </si>
  <si>
    <t>AN6230B24</t>
  </si>
  <si>
    <t>PITOT TUBE</t>
  </si>
  <si>
    <t>AN5812-1</t>
  </si>
  <si>
    <t>AN5811-1</t>
  </si>
  <si>
    <t>AN5-7A</t>
  </si>
  <si>
    <t>AN5-6A</t>
  </si>
  <si>
    <t>AN5-5A</t>
  </si>
  <si>
    <t>AN5538-2</t>
  </si>
  <si>
    <t>AN5-41A</t>
  </si>
  <si>
    <t>SCREW,TAPPING</t>
  </si>
  <si>
    <t>AN526-832-6</t>
  </si>
  <si>
    <t>AN526-1032R8</t>
  </si>
  <si>
    <t>SCREW WASHER</t>
  </si>
  <si>
    <t>AN525-10R9</t>
  </si>
  <si>
    <t>AN525-10R8</t>
  </si>
  <si>
    <t>AN525-10R7</t>
  </si>
  <si>
    <t>AN525-10R6</t>
  </si>
  <si>
    <t>AN520-10-9</t>
  </si>
  <si>
    <t>AN5-17A</t>
  </si>
  <si>
    <t>AN515C8-6</t>
  </si>
  <si>
    <t>AN515-8R10</t>
  </si>
  <si>
    <t>AN5-13A</t>
  </si>
  <si>
    <t>AN5-11A</t>
  </si>
  <si>
    <t>AN509-8R9</t>
  </si>
  <si>
    <t>AN509-8R10</t>
  </si>
  <si>
    <t>AN507B632R18</t>
  </si>
  <si>
    <t>AN501A10-6</t>
  </si>
  <si>
    <t>AN501A10-5</t>
  </si>
  <si>
    <t>AN501A10-4</t>
  </si>
  <si>
    <t>AN500A4-5</t>
  </si>
  <si>
    <t>AN500A4-4</t>
  </si>
  <si>
    <t>AN500A4-3</t>
  </si>
  <si>
    <t>AN500-4-4</t>
  </si>
  <si>
    <t>AN4H5A</t>
  </si>
  <si>
    <t>AN4H3A</t>
  </si>
  <si>
    <t>AN4H16A</t>
  </si>
  <si>
    <t>BOLT, MACHINE</t>
  </si>
  <si>
    <t>AN4-7A</t>
  </si>
  <si>
    <t>AN4-74</t>
  </si>
  <si>
    <t>AN4-6A</t>
  </si>
  <si>
    <t>AN4-6</t>
  </si>
  <si>
    <t>AN4-5A</t>
  </si>
  <si>
    <t>PARAFUSO DE MĮQUINA</t>
  </si>
  <si>
    <t>AN4-4A</t>
  </si>
  <si>
    <t>AN4-36</t>
  </si>
  <si>
    <t>AN4-31A</t>
  </si>
  <si>
    <t>AN4-30</t>
  </si>
  <si>
    <t>AN4-24A</t>
  </si>
  <si>
    <t>AN4-24</t>
  </si>
  <si>
    <t>AN4-22A</t>
  </si>
  <si>
    <t>AN4-17</t>
  </si>
  <si>
    <t>AN4-16A</t>
  </si>
  <si>
    <t>AN4-14A</t>
  </si>
  <si>
    <t>AN4-13A</t>
  </si>
  <si>
    <t>AN4-13</t>
  </si>
  <si>
    <t>PARAFUSO SEXTAVADO</t>
  </si>
  <si>
    <t>AN4-12A</t>
  </si>
  <si>
    <t>AN4-12</t>
  </si>
  <si>
    <t>9M264</t>
  </si>
  <si>
    <t>AN4-11A</t>
  </si>
  <si>
    <t>AN4-11</t>
  </si>
  <si>
    <t>AN4-10</t>
  </si>
  <si>
    <t>AN3H4A</t>
  </si>
  <si>
    <t>AN3C3A</t>
  </si>
  <si>
    <t>AN392-7</t>
  </si>
  <si>
    <t>AN381-3-16</t>
  </si>
  <si>
    <t>AN380-3-2</t>
  </si>
  <si>
    <t>AN380-2-4</t>
  </si>
  <si>
    <t>AN380-2-2</t>
  </si>
  <si>
    <t>AN380-2-1</t>
  </si>
  <si>
    <t>AN3-7A</t>
  </si>
  <si>
    <t>AN3-7</t>
  </si>
  <si>
    <t>AN365D1032A</t>
  </si>
  <si>
    <t>AN365-832A</t>
  </si>
  <si>
    <t>AN365-720</t>
  </si>
  <si>
    <t>AN365-524</t>
  </si>
  <si>
    <t>AN363-720</t>
  </si>
  <si>
    <t>AN363-1032</t>
  </si>
  <si>
    <t>AN3-5</t>
  </si>
  <si>
    <t>AN3-4A</t>
  </si>
  <si>
    <t>AN340-4</t>
  </si>
  <si>
    <t>AN3-4</t>
  </si>
  <si>
    <t>AN3-3A</t>
  </si>
  <si>
    <t>AN3-33A</t>
  </si>
  <si>
    <t>AN3-32A</t>
  </si>
  <si>
    <t>AN3-24A</t>
  </si>
  <si>
    <t>AN3-23A</t>
  </si>
  <si>
    <t>AN3-22A</t>
  </si>
  <si>
    <t>AN3-21A</t>
  </si>
  <si>
    <t>NUT,PLAIN,SLOTTED,HEXAGON</t>
  </si>
  <si>
    <t>AN3-20A</t>
  </si>
  <si>
    <t>AN320-7</t>
  </si>
  <si>
    <t>AN320-6</t>
  </si>
  <si>
    <t>AN320-5</t>
  </si>
  <si>
    <t>AN320-4</t>
  </si>
  <si>
    <t>AN320-2</t>
  </si>
  <si>
    <t>AN320-12</t>
  </si>
  <si>
    <t>AN320-10</t>
  </si>
  <si>
    <t>AN3-16A</t>
  </si>
  <si>
    <t>AN316-7R</t>
  </si>
  <si>
    <t>NUT, PLAIN, HEXAGON</t>
  </si>
  <si>
    <t>AN316-6R</t>
  </si>
  <si>
    <t>AN316-5R</t>
  </si>
  <si>
    <t>AN316-4R</t>
  </si>
  <si>
    <t>AN315-5R</t>
  </si>
  <si>
    <t>AN315-3R</t>
  </si>
  <si>
    <t>AN3-14A</t>
  </si>
  <si>
    <t>AN3-14</t>
  </si>
  <si>
    <t>AN3-13A</t>
  </si>
  <si>
    <t>AN3-12A</t>
  </si>
  <si>
    <t>AN3-12</t>
  </si>
  <si>
    <t>AN3-11A</t>
  </si>
  <si>
    <t>AN3115-1</t>
  </si>
  <si>
    <t>AN3-10A</t>
  </si>
  <si>
    <t>AN310-9</t>
  </si>
  <si>
    <t>AN310-7</t>
  </si>
  <si>
    <t>AN3106A12S3S</t>
  </si>
  <si>
    <t>AN310-3</t>
  </si>
  <si>
    <t>AN310-15</t>
  </si>
  <si>
    <t>AN3-10</t>
  </si>
  <si>
    <t>AN3042-4</t>
  </si>
  <si>
    <t>AN207DPP3MILG3278</t>
  </si>
  <si>
    <t>AN206DSP4</t>
  </si>
  <si>
    <t>AN173H4A</t>
  </si>
  <si>
    <t>BOLT,CLOSE TOLERANCE</t>
  </si>
  <si>
    <t>AN173-5A</t>
  </si>
  <si>
    <t>STUD,STEPPED</t>
  </si>
  <si>
    <t>AN150540</t>
  </si>
  <si>
    <t>AN150538</t>
  </si>
  <si>
    <t>AI36$</t>
  </si>
  <si>
    <t>AN150411</t>
  </si>
  <si>
    <t>STUD,PLAIN</t>
  </si>
  <si>
    <t>AN125421</t>
  </si>
  <si>
    <t>AN125403</t>
  </si>
  <si>
    <t>AN123319</t>
  </si>
  <si>
    <t>AN123315</t>
  </si>
  <si>
    <t>AN123314</t>
  </si>
  <si>
    <t>AN123170</t>
  </si>
  <si>
    <t>AN123158</t>
  </si>
  <si>
    <t>AN123153</t>
  </si>
  <si>
    <t>AN122581</t>
  </si>
  <si>
    <t>COVER,ACCESS</t>
  </si>
  <si>
    <t>AN100043</t>
  </si>
  <si>
    <t>IGNITERSPARK</t>
  </si>
  <si>
    <t>AGF2-6</t>
  </si>
  <si>
    <t>ISOPROPYL ALCOHOL, TECHNICAL</t>
  </si>
  <si>
    <t>AEROSHELLCOMPOUND 06A</t>
  </si>
  <si>
    <t>HYDRAULIC FLUID, NONPETROLEUM BASE, AIRCRAFT</t>
  </si>
  <si>
    <t>Z0157</t>
  </si>
  <si>
    <t>ISOPROPYL ALCOHOL,TECHNICAL,(TT-I-735A)</t>
  </si>
  <si>
    <t>AEROSHELL COMPOUND 06A</t>
  </si>
  <si>
    <t>INSULATION SLEEVING,THERMAL, DIAMETER INSIDE 0.620 IN, THICK 0.125 IN, GLASS FIBER</t>
  </si>
  <si>
    <t>AEI102-10</t>
  </si>
  <si>
    <t>AJ10$</t>
  </si>
  <si>
    <t>MANGUEIRA NĆO METĮLICA</t>
  </si>
  <si>
    <t>AE701-8</t>
  </si>
  <si>
    <t>HOSE,NONMETALLIC</t>
  </si>
  <si>
    <t>PROTECTOR,ELECTRICAL CABLE</t>
  </si>
  <si>
    <t>AE208-4</t>
  </si>
  <si>
    <t>SLEEVE,COMPRESSION,TUBE-HOSE FITTING</t>
  </si>
  <si>
    <t>AE18916E</t>
  </si>
  <si>
    <t>SOCKET</t>
  </si>
  <si>
    <t>AE18915E</t>
  </si>
  <si>
    <t>AE18884E</t>
  </si>
  <si>
    <t>ADAPTER 45</t>
  </si>
  <si>
    <t>AE18883E</t>
  </si>
  <si>
    <t>INSULATION SLEEVING,THERMAL</t>
  </si>
  <si>
    <t>AE102-18</t>
  </si>
  <si>
    <t>AE102-12</t>
  </si>
  <si>
    <t>AE102-10</t>
  </si>
  <si>
    <t>AE102/624-22</t>
  </si>
  <si>
    <t>HOSE ASSY</t>
  </si>
  <si>
    <t>AE1004696E0120</t>
  </si>
  <si>
    <t>AB083</t>
  </si>
  <si>
    <t>AE03-017-090</t>
  </si>
  <si>
    <t>SENSOR ASSY</t>
  </si>
  <si>
    <t>AD-29529-001</t>
  </si>
  <si>
    <t>AC9607F897</t>
  </si>
  <si>
    <t>AC900F4UP1</t>
  </si>
  <si>
    <t>AB1880-1-1</t>
  </si>
  <si>
    <t>AA8621-2D12</t>
  </si>
  <si>
    <t>TAPE,LACING AND TYING - U/I CONTAINS 500 YD</t>
  </si>
  <si>
    <t>AA52082-A-4-OLIVE DRAB</t>
  </si>
  <si>
    <t>GLOVES,MEN'S AND WOMEN'S</t>
  </si>
  <si>
    <t>A-A-52055</t>
  </si>
  <si>
    <t>A944</t>
  </si>
  <si>
    <t>A9226</t>
  </si>
  <si>
    <t>MICROINTERRUPTOR</t>
  </si>
  <si>
    <t>A9150</t>
  </si>
  <si>
    <t>SWITCH ASSY</t>
  </si>
  <si>
    <t>A9149</t>
  </si>
  <si>
    <t>A9091</t>
  </si>
  <si>
    <t>GEAR ASSEMBLY</t>
  </si>
  <si>
    <t>A9059</t>
  </si>
  <si>
    <t>A9036</t>
  </si>
  <si>
    <t>A8698</t>
  </si>
  <si>
    <t>INSULATOR BUSHING</t>
  </si>
  <si>
    <t>A8477-3</t>
  </si>
  <si>
    <t>A8473-1</t>
  </si>
  <si>
    <t>PLUG,VENT</t>
  </si>
  <si>
    <t>A-7941</t>
  </si>
  <si>
    <t>A7635A</t>
  </si>
  <si>
    <t>K1479</t>
  </si>
  <si>
    <t>A7635</t>
  </si>
  <si>
    <t>A7632</t>
  </si>
  <si>
    <t>BATTERY,NONRECHARGEABLE 1,5VOLTS</t>
  </si>
  <si>
    <t>A-76</t>
  </si>
  <si>
    <t>A7512-24</t>
  </si>
  <si>
    <t>A7079B24</t>
  </si>
  <si>
    <t>A6795B2-24</t>
  </si>
  <si>
    <t>LIGHT,INDICATOR, LAMP NUMBER 327</t>
  </si>
  <si>
    <t>A6795AR2-24</t>
  </si>
  <si>
    <t>A6458</t>
  </si>
  <si>
    <t>A6119</t>
  </si>
  <si>
    <t>U1584</t>
  </si>
  <si>
    <t>A5-30</t>
  </si>
  <si>
    <t>PIN, STRAIGHT, HEADLESS</t>
  </si>
  <si>
    <t>A4312</t>
  </si>
  <si>
    <t>CORK JOINT</t>
  </si>
  <si>
    <t>A4-307</t>
  </si>
  <si>
    <t>A4-25</t>
  </si>
  <si>
    <t>A4-157</t>
  </si>
  <si>
    <t>A3934</t>
  </si>
  <si>
    <t>DISK ASSEMBLY,DRIVI</t>
  </si>
  <si>
    <t>A3822</t>
  </si>
  <si>
    <t>RETAINER, REAR</t>
  </si>
  <si>
    <t>A-3646</t>
  </si>
  <si>
    <t>EXTENSION</t>
  </si>
  <si>
    <t>A3401</t>
  </si>
  <si>
    <t>SCREW,SOCKET-CLAMP</t>
  </si>
  <si>
    <t>A-321</t>
  </si>
  <si>
    <t>A3087</t>
  </si>
  <si>
    <t>A3067-2</t>
  </si>
  <si>
    <t>BLOCK ASSEMBLY,PROPELLER</t>
  </si>
  <si>
    <t>A3044</t>
  </si>
  <si>
    <t>A304</t>
  </si>
  <si>
    <t>A-304</t>
  </si>
  <si>
    <t>A2051</t>
  </si>
  <si>
    <t>A2048</t>
  </si>
  <si>
    <t>A-2043-1</t>
  </si>
  <si>
    <t>A-2036-22</t>
  </si>
  <si>
    <t>A1854</t>
  </si>
  <si>
    <t>RING GUIDE</t>
  </si>
  <si>
    <t>A1852</t>
  </si>
  <si>
    <t>BEARING,BALL,THRUST</t>
  </si>
  <si>
    <t>A-1851-T</t>
  </si>
  <si>
    <t>LINK ASSEMBLY</t>
  </si>
  <si>
    <t>A1464</t>
  </si>
  <si>
    <t>A1373</t>
  </si>
  <si>
    <t>A1372</t>
  </si>
  <si>
    <t>GEAR,WORM</t>
  </si>
  <si>
    <t>A13217</t>
  </si>
  <si>
    <t>A1306-1</t>
  </si>
  <si>
    <t>WEIGHT BALANCE</t>
  </si>
  <si>
    <t>A1305</t>
  </si>
  <si>
    <t>BALANCE WEIGHT</t>
  </si>
  <si>
    <t>A-1305</t>
  </si>
  <si>
    <t>A12139</t>
  </si>
  <si>
    <t>ROD END</t>
  </si>
  <si>
    <t>A12014-2</t>
  </si>
  <si>
    <t>END CAP,SCREW COVER</t>
  </si>
  <si>
    <t>A12011</t>
  </si>
  <si>
    <t>PLASTIC PIECE</t>
  </si>
  <si>
    <t>A12010</t>
  </si>
  <si>
    <t>A12007</t>
  </si>
  <si>
    <t>A0164TK040S010X</t>
  </si>
  <si>
    <t>99-5000-69-01</t>
  </si>
  <si>
    <t>99-4874</t>
  </si>
  <si>
    <t>99-4684-28</t>
  </si>
  <si>
    <t>JUNTAFILTROCMB</t>
  </si>
  <si>
    <t>99-4346-22</t>
  </si>
  <si>
    <t>98W52</t>
  </si>
  <si>
    <t>CONNECTOR SET,ELECTRICAL</t>
  </si>
  <si>
    <t>988-9200-004</t>
  </si>
  <si>
    <t>RT MATING CONNECTOR</t>
  </si>
  <si>
    <t>987-6460-003</t>
  </si>
  <si>
    <t>ELBOW,HOSE</t>
  </si>
  <si>
    <t>980688-4</t>
  </si>
  <si>
    <t>972-1335-000</t>
  </si>
  <si>
    <t>970-2432-060</t>
  </si>
  <si>
    <t>MICROPHONE</t>
  </si>
  <si>
    <t>96168P-30</t>
  </si>
  <si>
    <t>953504-157</t>
  </si>
  <si>
    <t>S4080</t>
  </si>
  <si>
    <t>938.77.11.112</t>
  </si>
  <si>
    <t>ENCODER-INDICATOR,DIGITAL DATA</t>
  </si>
  <si>
    <t>92546-001</t>
  </si>
  <si>
    <t>9207-4399</t>
  </si>
  <si>
    <t>F5491</t>
  </si>
  <si>
    <t>CAPACITOR,VARI</t>
  </si>
  <si>
    <t>919-0242-020</t>
  </si>
  <si>
    <t>9123-C7C4-002</t>
  </si>
  <si>
    <t>TARGET TAPE REFLETIV</t>
  </si>
  <si>
    <t>9052-4062</t>
  </si>
  <si>
    <t>902-153-01</t>
  </si>
  <si>
    <t>GEAR SET</t>
  </si>
  <si>
    <t>902-078-01A</t>
  </si>
  <si>
    <t>901212-K1</t>
  </si>
  <si>
    <t>900591B2C</t>
  </si>
  <si>
    <t>A DATA INST KT</t>
  </si>
  <si>
    <t>90004-003-120</t>
  </si>
  <si>
    <t>8LT5-11B35SN</t>
  </si>
  <si>
    <t>KIT OVERHAUL</t>
  </si>
  <si>
    <t>8932-073</t>
  </si>
  <si>
    <t>8932-030</t>
  </si>
  <si>
    <t>PARTS KIT,GOVERNOR</t>
  </si>
  <si>
    <t>8932-012</t>
  </si>
  <si>
    <t>8891-6D</t>
  </si>
  <si>
    <t>8846-8D</t>
  </si>
  <si>
    <t>F0349</t>
  </si>
  <si>
    <t>858015-09</t>
  </si>
  <si>
    <t>PITOT STATIC</t>
  </si>
  <si>
    <t>856NB1</t>
  </si>
  <si>
    <t>855-488-3</t>
  </si>
  <si>
    <t>8-51-06RC8-33S</t>
  </si>
  <si>
    <t>8-51-06EC8-33S</t>
  </si>
  <si>
    <t>8441-90</t>
  </si>
  <si>
    <t>RADIO NOISE</t>
  </si>
  <si>
    <t>8441-80-1</t>
  </si>
  <si>
    <t>F0656</t>
  </si>
  <si>
    <t>83ASTARA</t>
  </si>
  <si>
    <t>F0022</t>
  </si>
  <si>
    <t>CLAMP ASSEMBLY</t>
  </si>
  <si>
    <t>838-67</t>
  </si>
  <si>
    <t>SPRING ASSEMBLY</t>
  </si>
  <si>
    <t>831-82</t>
  </si>
  <si>
    <t>SPRING ASSEBLY</t>
  </si>
  <si>
    <t>831-47</t>
  </si>
  <si>
    <t>KIT,OIL SAMPLING</t>
  </si>
  <si>
    <t>831044-1</t>
  </si>
  <si>
    <t>STATOR ASSY,ROTOR</t>
  </si>
  <si>
    <t>827-0003-001</t>
  </si>
  <si>
    <t>RING,ELECTRICAL CONTACT</t>
  </si>
  <si>
    <t>826-0007-001</t>
  </si>
  <si>
    <t>HOLDER,ANTENNA COUPLER</t>
  </si>
  <si>
    <t>822-0596-001</t>
  </si>
  <si>
    <t>MOUNTING BASE,ELECTRICAL EQUIPMENT</t>
  </si>
  <si>
    <t>822-0594-001</t>
  </si>
  <si>
    <t>816-4</t>
  </si>
  <si>
    <t>816-12D</t>
  </si>
  <si>
    <t>BRUSH BLOCK</t>
  </si>
  <si>
    <t>815-0004-001</t>
  </si>
  <si>
    <t>HOLDER ELECTRI</t>
  </si>
  <si>
    <t>815-0001-001</t>
  </si>
  <si>
    <t>COIL,ELECTRICAL</t>
  </si>
  <si>
    <t>812-0030-001</t>
  </si>
  <si>
    <t>8112-2</t>
  </si>
  <si>
    <t>BAG,PLASTIC, MATERIAL TRANSPARENCY CLEAR, COLOR NATURAL, PKG 1000 PER CARTON</t>
  </si>
  <si>
    <t>8105-00-835-7212</t>
  </si>
  <si>
    <t>INVERTER ASSY</t>
  </si>
  <si>
    <t>8048-1</t>
  </si>
  <si>
    <t>1E0R3</t>
  </si>
  <si>
    <t>804-0027-001</t>
  </si>
  <si>
    <t>REGULATOR ASSY</t>
  </si>
  <si>
    <t>800419-00</t>
  </si>
  <si>
    <t>1SG29</t>
  </si>
  <si>
    <t>800024-6</t>
  </si>
  <si>
    <t>CIRCUIT CARD ASSEMBLY</t>
  </si>
  <si>
    <t>800-0080-904</t>
  </si>
  <si>
    <t>791-8511-002</t>
  </si>
  <si>
    <t>791-0916-002</t>
  </si>
  <si>
    <t>BEARING BALL</t>
  </si>
  <si>
    <t>787073-12</t>
  </si>
  <si>
    <t>780-8932-001</t>
  </si>
  <si>
    <t>ANTENA VHF/NAV</t>
  </si>
  <si>
    <t>776-7349-001</t>
  </si>
  <si>
    <t>772536-7</t>
  </si>
  <si>
    <t>HOSE AIR DUCT</t>
  </si>
  <si>
    <t>757673-1</t>
  </si>
  <si>
    <t>DIAL,CONTROL</t>
  </si>
  <si>
    <t>756-2471-005</t>
  </si>
  <si>
    <t>RESISTOR,THERMAL</t>
  </si>
  <si>
    <t>754691-1</t>
  </si>
  <si>
    <t>NTN R/T CONNECTING KITS</t>
  </si>
  <si>
    <t>752-8773-001</t>
  </si>
  <si>
    <t>NTN HF CONTROL CONNECTOR KIT</t>
  </si>
  <si>
    <t>751-0236-002</t>
  </si>
  <si>
    <t>SEAL,FLEXIBLE, FIBER GLASS FABRIC, COLOR ORANGE AND FOAM RUBBER, SILICONE RED, U/I EA, EQUAL 10 FEET</t>
  </si>
  <si>
    <t>750572-1</t>
  </si>
  <si>
    <t>0BJB7</t>
  </si>
  <si>
    <t>SEPARATOR,WATER,AIRCRAFT AIR CON</t>
  </si>
  <si>
    <t>746451-3</t>
  </si>
  <si>
    <t>744257D3</t>
  </si>
  <si>
    <t>744257D1</t>
  </si>
  <si>
    <t>COUPLING,CLAMP,GROOVE, INSIDE DIAMETER 1.250 IN, RETAINER WIDTH 1.641 IN, BAND WIDTH 0.781 IN.</t>
  </si>
  <si>
    <t>744257C1</t>
  </si>
  <si>
    <t>SPACE SHOULD</t>
  </si>
  <si>
    <t>744239-4</t>
  </si>
  <si>
    <t>7274-11-2</t>
  </si>
  <si>
    <t>AVIONICS EMMERGENCY BATTERY, AIRCRAFT, SEALED, 24 VOLTS</t>
  </si>
  <si>
    <t>7243-16</t>
  </si>
  <si>
    <t>SPRING,HELICAL,EXTENSION</t>
  </si>
  <si>
    <t>RESISTOR FIXED</t>
  </si>
  <si>
    <t>71A2-39</t>
  </si>
  <si>
    <t>CLUTCH SERVO,PRIMAR</t>
  </si>
  <si>
    <t>717503-0001</t>
  </si>
  <si>
    <t>5F573</t>
  </si>
  <si>
    <t>7116MT-160T</t>
  </si>
  <si>
    <t>STRUT,LOCK</t>
  </si>
  <si>
    <t>70700-20385-041</t>
  </si>
  <si>
    <t>0VTX0</t>
  </si>
  <si>
    <t>AP BRINDLE CABLE</t>
  </si>
  <si>
    <t>70123-03</t>
  </si>
  <si>
    <t>70123-02</t>
  </si>
  <si>
    <t>70123-01</t>
  </si>
  <si>
    <t>700387-1</t>
  </si>
  <si>
    <t>700166-1</t>
  </si>
  <si>
    <t>RECEIVER COVER</t>
  </si>
  <si>
    <t>700141-000</t>
  </si>
  <si>
    <t>6TC14-4</t>
  </si>
  <si>
    <t>KEY TO ADJUST THE MAGNETIC COMPASS</t>
  </si>
  <si>
    <t>6B 1042081</t>
  </si>
  <si>
    <t>SWITCH,ELECTRICAL</t>
  </si>
  <si>
    <t>6AS25</t>
  </si>
  <si>
    <t>69766-125</t>
  </si>
  <si>
    <t>69738-200</t>
  </si>
  <si>
    <t>696-150S</t>
  </si>
  <si>
    <t>GAGE,PRESSURE,DIAL INDICATING</t>
  </si>
  <si>
    <t>6933-704</t>
  </si>
  <si>
    <t>SENSOR, VIBE, ACCEL, 991D-1</t>
  </si>
  <si>
    <t>69-100-0075</t>
  </si>
  <si>
    <t>6-855-6</t>
  </si>
  <si>
    <t>685-0364-001</t>
  </si>
  <si>
    <t>685-0360-002</t>
  </si>
  <si>
    <t>68-1513</t>
  </si>
  <si>
    <t>68-1151</t>
  </si>
  <si>
    <t>6810069-4</t>
  </si>
  <si>
    <t>CAIXA CONTROL</t>
  </si>
  <si>
    <t>6805-7</t>
  </si>
  <si>
    <t>HOOK AND LINK ASSY,</t>
  </si>
  <si>
    <t>67D45685</t>
  </si>
  <si>
    <t>667-0064-000</t>
  </si>
  <si>
    <t>HOSE,NONMETALLIC, SIZE 6, DIAMETER: INSIDE (5/16") 0.313 IN, OUTSIDE 0.466 IN, ROUND</t>
  </si>
  <si>
    <t>666-6</t>
  </si>
  <si>
    <t>666-4</t>
  </si>
  <si>
    <t>6632A0205R</t>
  </si>
  <si>
    <t>653-1286-001</t>
  </si>
  <si>
    <t>BEZEL ASSEMBLY</t>
  </si>
  <si>
    <t>653-0018-901</t>
  </si>
  <si>
    <t>ROTOR HOUSING</t>
  </si>
  <si>
    <t>652-0053-906</t>
  </si>
  <si>
    <t>GIMBAL, MACHINE</t>
  </si>
  <si>
    <t>651-0046-901</t>
  </si>
  <si>
    <t>65-0151-23</t>
  </si>
  <si>
    <t>LIGHT IND</t>
  </si>
  <si>
    <t>65-0121-173</t>
  </si>
  <si>
    <t>DIAL,RING</t>
  </si>
  <si>
    <t>650-0008-901</t>
  </si>
  <si>
    <t>649-0048-901G</t>
  </si>
  <si>
    <t>INDICATOR,INDICE</t>
  </si>
  <si>
    <t>648-0055-901</t>
  </si>
  <si>
    <t>POINTER,DIAL</t>
  </si>
  <si>
    <t>648-0046-904</t>
  </si>
  <si>
    <t>FLAG HUB ASSEMBLY</t>
  </si>
  <si>
    <t>648-0019-902</t>
  </si>
  <si>
    <t>MASK FINISHED</t>
  </si>
  <si>
    <t>645-0004-902</t>
  </si>
  <si>
    <t>WIRE,ELECTRICAL, ROUND, COLOR BROWN, OUTSIDE DIAMETER 0.183 IN, SIZE 16 AWG</t>
  </si>
  <si>
    <t>637-0021-001</t>
  </si>
  <si>
    <t>637-0004-001</t>
  </si>
  <si>
    <t>3F7P3</t>
  </si>
  <si>
    <t>637-0003-002</t>
  </si>
  <si>
    <t>637-0002-001</t>
  </si>
  <si>
    <t>INCLINOMETER,AIRCRAFT</t>
  </si>
  <si>
    <t>634-4320-002</t>
  </si>
  <si>
    <t>634-3420-001</t>
  </si>
  <si>
    <t>INNER KNOB</t>
  </si>
  <si>
    <t>634-3413-001</t>
  </si>
  <si>
    <t>634-1022-001</t>
  </si>
  <si>
    <t>634-1021-001</t>
  </si>
  <si>
    <t>SHAFT,FLAG,HORIZON</t>
  </si>
  <si>
    <t>632-0048-001</t>
  </si>
  <si>
    <t>INNER SHAFT</t>
  </si>
  <si>
    <t>632-0003-904</t>
  </si>
  <si>
    <t>629-8707-001</t>
  </si>
  <si>
    <t>MOUNTING KIT</t>
  </si>
  <si>
    <t>628-6561-007</t>
  </si>
  <si>
    <t>628-6561-006</t>
  </si>
  <si>
    <t>MOUNTING BASE,ELECTRICAL EQUIPMENT, I / W PN 628-6561-006</t>
  </si>
  <si>
    <t>628-6561-005</t>
  </si>
  <si>
    <t>MOUNTING BASE,ELECTRICAL EQUIPME</t>
  </si>
  <si>
    <t>628-6561-004</t>
  </si>
  <si>
    <t>628-6561-002</t>
  </si>
  <si>
    <t>628-6561-001</t>
  </si>
  <si>
    <t>MOUNT UMT-16A</t>
  </si>
  <si>
    <t>622-8304-002</t>
  </si>
  <si>
    <t>MOUNTING</t>
  </si>
  <si>
    <t>622-7265-001</t>
  </si>
  <si>
    <t>622-5213-001</t>
  </si>
  <si>
    <t>621-8976-001</t>
  </si>
  <si>
    <t>KIT, CONNECTOR HOUSING</t>
  </si>
  <si>
    <t>621-8533-001</t>
  </si>
  <si>
    <t>621-1734-001</t>
  </si>
  <si>
    <t>621-1557-001</t>
  </si>
  <si>
    <t>TRANSMITER</t>
  </si>
  <si>
    <t>621-1543-001</t>
  </si>
  <si>
    <t>VOLTAGE CONTROLLER OSCILLATOR</t>
  </si>
  <si>
    <t>621-0469-002</t>
  </si>
  <si>
    <t>618-8992-001</t>
  </si>
  <si>
    <t>618-8990-001</t>
  </si>
  <si>
    <t>KIT CONNECTOR</t>
  </si>
  <si>
    <t>618-5792-001</t>
  </si>
  <si>
    <t>618-3841-004</t>
  </si>
  <si>
    <t>618-3814-001</t>
  </si>
  <si>
    <t>STABILIZED MASTER OSCILATOS (SMO)</t>
  </si>
  <si>
    <t>618-3725-001</t>
  </si>
  <si>
    <t>SWITCH,PUSH</t>
  </si>
  <si>
    <t>616-7-1-387</t>
  </si>
  <si>
    <t>GLASS SCREGNED</t>
  </si>
  <si>
    <t>612-0063-901</t>
  </si>
  <si>
    <t>WINDOW,DIAL</t>
  </si>
  <si>
    <t>612-0004-001</t>
  </si>
  <si>
    <t>611-6052</t>
  </si>
  <si>
    <t>611-6013-04</t>
  </si>
  <si>
    <t>YOKE SLIDER</t>
  </si>
  <si>
    <t>61156-025</t>
  </si>
  <si>
    <t>ROTOR,GYROSCOPE</t>
  </si>
  <si>
    <t>611-0020-901</t>
  </si>
  <si>
    <t>F0052</t>
  </si>
  <si>
    <t>SUPPORT ECRAN EQUIPE</t>
  </si>
  <si>
    <t>61038174AA00</t>
  </si>
  <si>
    <t>SEAL GASKET</t>
  </si>
  <si>
    <t>610-0012-001</t>
  </si>
  <si>
    <t>608-6615-001</t>
  </si>
  <si>
    <t>608-6381-002</t>
  </si>
  <si>
    <t>608-6380-002</t>
  </si>
  <si>
    <t>60846F</t>
  </si>
  <si>
    <t>606-4103-001</t>
  </si>
  <si>
    <t>60-4416-1</t>
  </si>
  <si>
    <t>601-5520-001</t>
  </si>
  <si>
    <t>SWITCH,PUSH, VOLTAGE RATING IN VOLTS 28.0 DC</t>
  </si>
  <si>
    <t>601-4301</t>
  </si>
  <si>
    <t>601-12</t>
  </si>
  <si>
    <t>HOSE,NONMETALLIC, MIL-H-83797, SIZE 4, DIAMETER: INSIDE (7/32")0.219 IN, OUTSIDE 0.438 IN, ROUND</t>
  </si>
  <si>
    <t>601/AE701-4</t>
  </si>
  <si>
    <t>600-052</t>
  </si>
  <si>
    <t>3K820</t>
  </si>
  <si>
    <t>DEGELADOR</t>
  </si>
  <si>
    <t>5E1683-1</t>
  </si>
  <si>
    <t>F0235</t>
  </si>
  <si>
    <t>5-9X1-5HP1SA</t>
  </si>
  <si>
    <t>5979-22</t>
  </si>
  <si>
    <t>SUPPORT</t>
  </si>
  <si>
    <t>57C3003-1</t>
  </si>
  <si>
    <t>GUIDE COLLAR</t>
  </si>
  <si>
    <t>57B0834-12</t>
  </si>
  <si>
    <t>57A3498</t>
  </si>
  <si>
    <t>JOINT TORIQUE</t>
  </si>
  <si>
    <t>57231-420-1</t>
  </si>
  <si>
    <t>56B17</t>
  </si>
  <si>
    <t>56A22919-05</t>
  </si>
  <si>
    <t>557-S-6</t>
  </si>
  <si>
    <t>557S4</t>
  </si>
  <si>
    <t>MOTOR,FLAG,AND BRACKET ASSEMBLY</t>
  </si>
  <si>
    <t>557-1010-04</t>
  </si>
  <si>
    <t>PANEL,LIGHTING</t>
  </si>
  <si>
    <t>553-8779-005</t>
  </si>
  <si>
    <t>553-8755-002</t>
  </si>
  <si>
    <t>GEAR,SPUR</t>
  </si>
  <si>
    <t>553-8749-002</t>
  </si>
  <si>
    <t>SPACER,RING</t>
  </si>
  <si>
    <t>5528A</t>
  </si>
  <si>
    <t>RUBBER BLADE</t>
  </si>
  <si>
    <t>55-1110-9WE</t>
  </si>
  <si>
    <t>KNOB BAR</t>
  </si>
  <si>
    <t>549-3468-002</t>
  </si>
  <si>
    <t>GEAR CLUSTER</t>
  </si>
  <si>
    <t>549-3436-002</t>
  </si>
  <si>
    <t>POINTER ASSY</t>
  </si>
  <si>
    <t>5473-1</t>
  </si>
  <si>
    <t>SEAL,DUST</t>
  </si>
  <si>
    <t>5458-007</t>
  </si>
  <si>
    <t>MOUNTING PLATE</t>
  </si>
  <si>
    <t>544-7090-003</t>
  </si>
  <si>
    <t>5431407-24</t>
  </si>
  <si>
    <t>5401-1</t>
  </si>
  <si>
    <t>0KDP7</t>
  </si>
  <si>
    <t>C3141</t>
  </si>
  <si>
    <t>TRANSISTOR TIP</t>
  </si>
  <si>
    <t>531-133-008</t>
  </si>
  <si>
    <t>52Z1835-048</t>
  </si>
  <si>
    <t>52NTE080</t>
  </si>
  <si>
    <t>52NTE048</t>
  </si>
  <si>
    <t>52LH3324-070</t>
  </si>
  <si>
    <t>COM MANUAL</t>
  </si>
  <si>
    <t>523-0807051</t>
  </si>
  <si>
    <t>INSTRUCTION BOOKS</t>
  </si>
  <si>
    <t>523-0807049</t>
  </si>
  <si>
    <t>RCU MANUAL</t>
  </si>
  <si>
    <t>523-0806735</t>
  </si>
  <si>
    <t>HF INSTRUCTIONS BOOKS</t>
  </si>
  <si>
    <t>523-0806628</t>
  </si>
  <si>
    <t>HF-9000 MANUAL</t>
  </si>
  <si>
    <t>523-0806627</t>
  </si>
  <si>
    <t>SUPPLEMENT MANUAL</t>
  </si>
  <si>
    <t>523-0780304</t>
  </si>
  <si>
    <t>OPERATIOB GUIDE</t>
  </si>
  <si>
    <t>523-0774344</t>
  </si>
  <si>
    <t>INSTALLATION MANUAL</t>
  </si>
  <si>
    <t>523-0772719</t>
  </si>
  <si>
    <t>TUBING, NONMETALLIC, MATERIAL GLASS FIBER, INSIDE DIA 2 1/2 IN, OUTSIDE DIA 2.624 IN, LENGTH 35 IN</t>
  </si>
  <si>
    <t>522295-40-140</t>
  </si>
  <si>
    <t>522-0688-013</t>
  </si>
  <si>
    <t>5-1X1-9HP1SA</t>
  </si>
  <si>
    <t>5131C364Z</t>
  </si>
  <si>
    <t>51134-200S</t>
  </si>
  <si>
    <t>51134-150S</t>
  </si>
  <si>
    <t>INTEGRATED CIR</t>
  </si>
  <si>
    <t>51128-0101</t>
  </si>
  <si>
    <t>PUSH ON NUT</t>
  </si>
  <si>
    <t>5105-18</t>
  </si>
  <si>
    <t>51016-0077</t>
  </si>
  <si>
    <t>WIRE RELEASE TOOL</t>
  </si>
  <si>
    <t>50ARM300-250</t>
  </si>
  <si>
    <t>WIRE,ANTENNA</t>
  </si>
  <si>
    <t>507-186NF04G</t>
  </si>
  <si>
    <t>PANEL SANDWICH</t>
  </si>
  <si>
    <t>5040-320001FC2</t>
  </si>
  <si>
    <t>502-023-38</t>
  </si>
  <si>
    <t>BELT, AIRCRAFT SAFETY</t>
  </si>
  <si>
    <t>501010F-2251</t>
  </si>
  <si>
    <t>LIGHT LAND</t>
  </si>
  <si>
    <t>50-0014-3</t>
  </si>
  <si>
    <t>TIRE,PNEUMATIC,VEHICULAR</t>
  </si>
  <si>
    <t>5.00-8</t>
  </si>
  <si>
    <t>5,10X1,90PB601A</t>
  </si>
  <si>
    <t>WIRING HARNESS</t>
  </si>
  <si>
    <t>4E1889-2</t>
  </si>
  <si>
    <t>DEICER,PROPELLER,AIRCRAFT</t>
  </si>
  <si>
    <t>4E1188-5</t>
  </si>
  <si>
    <t>RELE ELECTROMA</t>
  </si>
  <si>
    <t>4B-1E-126</t>
  </si>
  <si>
    <t>BOUCHON PURGE,EQUIP</t>
  </si>
  <si>
    <t>4A-810-10-03</t>
  </si>
  <si>
    <t>WASHER,SADDLE</t>
  </si>
  <si>
    <t>BASE PROTETOR ESQ</t>
  </si>
  <si>
    <t>4A780-10-20-30</t>
  </si>
  <si>
    <t>BINNACLE STAND</t>
  </si>
  <si>
    <t>4A-780-10-20-26</t>
  </si>
  <si>
    <t>SUPPOR DETECT INCEN</t>
  </si>
  <si>
    <t>4A-760-21-03</t>
  </si>
  <si>
    <t>SUPPORT,DETEC INCEN</t>
  </si>
  <si>
    <t>4A-760-21-01</t>
  </si>
  <si>
    <t>TUBE,METALLIC</t>
  </si>
  <si>
    <t>BRACKET,ANGLE</t>
  </si>
  <si>
    <t>TUBE ASSEMBLY,METAL</t>
  </si>
  <si>
    <t>SPACER,PLATE</t>
  </si>
  <si>
    <t>CLAMP,BLOCK</t>
  </si>
  <si>
    <t>4A-720-10-09</t>
  </si>
  <si>
    <t>4A-680-21-05</t>
  </si>
  <si>
    <t>4A-680-21-04</t>
  </si>
  <si>
    <t>NUT,PLAIN,OCTAGON</t>
  </si>
  <si>
    <t>4A-676-21-03</t>
  </si>
  <si>
    <t>SUPPORT ADAPTATEUR</t>
  </si>
  <si>
    <t>4A-676-21-02</t>
  </si>
  <si>
    <t>4A-636-21-30</t>
  </si>
  <si>
    <t>PLATE,STRUCTURAL,AIRCRAFT</t>
  </si>
  <si>
    <t>4A-632-21-15</t>
  </si>
  <si>
    <t>PARTS KIT,COWLING</t>
  </si>
  <si>
    <t>4A-631-21-28-02</t>
  </si>
  <si>
    <t>FRAME,AIRCRAFT</t>
  </si>
  <si>
    <t>4A-631-21-01</t>
  </si>
  <si>
    <t>4A-620-21-06</t>
  </si>
  <si>
    <t>4A-611-21-04</t>
  </si>
  <si>
    <t>FLANGE, BIPARTIDO</t>
  </si>
  <si>
    <t>4A-602-21-01-01</t>
  </si>
  <si>
    <t>4A-525-10-06</t>
  </si>
  <si>
    <t>4A-514-21-04</t>
  </si>
  <si>
    <t>SUPPORT TUYAUTERIE</t>
  </si>
  <si>
    <t>ROD ASSY</t>
  </si>
  <si>
    <t>4A-513-21-02</t>
  </si>
  <si>
    <t>LEVER ASSY</t>
  </si>
  <si>
    <t>4A-512-21-06</t>
  </si>
  <si>
    <t>4A-505-10-01</t>
  </si>
  <si>
    <t>HASTE</t>
  </si>
  <si>
    <t>CONNECTING LINK,RIGID</t>
  </si>
  <si>
    <t>4A-501-10-01-07</t>
  </si>
  <si>
    <t>ARRUELA ESP</t>
  </si>
  <si>
    <t>PRISIONEIRO</t>
  </si>
  <si>
    <t>TUBE DE FORCE</t>
  </si>
  <si>
    <t>4A2721-61</t>
  </si>
  <si>
    <t>TERMINAL DO MECANISMO PORTAS TREM</t>
  </si>
  <si>
    <t>4A-2721-52-03</t>
  </si>
  <si>
    <t>4A-2721-05</t>
  </si>
  <si>
    <t>MEIA DOBRADICA</t>
  </si>
  <si>
    <t>4A2721-01-12</t>
  </si>
  <si>
    <t>SUPORTE DO BERĒO</t>
  </si>
  <si>
    <t>4A-2711-01-08</t>
  </si>
  <si>
    <t>4A-2510-55</t>
  </si>
  <si>
    <t>HASTE AILERON</t>
  </si>
  <si>
    <t>4A2510-40</t>
  </si>
  <si>
    <t>4A-2510-37</t>
  </si>
  <si>
    <t>4A-2510-34</t>
  </si>
  <si>
    <t>PLEXIGLASS DIREITO, APL PROTEĒĆO FAROL ASA DIREITA</t>
  </si>
  <si>
    <t>4A-2215-21-09</t>
  </si>
  <si>
    <t>4A-2115-21-10</t>
  </si>
  <si>
    <t>4A-2113-06-04</t>
  </si>
  <si>
    <t>4A-2113-06-02</t>
  </si>
  <si>
    <t>4A-1321-18</t>
  </si>
  <si>
    <t>PORCA ESPECIAL</t>
  </si>
  <si>
    <t>ALAVANCA</t>
  </si>
  <si>
    <t>TV765</t>
  </si>
  <si>
    <t>4A-0002-10-05</t>
  </si>
  <si>
    <t>CONNECTOR BODY,PLUG,ELECTRICAL</t>
  </si>
  <si>
    <t>48-7191</t>
  </si>
  <si>
    <t>METER MOVEMENT</t>
  </si>
  <si>
    <t>482-5118-010</t>
  </si>
  <si>
    <t>ATTENUATOR</t>
  </si>
  <si>
    <t>4772-6</t>
  </si>
  <si>
    <t>PLATE,CABLE SCUFF</t>
  </si>
  <si>
    <t>46A4803</t>
  </si>
  <si>
    <t>A3459</t>
  </si>
  <si>
    <t>46-20151-0030</t>
  </si>
  <si>
    <t>CAP ASSEMBLY,FUEL</t>
  </si>
  <si>
    <t>CAP,FILLER OPENING</t>
  </si>
  <si>
    <t>457-1015-6</t>
  </si>
  <si>
    <t>4562-150</t>
  </si>
  <si>
    <t>KIT 01 INSTAL ELT C406-2</t>
  </si>
  <si>
    <t>455-5030-710</t>
  </si>
  <si>
    <t>ELT REMOTE SWITCH G1-28V</t>
  </si>
  <si>
    <t>453-9701</t>
  </si>
  <si>
    <t>COVER,ELECTRONIC COMMUNICATION EQUIPMENT</t>
  </si>
  <si>
    <t>452-5052</t>
  </si>
  <si>
    <t>MOUNTING TRAY</t>
  </si>
  <si>
    <t>452-5050</t>
  </si>
  <si>
    <t>FLYWEIGHT</t>
  </si>
  <si>
    <t>4502-014</t>
  </si>
  <si>
    <t>44X3HP1SA</t>
  </si>
  <si>
    <t>SOLENOID,ELECTRICAL</t>
  </si>
  <si>
    <t>44D28304</t>
  </si>
  <si>
    <t>44B359394P002</t>
  </si>
  <si>
    <t>44B359394-002</t>
  </si>
  <si>
    <t>SOLENOID ASSEMBLY</t>
  </si>
  <si>
    <t>44B28302-2</t>
  </si>
  <si>
    <t>RELAY,FEEDER PROTEC</t>
  </si>
  <si>
    <t>44B258051-001</t>
  </si>
  <si>
    <t>RELAY ELECTROM</t>
  </si>
  <si>
    <t>44A353925-006</t>
  </si>
  <si>
    <t>44A353922-002</t>
  </si>
  <si>
    <t>SHIM,ARMING SOLENOI</t>
  </si>
  <si>
    <t>44A28437</t>
  </si>
  <si>
    <t>PIN,SHOULDER,HEADLESS</t>
  </si>
  <si>
    <t>44A28411</t>
  </si>
  <si>
    <t>ARM ASSY RELEASE LE</t>
  </si>
  <si>
    <t>44A28383</t>
  </si>
  <si>
    <t>44A28376</t>
  </si>
  <si>
    <t>447HS198NF1304-4</t>
  </si>
  <si>
    <t>447FS198NF1607-4</t>
  </si>
  <si>
    <t>447FS198NF1405-4</t>
  </si>
  <si>
    <t>44108-560200</t>
  </si>
  <si>
    <t>440-4</t>
  </si>
  <si>
    <t>440-3-4</t>
  </si>
  <si>
    <t>430M1</t>
  </si>
  <si>
    <t>NUT,SELF LOCKING</t>
  </si>
  <si>
    <t>42FLW624</t>
  </si>
  <si>
    <t>422201E594Z</t>
  </si>
  <si>
    <t>422201E5942</t>
  </si>
  <si>
    <t>INTERFACE ADAPTER,TACTICAL</t>
  </si>
  <si>
    <t>415-98-00079</t>
  </si>
  <si>
    <t>414-2873-005</t>
  </si>
  <si>
    <t>412-040-009-101</t>
  </si>
  <si>
    <t>41-0441-1</t>
  </si>
  <si>
    <t>CUSHION, EAR</t>
  </si>
  <si>
    <t>WHEEL,MINUTE RECORD</t>
  </si>
  <si>
    <t>4080A</t>
  </si>
  <si>
    <t>BALANCE ASSEMBLY</t>
  </si>
  <si>
    <t>4050-1</t>
  </si>
  <si>
    <t>VALVE,CORE</t>
  </si>
  <si>
    <t>402-AH</t>
  </si>
  <si>
    <t>1PNR4</t>
  </si>
  <si>
    <t>FLO-FIT GEL EARSEALS</t>
  </si>
  <si>
    <t>40243G-07</t>
  </si>
  <si>
    <t>CUSHION,EAR</t>
  </si>
  <si>
    <t>40243G-02</t>
  </si>
  <si>
    <t>BEARING UNIT,BALL</t>
  </si>
  <si>
    <t>4009270-3WD</t>
  </si>
  <si>
    <t>4005373-0001</t>
  </si>
  <si>
    <t>WAVEGUIDE ASSEMBLY</t>
  </si>
  <si>
    <t>4005095-0501</t>
  </si>
  <si>
    <t>3SAV1044A3</t>
  </si>
  <si>
    <t>SWITCH, INERTIA</t>
  </si>
  <si>
    <t>3LO-453/3</t>
  </si>
  <si>
    <t>FUSIVEL VIDRO</t>
  </si>
  <si>
    <t>3AG-250V-2A</t>
  </si>
  <si>
    <t>3A1523</t>
  </si>
  <si>
    <t>3-910E1267-80</t>
  </si>
  <si>
    <t>SWITCH,SLIDE</t>
  </si>
  <si>
    <t>385-4322</t>
  </si>
  <si>
    <t>DUMMY PLUG,TELEPHONE</t>
  </si>
  <si>
    <t>385-4321</t>
  </si>
  <si>
    <t>380-1677-000</t>
  </si>
  <si>
    <t>380-1079-340</t>
  </si>
  <si>
    <t>379S26</t>
  </si>
  <si>
    <t>379S16</t>
  </si>
  <si>
    <t>379S15</t>
  </si>
  <si>
    <t>2A659</t>
  </si>
  <si>
    <t>379S13</t>
  </si>
  <si>
    <t>371-2492-000</t>
  </si>
  <si>
    <t>371-0907-000</t>
  </si>
  <si>
    <t>371-0399-270</t>
  </si>
  <si>
    <t>CONTACT ASSEMBLY,ELECTRICAL</t>
  </si>
  <si>
    <t>371-0213-110</t>
  </si>
  <si>
    <t>371-0213-050</t>
  </si>
  <si>
    <t>371-0181-000</t>
  </si>
  <si>
    <t>3704-1</t>
  </si>
  <si>
    <t>36H120</t>
  </si>
  <si>
    <t>36-E22307</t>
  </si>
  <si>
    <t>AI47$</t>
  </si>
  <si>
    <t>36B508728P1</t>
  </si>
  <si>
    <t>36A227387P1</t>
  </si>
  <si>
    <t>PLATE,MOUNTING</t>
  </si>
  <si>
    <t>365A57-1253-20</t>
  </si>
  <si>
    <t>3638-020</t>
  </si>
  <si>
    <t>BUTTON PUSH</t>
  </si>
  <si>
    <t>3605631-0506</t>
  </si>
  <si>
    <t>LAMP,FLASHTUBE</t>
  </si>
  <si>
    <t>35S</t>
  </si>
  <si>
    <t>MATING CONN MS27467T25F35S</t>
  </si>
  <si>
    <t>359-0657-110</t>
  </si>
  <si>
    <t>359-0305-570</t>
  </si>
  <si>
    <t>358-354AC14</t>
  </si>
  <si>
    <t>358-354</t>
  </si>
  <si>
    <t>AIR BLEED</t>
  </si>
  <si>
    <t>3583-022</t>
  </si>
  <si>
    <t>357-7351-010</t>
  </si>
  <si>
    <t>357-7204-010</t>
  </si>
  <si>
    <t>SYNCHRO</t>
  </si>
  <si>
    <t>3563110-2004</t>
  </si>
  <si>
    <t>F0704</t>
  </si>
  <si>
    <t>CUP,TAPERED ROLLER BEARING</t>
  </si>
  <si>
    <t>354A</t>
  </si>
  <si>
    <t>SEMICONDUCTOR DEVICE ASSEMBLY</t>
  </si>
  <si>
    <t>352-0901-020</t>
  </si>
  <si>
    <t>K0016</t>
  </si>
  <si>
    <t>WAVE GUIDE</t>
  </si>
  <si>
    <t>3513-690-1695</t>
  </si>
  <si>
    <t>MOT AZIMU DRIV</t>
  </si>
  <si>
    <t>3513-690-1415</t>
  </si>
  <si>
    <t>PIVOT</t>
  </si>
  <si>
    <t>3510-4-120</t>
  </si>
  <si>
    <t>ECROU H0 10</t>
  </si>
  <si>
    <t>3510-403</t>
  </si>
  <si>
    <t>3510-025</t>
  </si>
  <si>
    <t>SCREW, PFILH 8-32X1.50</t>
  </si>
  <si>
    <t>347-0059-000</t>
  </si>
  <si>
    <t>3444-4</t>
  </si>
  <si>
    <t>343-0187-000</t>
  </si>
  <si>
    <t>342CJ</t>
  </si>
  <si>
    <t>F0379</t>
  </si>
  <si>
    <t>RING,CONNECTING,ROUND</t>
  </si>
  <si>
    <t>3410-26-26</t>
  </si>
  <si>
    <t>33KDD5</t>
  </si>
  <si>
    <t>334S647</t>
  </si>
  <si>
    <t>334-S-645</t>
  </si>
  <si>
    <t>334S609</t>
  </si>
  <si>
    <t>334S142</t>
  </si>
  <si>
    <t>333-1270-000</t>
  </si>
  <si>
    <t>3320-019</t>
  </si>
  <si>
    <t>DIAL</t>
  </si>
  <si>
    <t>3316-3</t>
  </si>
  <si>
    <t>328-S-40</t>
  </si>
  <si>
    <t>TOOL KIT,BATTERY</t>
  </si>
  <si>
    <t>32480-001</t>
  </si>
  <si>
    <t>32-4088</t>
  </si>
  <si>
    <t>3240784-8</t>
  </si>
  <si>
    <t>32316-124</t>
  </si>
  <si>
    <t>32316-123</t>
  </si>
  <si>
    <t>32315-124</t>
  </si>
  <si>
    <t>32306-124</t>
  </si>
  <si>
    <t>321CJ</t>
  </si>
  <si>
    <t>32175-124</t>
  </si>
  <si>
    <t>32171-124</t>
  </si>
  <si>
    <t>32165-124</t>
  </si>
  <si>
    <t>32161-124</t>
  </si>
  <si>
    <t>32105-0002</t>
  </si>
  <si>
    <t>32092-124</t>
  </si>
  <si>
    <t>32038-124</t>
  </si>
  <si>
    <t>PIVOT ARM</t>
  </si>
  <si>
    <t>3-1958-15</t>
  </si>
  <si>
    <t>3123100-01</t>
  </si>
  <si>
    <t>3122839-01</t>
  </si>
  <si>
    <t>31-2204</t>
  </si>
  <si>
    <t>SLEEVE,COOLING,FUEL INJECTION NO</t>
  </si>
  <si>
    <t>3120869-01</t>
  </si>
  <si>
    <t>LEAD,IGNITION,ENGINE</t>
  </si>
  <si>
    <t>3119833-01</t>
  </si>
  <si>
    <t>3119830-01</t>
  </si>
  <si>
    <t>3118962-01</t>
  </si>
  <si>
    <t>3118953-01</t>
  </si>
  <si>
    <t>PLATE,RETAINING,SEAL</t>
  </si>
  <si>
    <t>3117232-01</t>
  </si>
  <si>
    <t>3117230-02</t>
  </si>
  <si>
    <t>CART,TOOL,MOBILE,ANESTHESIA</t>
  </si>
  <si>
    <t>3117230-01</t>
  </si>
  <si>
    <t>3117229-01</t>
  </si>
  <si>
    <t>3116679-01</t>
  </si>
  <si>
    <t>3116033-01</t>
  </si>
  <si>
    <t>3115931-01</t>
  </si>
  <si>
    <t>3-1158-8</t>
  </si>
  <si>
    <t>SEAL RUNNER</t>
  </si>
  <si>
    <t>3114662-01</t>
  </si>
  <si>
    <t>SEAL,PLAIN, RUBBER SILICONE, SHAFT DIA 3.436 IN, SEAL WIDTH 0.508/0.522 IN, BORE DIA 4-1/2 IN</t>
  </si>
  <si>
    <t>3114661-01</t>
  </si>
  <si>
    <t>RETAINER,SEAL</t>
  </si>
  <si>
    <t>3114352-01</t>
  </si>
  <si>
    <t>SEAL,NONMETALLIC STRIP</t>
  </si>
  <si>
    <t>3113144-01</t>
  </si>
  <si>
    <t>3112662-01</t>
  </si>
  <si>
    <t>3111820-01</t>
  </si>
  <si>
    <t>BOLT,SHAFT,TURBINE</t>
  </si>
  <si>
    <t>3111764-01</t>
  </si>
  <si>
    <t>31-10</t>
  </si>
  <si>
    <t>3109949-01</t>
  </si>
  <si>
    <t>PLATE,COMPONENT MOUNTING,AIRCRAFT GAS TURBINE</t>
  </si>
  <si>
    <t>GEARSHAFT,MULTIPLEGEARS</t>
  </si>
  <si>
    <t>3105282-01</t>
  </si>
  <si>
    <t>SEAL AIR</t>
  </si>
  <si>
    <t>3104403-01</t>
  </si>
  <si>
    <t>3104402-01</t>
  </si>
  <si>
    <t>3104391-01</t>
  </si>
  <si>
    <t>VALVE,CHECK OIL FIL</t>
  </si>
  <si>
    <t>3104370-01</t>
  </si>
  <si>
    <t>COVER ASSEMBLY</t>
  </si>
  <si>
    <t>3104278-01</t>
  </si>
  <si>
    <t>DIAPHRAGM,ACTUATORVALVE,SPECIAL SHAPED</t>
  </si>
  <si>
    <t>3103347-01</t>
  </si>
  <si>
    <t>3103007-01</t>
  </si>
  <si>
    <t>3102933-02</t>
  </si>
  <si>
    <t>3102841-01</t>
  </si>
  <si>
    <t>BLADE CT</t>
  </si>
  <si>
    <t>3102401-01</t>
  </si>
  <si>
    <t>3101-0965</t>
  </si>
  <si>
    <t>PISTON,TORQUEMETER</t>
  </si>
  <si>
    <t>3100173-01</t>
  </si>
  <si>
    <t>3100143-01</t>
  </si>
  <si>
    <t>3100027-01</t>
  </si>
  <si>
    <t>309-4301</t>
  </si>
  <si>
    <t>SEAL-AIR,COMPRESSOR</t>
  </si>
  <si>
    <t>3072594CL4</t>
  </si>
  <si>
    <t>FILTER ELEMENT,INTAKE AIR CLEANE</t>
  </si>
  <si>
    <t>3072234-01</t>
  </si>
  <si>
    <t>FILLER</t>
  </si>
  <si>
    <t>3071237-01</t>
  </si>
  <si>
    <t>RETAINER, SEAL</t>
  </si>
  <si>
    <t>3071064-01</t>
  </si>
  <si>
    <t>3071061-01</t>
  </si>
  <si>
    <t>3070976-01</t>
  </si>
  <si>
    <t>3070975-01</t>
  </si>
  <si>
    <t>HOSE,NONMETALLIC, ROUND, INSIDE DIA 0.250 IN, RUBBER SYNTHETIC, FUEL/OIL, HYDROCARBON, 4 SIZE</t>
  </si>
  <si>
    <t>306-4</t>
  </si>
  <si>
    <t>ELEMENT, FILTER, FUEL PUMP</t>
  </si>
  <si>
    <t>3059779-01</t>
  </si>
  <si>
    <t>3059777-01</t>
  </si>
  <si>
    <t>3059258-01</t>
  </si>
  <si>
    <t>3054-729</t>
  </si>
  <si>
    <t>WASHER, RECESSE</t>
  </si>
  <si>
    <t>3049871-01</t>
  </si>
  <si>
    <t>TUBE</t>
  </si>
  <si>
    <t>3045999-01</t>
  </si>
  <si>
    <t>DETECTOR CHIP,MAGNE</t>
  </si>
  <si>
    <t>3045951-02</t>
  </si>
  <si>
    <t>3045741-01</t>
  </si>
  <si>
    <t>HOUSING</t>
  </si>
  <si>
    <t>3045010-01</t>
  </si>
  <si>
    <t>SHROUD SEGMENT</t>
  </si>
  <si>
    <t>3035673CL14</t>
  </si>
  <si>
    <t>HOSE,NONMETALLIC, ROUND, BLACK, SIZE 4, DIAMETER: INSIDE 0.188 (3/8") IN, OUTSIDE 0.516 IN, MILH8794</t>
  </si>
  <si>
    <t>303-4</t>
  </si>
  <si>
    <t>3031417CL55</t>
  </si>
  <si>
    <t>WIRING HARNESS,BRANCHED</t>
  </si>
  <si>
    <t>3031417CL50</t>
  </si>
  <si>
    <t>3031417CL45</t>
  </si>
  <si>
    <t>3031417CL40</t>
  </si>
  <si>
    <t>3031417CL35</t>
  </si>
  <si>
    <t>THERMOCOUPLE</t>
  </si>
  <si>
    <t>3031417CL30</t>
  </si>
  <si>
    <t>3031417CL25</t>
  </si>
  <si>
    <t>3031417CL20</t>
  </si>
  <si>
    <t>WIRING HARNESS,BRAN</t>
  </si>
  <si>
    <t>3031417CL19</t>
  </si>
  <si>
    <t>TRIM</t>
  </si>
  <si>
    <t>3031417CL18</t>
  </si>
  <si>
    <t>30300-1383</t>
  </si>
  <si>
    <t>3028254CL21</t>
  </si>
  <si>
    <t>04NP4</t>
  </si>
  <si>
    <t>302-247-400</t>
  </si>
  <si>
    <t>TRANSICAO T</t>
  </si>
  <si>
    <t>301A011-3-00</t>
  </si>
  <si>
    <t>SHROUD SEGMENT,COMP</t>
  </si>
  <si>
    <t>3018503CL8</t>
  </si>
  <si>
    <t>SHROUD C.T</t>
  </si>
  <si>
    <t>3018503CL14</t>
  </si>
  <si>
    <t>3018503CL12</t>
  </si>
  <si>
    <t>CASE,SEGMENT COMPRESSOR TURBINE</t>
  </si>
  <si>
    <t>3018503CL10</t>
  </si>
  <si>
    <t>3017968CL4</t>
  </si>
  <si>
    <t>3017968CL3</t>
  </si>
  <si>
    <t>3017968CL2</t>
  </si>
  <si>
    <t>LENS LIGHT</t>
  </si>
  <si>
    <t>30142-0</t>
  </si>
  <si>
    <t>WIRING TRIM</t>
  </si>
  <si>
    <t>3013604CL10</t>
  </si>
  <si>
    <t>WEIGHT,COUNTERBALANCE</t>
  </si>
  <si>
    <t>3010117CL5</t>
  </si>
  <si>
    <t>WEIGHT,COUNTER</t>
  </si>
  <si>
    <t>3010117CL4</t>
  </si>
  <si>
    <t>3010117CL3</t>
  </si>
  <si>
    <t>3010117CL2</t>
  </si>
  <si>
    <t>WEIGHT</t>
  </si>
  <si>
    <t>3010117CL1</t>
  </si>
  <si>
    <t>300H2000N</t>
  </si>
  <si>
    <t>LIGHT,NAVIGATIONAL,AIRCRAFT, RIGHT HAND WING, COLOR GREEN, GLASS LENS, 26,5 VOLTS DC</t>
  </si>
  <si>
    <t>30060-22-7512</t>
  </si>
  <si>
    <t>LIGHT,NAVIGATIONAL,AIRCRAFT, LEFT HAND WING, COLOR RED, GLASS LENS, 26,5 VOLTS DC</t>
  </si>
  <si>
    <t>30060-21-7512</t>
  </si>
  <si>
    <t>3005290CLD</t>
  </si>
  <si>
    <t>3005290CLC</t>
  </si>
  <si>
    <t>3005290CLA</t>
  </si>
  <si>
    <t>LENS,LIGHT, COLOR RED</t>
  </si>
  <si>
    <t>LENS,LIGHT, COLOR GREEN</t>
  </si>
  <si>
    <t>30-0218B1</t>
  </si>
  <si>
    <t>30-0218-2</t>
  </si>
  <si>
    <t>30-0218-1</t>
  </si>
  <si>
    <t>SENSING ELEMENT,FIRE DETECTOR SYSTEM</t>
  </si>
  <si>
    <t>3001-86-450/160C-8M</t>
  </si>
  <si>
    <t>2N5643</t>
  </si>
  <si>
    <t>TRANSISTOR 2N5</t>
  </si>
  <si>
    <t>2N5641</t>
  </si>
  <si>
    <t>K0461</t>
  </si>
  <si>
    <t>TRANSISTOR 2N4852</t>
  </si>
  <si>
    <t>2N4852</t>
  </si>
  <si>
    <t>2N1501</t>
  </si>
  <si>
    <t>2HM19-1</t>
  </si>
  <si>
    <t>2BR1B215</t>
  </si>
  <si>
    <t>HARNESS,AIRCRAFT SAFETY,SHOULDER</t>
  </si>
  <si>
    <t>2B25A2X15</t>
  </si>
  <si>
    <t>2B25A2X-15</t>
  </si>
  <si>
    <t>ANTI-FREEZE</t>
  </si>
  <si>
    <t>29S-5D5158-04</t>
  </si>
  <si>
    <t>K6712</t>
  </si>
  <si>
    <t>29F12821</t>
  </si>
  <si>
    <t>HARNESS ASSEMBLY,SE</t>
  </si>
  <si>
    <t>29529-001</t>
  </si>
  <si>
    <t>29230-06</t>
  </si>
  <si>
    <t>29-100-0001</t>
  </si>
  <si>
    <t>RESISTOR,ELECTRICAL</t>
  </si>
  <si>
    <t>289A6512N03C590</t>
  </si>
  <si>
    <t>28992-010</t>
  </si>
  <si>
    <t>MASK,OXYGEN, PC95</t>
  </si>
  <si>
    <t>28314-16</t>
  </si>
  <si>
    <t>PLUG ASSY</t>
  </si>
  <si>
    <t>270188-03</t>
  </si>
  <si>
    <t>269-2453-000</t>
  </si>
  <si>
    <t>GAUGE, PRESSURE</t>
  </si>
  <si>
    <t>2661-3</t>
  </si>
  <si>
    <t>26479-0495</t>
  </si>
  <si>
    <t>BALL JOINT</t>
  </si>
  <si>
    <t>262-06</t>
  </si>
  <si>
    <t>CONNECTOR,PLUG,FIBER OPTIC</t>
  </si>
  <si>
    <t>261-0054-010</t>
  </si>
  <si>
    <t>2600-LW</t>
  </si>
  <si>
    <t>2600-2W</t>
  </si>
  <si>
    <t>SWITCH,ROTARY</t>
  </si>
  <si>
    <t>259-9487-040</t>
  </si>
  <si>
    <t>259-1698-000</t>
  </si>
  <si>
    <t>AMPLIFIER</t>
  </si>
  <si>
    <t>2589227-1</t>
  </si>
  <si>
    <t>2586258-1</t>
  </si>
  <si>
    <t>256-0190-010</t>
  </si>
  <si>
    <t>PLAQUE ARRIE</t>
  </si>
  <si>
    <t>2530-070</t>
  </si>
  <si>
    <t>JET,AIRFLOW</t>
  </si>
  <si>
    <t>2525107-61D</t>
  </si>
  <si>
    <t>2525107-60D</t>
  </si>
  <si>
    <t>2525107-59D</t>
  </si>
  <si>
    <t>SPRING, HELICAL, COMPRESSION</t>
  </si>
  <si>
    <t>2521724-4</t>
  </si>
  <si>
    <t>2521724-3</t>
  </si>
  <si>
    <t>2521724-2</t>
  </si>
  <si>
    <t>2521724-1</t>
  </si>
  <si>
    <t>053Q2</t>
  </si>
  <si>
    <t>250PB2</t>
  </si>
  <si>
    <t>25053-0001</t>
  </si>
  <si>
    <t>TRANSMITTER,TEMPERATURE,ELECTRICAL RESIS</t>
  </si>
  <si>
    <t>2504-600</t>
  </si>
  <si>
    <t>250-215-10</t>
  </si>
  <si>
    <t>24876-0002</t>
  </si>
  <si>
    <t>BAR ASSEMBLY</t>
  </si>
  <si>
    <t>248-0120-907</t>
  </si>
  <si>
    <t>TOOL KIT,FIBER OPTIC SYSTEM</t>
  </si>
  <si>
    <t>247-0029-020</t>
  </si>
  <si>
    <t>24540-150</t>
  </si>
  <si>
    <t>COUPLER,ANTENN</t>
  </si>
  <si>
    <t>241-0572-020</t>
  </si>
  <si>
    <t>TRANSFORMER,POWER</t>
  </si>
  <si>
    <t>24-0515-00</t>
  </si>
  <si>
    <t>INDUCTOR</t>
  </si>
  <si>
    <t>240-2715-530</t>
  </si>
  <si>
    <t>COIL,RADIO FREQUENCY</t>
  </si>
  <si>
    <t>DISCHARGER,ELECTROSTATIC</t>
  </si>
  <si>
    <t>236000 05 030</t>
  </si>
  <si>
    <t>23310AA015012L</t>
  </si>
  <si>
    <t>23203AM0090T</t>
  </si>
  <si>
    <t>SLIP RING</t>
  </si>
  <si>
    <t>232-0082-905</t>
  </si>
  <si>
    <t>COVER,BATTERY BOX</t>
  </si>
  <si>
    <t>23147-003</t>
  </si>
  <si>
    <t>F7411</t>
  </si>
  <si>
    <t>23112UB040</t>
  </si>
  <si>
    <t>RONDELLE</t>
  </si>
  <si>
    <t>23-103</t>
  </si>
  <si>
    <t>SCREW,ASSEMBLED WASHER</t>
  </si>
  <si>
    <t>23084-1</t>
  </si>
  <si>
    <t>BOARD,FILTER</t>
  </si>
  <si>
    <t>23081-350</t>
  </si>
  <si>
    <t>23081-1710</t>
  </si>
  <si>
    <t>INLET AIR</t>
  </si>
  <si>
    <t>23081-1400</t>
  </si>
  <si>
    <t>23081-1180</t>
  </si>
  <si>
    <t>SHAFT,DRIVE,FLEXIBLE</t>
  </si>
  <si>
    <t>23081-1151</t>
  </si>
  <si>
    <t>PICKUP, MAGNETIC</t>
  </si>
  <si>
    <t>23072-1400</t>
  </si>
  <si>
    <t>23072-1125</t>
  </si>
  <si>
    <t>COVER,TERMINAL BLOC</t>
  </si>
  <si>
    <t>23069-1241</t>
  </si>
  <si>
    <t>COVER ACCESS</t>
  </si>
  <si>
    <t>23069-1240</t>
  </si>
  <si>
    <t>23069-1236</t>
  </si>
  <si>
    <t>ARMATURE,STARTER</t>
  </si>
  <si>
    <t>23069-1031</t>
  </si>
  <si>
    <t>IMPELLER,FAN,AXIAL</t>
  </si>
  <si>
    <t>23065-1770</t>
  </si>
  <si>
    <t>BACK PLATE</t>
  </si>
  <si>
    <t>23032-2711</t>
  </si>
  <si>
    <t>23032-2710</t>
  </si>
  <si>
    <t>ADAPTATEUR DE MONTA</t>
  </si>
  <si>
    <t>23032-2453</t>
  </si>
  <si>
    <t>END BELL</t>
  </si>
  <si>
    <t>23032-2212</t>
  </si>
  <si>
    <t>FIN DE CLOCHE</t>
  </si>
  <si>
    <t>23032-2165</t>
  </si>
  <si>
    <t>PLATE DAMPENER</t>
  </si>
  <si>
    <t>23032-1910</t>
  </si>
  <si>
    <t>HUB,BODY</t>
  </si>
  <si>
    <t>23032-1901</t>
  </si>
  <si>
    <t>23032-1586</t>
  </si>
  <si>
    <t>23032-1143</t>
  </si>
  <si>
    <t>229-7008-010</t>
  </si>
  <si>
    <t>MOTOR-TACHOMETER GENERATOR</t>
  </si>
  <si>
    <t>229-2007-00</t>
  </si>
  <si>
    <t>CORD ASSEMBLY</t>
  </si>
  <si>
    <t>22607G-01</t>
  </si>
  <si>
    <t>2-26</t>
  </si>
  <si>
    <t>22566-116</t>
  </si>
  <si>
    <t>FITTING,TIE DOWN</t>
  </si>
  <si>
    <t>22555-51</t>
  </si>
  <si>
    <t>22196BC030010L</t>
  </si>
  <si>
    <t>2-211</t>
  </si>
  <si>
    <t>VANE AND RETAINER,P</t>
  </si>
  <si>
    <t>218-0017-901</t>
  </si>
  <si>
    <t>CABLE FIBER OPTIC, NTN, 22.5 FT</t>
  </si>
  <si>
    <t>216-0029-010</t>
  </si>
  <si>
    <t>2-15SCY</t>
  </si>
  <si>
    <t>SWITCH,THERMOSTATIC, DUCT OVERHEAT</t>
  </si>
  <si>
    <t>21548-3-38-2</t>
  </si>
  <si>
    <t>214-066-015-1</t>
  </si>
  <si>
    <t>CONTACTOR MAN</t>
  </si>
  <si>
    <t>211C119-184</t>
  </si>
  <si>
    <t>SWITCH,PRESSURE,CONTACTOR</t>
  </si>
  <si>
    <t>211C117-15</t>
  </si>
  <si>
    <t>VALVE ASSEMBLY</t>
  </si>
  <si>
    <t>211-47</t>
  </si>
  <si>
    <t>PROBE</t>
  </si>
  <si>
    <t>2-11</t>
  </si>
  <si>
    <t>WORN</t>
  </si>
  <si>
    <t>21067-12</t>
  </si>
  <si>
    <t>POLYETHYLENE PROTECTIVE TAPES -SIZE 48 IN(1200 MM) X 1000 FT. (304,8 M)</t>
  </si>
  <si>
    <t>2104C</t>
  </si>
  <si>
    <t>2101-0072-001</t>
  </si>
  <si>
    <t>CRYSTAL</t>
  </si>
  <si>
    <t>21.06581.04</t>
  </si>
  <si>
    <t>21.06566.04</t>
  </si>
  <si>
    <t>HAND</t>
  </si>
  <si>
    <t>21.06564.14</t>
  </si>
  <si>
    <t>21.06563.14</t>
  </si>
  <si>
    <t>INDICATOR</t>
  </si>
  <si>
    <t>209-062-911-1</t>
  </si>
  <si>
    <t>2089133-0702</t>
  </si>
  <si>
    <t>2089133-0701</t>
  </si>
  <si>
    <t>2089064-0708</t>
  </si>
  <si>
    <t>2088649-0004</t>
  </si>
  <si>
    <t>2088196-0024</t>
  </si>
  <si>
    <t>THERMISTO</t>
  </si>
  <si>
    <t>2088175-0013</t>
  </si>
  <si>
    <t>206684G</t>
  </si>
  <si>
    <t>HOSE ASSEMBLY,NONMETALLIC</t>
  </si>
  <si>
    <t>205-062-698-3</t>
  </si>
  <si>
    <t>205-060-826-83</t>
  </si>
  <si>
    <t>205-040-187-3</t>
  </si>
  <si>
    <t>205-040-140-1</t>
  </si>
  <si>
    <t>BOLT,SHOULDER</t>
  </si>
  <si>
    <t>205-030-476-003</t>
  </si>
  <si>
    <t>SEAL,NONMETALL</t>
  </si>
  <si>
    <t>205-030-164-265</t>
  </si>
  <si>
    <t>205-030-163-277</t>
  </si>
  <si>
    <t>ATTACHMENT</t>
  </si>
  <si>
    <t>205-030-163-227</t>
  </si>
  <si>
    <t>20459-22</t>
  </si>
  <si>
    <t>20459-21</t>
  </si>
  <si>
    <t>PACKING PREF</t>
  </si>
  <si>
    <t>204-060-667-3</t>
  </si>
  <si>
    <t>204-040-691-3</t>
  </si>
  <si>
    <t>204-040-640-1</t>
  </si>
  <si>
    <t>SELO</t>
  </si>
  <si>
    <t>204-040-611-1</t>
  </si>
  <si>
    <t>RUBBER SEAL LH</t>
  </si>
  <si>
    <t>204-031-003-13</t>
  </si>
  <si>
    <t>GASKET, SQUARE SECTION</t>
  </si>
  <si>
    <t>20307-000-01</t>
  </si>
  <si>
    <t>INSULATION SLEEVING,ELECTRICAL,S</t>
  </si>
  <si>
    <t>202A121-3-00-0</t>
  </si>
  <si>
    <t>202-26406-4</t>
  </si>
  <si>
    <t>200-2231-000</t>
  </si>
  <si>
    <t>200-0782-000</t>
  </si>
  <si>
    <t>GONIOMETER</t>
  </si>
  <si>
    <t>1V023-0004</t>
  </si>
  <si>
    <t>1N4007</t>
  </si>
  <si>
    <t>1N4005</t>
  </si>
  <si>
    <t>PISTON ASSEMBLY PUM</t>
  </si>
  <si>
    <t>1882-05R</t>
  </si>
  <si>
    <t>CORD ASSEMBLY,ELECTRICAL</t>
  </si>
  <si>
    <t>18804G-02</t>
  </si>
  <si>
    <t>STEM PUMP</t>
  </si>
  <si>
    <t>1880-30</t>
  </si>
  <si>
    <t>MICROPHONE,CAPACITOR</t>
  </si>
  <si>
    <t>PAD UPER SIDE</t>
  </si>
  <si>
    <t>18526-7</t>
  </si>
  <si>
    <t>PAD SEPARATOR</t>
  </si>
  <si>
    <t>18526-5</t>
  </si>
  <si>
    <t>184-8188-000</t>
  </si>
  <si>
    <t>18316G-02</t>
  </si>
  <si>
    <t>S5496</t>
  </si>
  <si>
    <t>TRAY ASSEMBLY</t>
  </si>
  <si>
    <t>18-3164</t>
  </si>
  <si>
    <t>CELL,BATTERY,POTASSIUM HYDROXIDE,1,2 VOLTS</t>
  </si>
  <si>
    <t>18191-011</t>
  </si>
  <si>
    <t>CABLE ASSEMBLY,SPECIAL PURPOSE,ELECTRICAL</t>
  </si>
  <si>
    <t>18028G-01</t>
  </si>
  <si>
    <t>MORAD ANTENNA MOUNT ADAPTER</t>
  </si>
  <si>
    <t>178-98-00087</t>
  </si>
  <si>
    <t>KEY,MACHINE, U/O 18480-000-01, WHEEL,MAIN LANDING GEAR</t>
  </si>
  <si>
    <t>17794-000-01</t>
  </si>
  <si>
    <t>MASK ASSY - OXYGEN</t>
  </si>
  <si>
    <t>174097-80</t>
  </si>
  <si>
    <t>VALVE,SAFETY RELIEF,OXYGEN SYSTEM</t>
  </si>
  <si>
    <t>170096-05</t>
  </si>
  <si>
    <t>16844A</t>
  </si>
  <si>
    <t>PICKUP,GOVERNOR,PROPELLER</t>
  </si>
  <si>
    <t>1680-628</t>
  </si>
  <si>
    <t>16606A36-20</t>
  </si>
  <si>
    <t>16606A36-109</t>
  </si>
  <si>
    <t>STUD,SHOULDERED</t>
  </si>
  <si>
    <t>16540B</t>
  </si>
  <si>
    <t>165-34</t>
  </si>
  <si>
    <t>165-10X</t>
  </si>
  <si>
    <t>HOUSING MOTOR</t>
  </si>
  <si>
    <t>16380AA</t>
  </si>
  <si>
    <t>CONNECTOR BAT</t>
  </si>
  <si>
    <t>16167-003</t>
  </si>
  <si>
    <t>SPRING BELLEVI</t>
  </si>
  <si>
    <t>16128-1</t>
  </si>
  <si>
    <t>BUS,CONDUCTOR</t>
  </si>
  <si>
    <t>16102-135</t>
  </si>
  <si>
    <t>16102-052</t>
  </si>
  <si>
    <t>16102-008</t>
  </si>
  <si>
    <t>16102-007</t>
  </si>
  <si>
    <t>BUS, CONDUCTOR</t>
  </si>
  <si>
    <t>16102-006</t>
  </si>
  <si>
    <t>0SG42</t>
  </si>
  <si>
    <t>BATTERY,NONRECHARGEABLE 9V</t>
  </si>
  <si>
    <t>1604A</t>
  </si>
  <si>
    <t>VALVE,CHECK</t>
  </si>
  <si>
    <t>1589-00-3</t>
  </si>
  <si>
    <t>ACTUATOR,ELECTRO-MECHANICAL,ROTARY</t>
  </si>
  <si>
    <t>157710-13</t>
  </si>
  <si>
    <t>156-4</t>
  </si>
  <si>
    <t>COUPLING HALF,QUICKDISCONNECT</t>
  </si>
  <si>
    <t>155S11-8D</t>
  </si>
  <si>
    <t>155-2305-0000</t>
  </si>
  <si>
    <t>155-02306-0000</t>
  </si>
  <si>
    <t>15496-45</t>
  </si>
  <si>
    <t>UPPER TERMINAL</t>
  </si>
  <si>
    <t>15482A</t>
  </si>
  <si>
    <t>RING,SEAL</t>
  </si>
  <si>
    <t>1543-44</t>
  </si>
  <si>
    <t>1541-4</t>
  </si>
  <si>
    <t>1534-1</t>
  </si>
  <si>
    <t>CONNECT BAR</t>
  </si>
  <si>
    <t>15205A</t>
  </si>
  <si>
    <t>CONNECTING BAR</t>
  </si>
  <si>
    <t>15190A</t>
  </si>
  <si>
    <t>CONNECTING ROD, SET</t>
  </si>
  <si>
    <t>15185B</t>
  </si>
  <si>
    <t>CONNECTING ROD</t>
  </si>
  <si>
    <t>15185A</t>
  </si>
  <si>
    <t>15147A</t>
  </si>
  <si>
    <t>SHAFT,ASSY</t>
  </si>
  <si>
    <t>15145A</t>
  </si>
  <si>
    <t>15144A</t>
  </si>
  <si>
    <t>AXLE ASSEMBLY</t>
  </si>
  <si>
    <t>15127A</t>
  </si>
  <si>
    <t>15099A</t>
  </si>
  <si>
    <t>BUSHING SLEEVE,ASSY, U/O PN 14805-000-01 PIVOT ASSY</t>
  </si>
  <si>
    <t>15074A</t>
  </si>
  <si>
    <t>BASE CILINDRIC</t>
  </si>
  <si>
    <t>15068A</t>
  </si>
  <si>
    <t>15025A</t>
  </si>
  <si>
    <t>15,1X2,7N830</t>
  </si>
  <si>
    <t>ARM,WINDSHIELD WIPER</t>
  </si>
  <si>
    <t>14-99802-21</t>
  </si>
  <si>
    <t>14-97500-26</t>
  </si>
  <si>
    <t>LĀMINA DE BORRACHA</t>
  </si>
  <si>
    <t>14-96902-28</t>
  </si>
  <si>
    <t>1492046-0001</t>
  </si>
  <si>
    <t>PROTEC-A CONNECTOR KIT (PWR/DATA)</t>
  </si>
  <si>
    <t>147M121100</t>
  </si>
  <si>
    <t>DRIVE ARM</t>
  </si>
  <si>
    <t>14-71390</t>
  </si>
  <si>
    <t>TUBE CYLINDRE, U/O PN 14855-001-01/02</t>
  </si>
  <si>
    <t>14549A</t>
  </si>
  <si>
    <t>FB459</t>
  </si>
  <si>
    <t>14520A</t>
  </si>
  <si>
    <t>AXLE,LUBRICATION FI</t>
  </si>
  <si>
    <t>PISTON,LINEAR ACTUATING CYLINDER</t>
  </si>
  <si>
    <t>14518A</t>
  </si>
  <si>
    <t>14468A</t>
  </si>
  <si>
    <t>SPACER,PLATE, U/O MAIN LANDING GEAR,AIRCRAFT C-95</t>
  </si>
  <si>
    <t>14468-000-01</t>
  </si>
  <si>
    <t>BRACKET,STRUCTURALCOMPONENT,AIRCRAFT</t>
  </si>
  <si>
    <t>14-2131</t>
  </si>
  <si>
    <t>1412-654</t>
  </si>
  <si>
    <t>14-01357-00</t>
  </si>
  <si>
    <t>1387-4</t>
  </si>
  <si>
    <t>TERMINAL.LUG</t>
  </si>
  <si>
    <t>1387-3</t>
  </si>
  <si>
    <t>136-4421-72</t>
  </si>
  <si>
    <t>1355-901</t>
  </si>
  <si>
    <t>1355-780</t>
  </si>
  <si>
    <t>1355-013</t>
  </si>
  <si>
    <t>1350S759</t>
  </si>
  <si>
    <t>PHOTOELECTRIC CELL</t>
  </si>
  <si>
    <t>134-5005-02</t>
  </si>
  <si>
    <t>1323-903</t>
  </si>
  <si>
    <t>BUZZER</t>
  </si>
  <si>
    <t>VALVE,SOLENOID</t>
  </si>
  <si>
    <t>1310-115</t>
  </si>
  <si>
    <t>VALVE SOLENOID</t>
  </si>
  <si>
    <t>1310-105</t>
  </si>
  <si>
    <t>13083-5</t>
  </si>
  <si>
    <t>130-4004</t>
  </si>
  <si>
    <t>GUIDE</t>
  </si>
  <si>
    <t>1301718R</t>
  </si>
  <si>
    <t>1-300-688-01</t>
  </si>
  <si>
    <t>1-300-371-01</t>
  </si>
  <si>
    <t>130-0363-13</t>
  </si>
  <si>
    <t>130-0102-23</t>
  </si>
  <si>
    <t>12Z1196-18</t>
  </si>
  <si>
    <t>CKT CARD</t>
  </si>
  <si>
    <t>127115-1</t>
  </si>
  <si>
    <t>1239004A001-000</t>
  </si>
  <si>
    <t>121-831-902-10-26-02</t>
  </si>
  <si>
    <t>PURGEUR,SYSTEME PIT</t>
  </si>
  <si>
    <t>121-810-10-08</t>
  </si>
  <si>
    <t>CABLE ASSEMBLY,POWER,ELECTRICAL</t>
  </si>
  <si>
    <t>121-782-902-10-10-30</t>
  </si>
  <si>
    <t>121-780-902-10-25-05-01</t>
  </si>
  <si>
    <t>121-761-22-07</t>
  </si>
  <si>
    <t>121-751-21-13</t>
  </si>
  <si>
    <t>121-751-10-22</t>
  </si>
  <si>
    <t>JUNTA DE VEDAĒĆO</t>
  </si>
  <si>
    <t>121-751-10-14</t>
  </si>
  <si>
    <t>121-745-22-24-02</t>
  </si>
  <si>
    <t>121-722-21-26</t>
  </si>
  <si>
    <t>121-722-21-24</t>
  </si>
  <si>
    <t>121-720-21-07-04</t>
  </si>
  <si>
    <t>TUBE ASSEMBLY,METAL,BRANCHED (TUDO COLETOR)</t>
  </si>
  <si>
    <t>121-680-23-06</t>
  </si>
  <si>
    <t>121-680-21-02-13</t>
  </si>
  <si>
    <t>121-680-21-01-18</t>
  </si>
  <si>
    <t>121-503-23-07</t>
  </si>
  <si>
    <t>121-503-23-06</t>
  </si>
  <si>
    <t>121-503-23-05</t>
  </si>
  <si>
    <t>121-503-23-04</t>
  </si>
  <si>
    <t>LIMITEUR,OUVER PORT</t>
  </si>
  <si>
    <t>121-1320-50-30</t>
  </si>
  <si>
    <t>JOINT CONFLABLE,POR</t>
  </si>
  <si>
    <t>121-1320-35-20</t>
  </si>
  <si>
    <t>TRANSISTORS</t>
  </si>
  <si>
    <t>12050-0013</t>
  </si>
  <si>
    <t>SEMICONDUTOR</t>
  </si>
  <si>
    <t>12043-0156</t>
  </si>
  <si>
    <t>ICLM339</t>
  </si>
  <si>
    <t>120-3048-00</t>
  </si>
  <si>
    <t>BAGUE,EPAULEE</t>
  </si>
  <si>
    <t>120-04823-013</t>
  </si>
  <si>
    <t>120-04822-021</t>
  </si>
  <si>
    <t>DISK BRAKE SHOE</t>
  </si>
  <si>
    <t>11676-000-00</t>
  </si>
  <si>
    <t>1127707A</t>
  </si>
  <si>
    <t>1126-00-5</t>
  </si>
  <si>
    <t>111-4</t>
  </si>
  <si>
    <t>11-10-05</t>
  </si>
  <si>
    <t>110P-751-10-42</t>
  </si>
  <si>
    <t>PROTECTION OVERT</t>
  </si>
  <si>
    <t>110P2-9795-03-06-01-01</t>
  </si>
  <si>
    <t>110P2-443-05-01</t>
  </si>
  <si>
    <t>PIN,RETAINING</t>
  </si>
  <si>
    <t>110P2-1244-50-08</t>
  </si>
  <si>
    <t>VISOR</t>
  </si>
  <si>
    <t>ROD</t>
  </si>
  <si>
    <t>110B1-710-10-33</t>
  </si>
  <si>
    <t>110-760-25-11</t>
  </si>
  <si>
    <t>BUJAO DESTANQ</t>
  </si>
  <si>
    <t>110-746-23-01</t>
  </si>
  <si>
    <t>110-721-22-57</t>
  </si>
  <si>
    <t>TUBO ESGUICHO</t>
  </si>
  <si>
    <t>110-693-21-25</t>
  </si>
  <si>
    <t>SUPPORT,CHARBON</t>
  </si>
  <si>
    <t>110-674-21-31</t>
  </si>
  <si>
    <t>CHARBON EQUIPE</t>
  </si>
  <si>
    <t>110-674-21-28</t>
  </si>
  <si>
    <t>110-663-23-06</t>
  </si>
  <si>
    <t>110-635-23-12</t>
  </si>
  <si>
    <t>110-513-21-34</t>
  </si>
  <si>
    <t>DEMI-COLLIER,SUPPOR</t>
  </si>
  <si>
    <t>110-422-57</t>
  </si>
  <si>
    <t>110-422-50</t>
  </si>
  <si>
    <t>HINGE,AIRCRAFT</t>
  </si>
  <si>
    <t>110-2724-09-03</t>
  </si>
  <si>
    <t>110-2724-09-02</t>
  </si>
  <si>
    <t>SUPORTE, CONJUNTO DIREITO</t>
  </si>
  <si>
    <t>110-2724-03-06</t>
  </si>
  <si>
    <t>110-2723-09-02</t>
  </si>
  <si>
    <t>LEAF,BUTT HINGE</t>
  </si>
  <si>
    <t>110-2723-05-03 PC30</t>
  </si>
  <si>
    <t>110-2721-68-07</t>
  </si>
  <si>
    <t>110-2010-06</t>
  </si>
  <si>
    <t>LAP BELT ASSEMBLY</t>
  </si>
  <si>
    <t>1101020-22</t>
  </si>
  <si>
    <t>HF ANTENNA-SHACKLE</t>
  </si>
  <si>
    <t>10ARM300-14CN-3</t>
  </si>
  <si>
    <t>CAPACITOR,FIXED ELCTROLYTIC</t>
  </si>
  <si>
    <t>109D437X9030T2</t>
  </si>
  <si>
    <t>10850-12</t>
  </si>
  <si>
    <t>3YHW1</t>
  </si>
  <si>
    <t>C OUTLET ASSEMBLY W / LID - 115 VAC OUTLET -10</t>
  </si>
  <si>
    <t>106049-1</t>
  </si>
  <si>
    <t>10600DMOD-100</t>
  </si>
  <si>
    <t>TAPE,REFLECTIVE</t>
  </si>
  <si>
    <t>EARPHONE ELEMENT</t>
  </si>
  <si>
    <t>10376G-20</t>
  </si>
  <si>
    <t>SEAL ASSEMBLY</t>
  </si>
  <si>
    <t>103650A</t>
  </si>
  <si>
    <t>HOLDER ASSEMBLY,ELECTRICAL CONTACT BRUSH</t>
  </si>
  <si>
    <t>103204A</t>
  </si>
  <si>
    <t>STATOR,MOTOR</t>
  </si>
  <si>
    <t>103201A</t>
  </si>
  <si>
    <t>ADATPADOR CABLE FOR VIBREX (177)</t>
  </si>
  <si>
    <t>10-320-0215</t>
  </si>
  <si>
    <t>CABLE, SENSOR 991D-1, 50 FEET</t>
  </si>
  <si>
    <t>10-320-0163</t>
  </si>
  <si>
    <t>CHARGER,BATTERY</t>
  </si>
  <si>
    <t>10-320-0017</t>
  </si>
  <si>
    <t>103198E</t>
  </si>
  <si>
    <t>102A10001-07</t>
  </si>
  <si>
    <t>CAM,CONTROL</t>
  </si>
  <si>
    <t>102855B</t>
  </si>
  <si>
    <t>SWITCH PLATE ASSEMBLY,ACTUATOR</t>
  </si>
  <si>
    <t>102663B</t>
  </si>
  <si>
    <t>1-020-017-01</t>
  </si>
  <si>
    <t>PROBE PHOTOCELL MODEL 10200</t>
  </si>
  <si>
    <t>10200-1</t>
  </si>
  <si>
    <t>1-010-206-02</t>
  </si>
  <si>
    <t>DIGITAL CARD</t>
  </si>
  <si>
    <t>10-100-2021</t>
  </si>
  <si>
    <t>CONVERTER, CHARGE, MODEL 510</t>
  </si>
  <si>
    <t>10-100-1500</t>
  </si>
  <si>
    <t>CLAMP,SENSOR</t>
  </si>
  <si>
    <t>10-10003</t>
  </si>
  <si>
    <t>BIT,SCREWDRIVE</t>
  </si>
  <si>
    <t>100XT8</t>
  </si>
  <si>
    <t>100185-45</t>
  </si>
  <si>
    <t>FUSE 2A FUSE</t>
  </si>
  <si>
    <t>100106-4</t>
  </si>
  <si>
    <t>0N30A003A</t>
  </si>
  <si>
    <t>095-10500</t>
  </si>
  <si>
    <t>09168P-31</t>
  </si>
  <si>
    <t>0FTT5</t>
  </si>
  <si>
    <t>CANNED AIR</t>
  </si>
  <si>
    <t>0894-011</t>
  </si>
  <si>
    <t>HOLDER,SWITCH</t>
  </si>
  <si>
    <t>088-0831-00</t>
  </si>
  <si>
    <t>088-02127-0006</t>
  </si>
  <si>
    <t>INSULATOR,PISTON</t>
  </si>
  <si>
    <t>088-00100</t>
  </si>
  <si>
    <t>0856NB2</t>
  </si>
  <si>
    <t>07-111140</t>
  </si>
  <si>
    <t>SOLENOID</t>
  </si>
  <si>
    <t>0700-001</t>
  </si>
  <si>
    <t>05-370232</t>
  </si>
  <si>
    <t>05-370176</t>
  </si>
  <si>
    <t>05-346561</t>
  </si>
  <si>
    <t>05-346371</t>
  </si>
  <si>
    <t>05-341310</t>
  </si>
  <si>
    <t>05-340201</t>
  </si>
  <si>
    <t>INSTALLATION KIT KRA-405B</t>
  </si>
  <si>
    <t>050-03365-0000</t>
  </si>
  <si>
    <t>INSTALLATION KIT FOR ANT KA-54</t>
  </si>
  <si>
    <t>050-02960-0000</t>
  </si>
  <si>
    <t>03-6010-18</t>
  </si>
  <si>
    <t>ELEMENT FILTER</t>
  </si>
  <si>
    <t>02W1507-231</t>
  </si>
  <si>
    <t>02FC07-134</t>
  </si>
  <si>
    <t>BEARING,WASHER,THRUST</t>
  </si>
  <si>
    <t>02-5600-13</t>
  </si>
  <si>
    <t>024-M0099-03</t>
  </si>
  <si>
    <t>CABLE RG214/OCOAX DOUBLE-50 FT</t>
  </si>
  <si>
    <t>024-98-00363</t>
  </si>
  <si>
    <t>BATTERY,STORAGE, ELECTROLYTE, NICKEL CADMIUM, 30 AMPERE HOUR, 1.5 VOLTS,</t>
  </si>
  <si>
    <t>023475-000</t>
  </si>
  <si>
    <t>INSULATION SLEEVING,ELECTRICAL, MATERIAL PAPER, INSIDE DIAMETER 0.188/195 IN, LENGTH 0.740/0.760 IN,</t>
  </si>
  <si>
    <t>02-2001-20</t>
  </si>
  <si>
    <t>02-15784</t>
  </si>
  <si>
    <t>02-15778-01</t>
  </si>
  <si>
    <t>02-15777-01</t>
  </si>
  <si>
    <t>PISTON,FUEL PUMP</t>
  </si>
  <si>
    <t>02-14633</t>
  </si>
  <si>
    <t>01-91180-3-327</t>
  </si>
  <si>
    <t>0EC85</t>
  </si>
  <si>
    <t>BUOY,MARKER</t>
  </si>
  <si>
    <t>016534-100</t>
  </si>
  <si>
    <t>01360C7000A20B8</t>
  </si>
  <si>
    <t>TRIMBLE BULLET III GPS ANTENNA</t>
  </si>
  <si>
    <t>009-98000-19</t>
  </si>
  <si>
    <t>00890B8300A20B8</t>
  </si>
  <si>
    <t>004-003081-029</t>
  </si>
  <si>
    <t>F0228</t>
  </si>
  <si>
    <t>RATCHET ANTENNA MOUNT</t>
  </si>
  <si>
    <t>MOUNT, ANTENNA EXT MAST, SS</t>
  </si>
  <si>
    <t>GASKET SET</t>
  </si>
  <si>
    <t>PAPER TELETYPE</t>
  </si>
  <si>
    <t>6V542</t>
  </si>
  <si>
    <t>F4099</t>
  </si>
  <si>
    <t>BATTERY POWER UNIT</t>
  </si>
  <si>
    <t>KIT,RECHARGE</t>
  </si>
  <si>
    <t>7F311</t>
  </si>
  <si>
    <t>RING,PISTON</t>
  </si>
  <si>
    <t>WHEEL WINDING</t>
  </si>
  <si>
    <t>0Y4A4</t>
  </si>
  <si>
    <t>WHEEL,CROWN</t>
  </si>
  <si>
    <t>WHEEL ASSY</t>
  </si>
  <si>
    <t>SCREW,INSTRUMENT</t>
  </si>
  <si>
    <t>K0068</t>
  </si>
  <si>
    <t>POPPET,ASSY,SEI,VAL</t>
  </si>
  <si>
    <t>MOUNT, RESILENT, WEAPON SYSTEM</t>
  </si>
  <si>
    <t>BELLOWS, ASSY, DAMPED</t>
  </si>
  <si>
    <t>PLUG,ANTI-TAMPER</t>
  </si>
  <si>
    <t>PARTS KIT,GAS TURBINE ENGINE,AIRCRAFT</t>
  </si>
  <si>
    <t>WIRING HARNESS ASSEMBLY</t>
  </si>
  <si>
    <t>GASKET, AIRCRAFT PROPELLER GOVERNOR, MATERIAL RUBBER FLUOROCARBON</t>
  </si>
  <si>
    <t>PROBE,SENSOR</t>
  </si>
  <si>
    <t>0FUC8</t>
  </si>
  <si>
    <t>TUBE,OIL TRANSFER</t>
  </si>
  <si>
    <t>PIPE ASSEMBLY</t>
  </si>
  <si>
    <t>IGNITER</t>
  </si>
  <si>
    <t>KIT BEARING</t>
  </si>
  <si>
    <t>TUBE ASSY PRIM</t>
  </si>
  <si>
    <t>THERMOCOUPLE, ENGINE</t>
  </si>
  <si>
    <t>DETECTOR</t>
  </si>
  <si>
    <t>HOSE ASSEMBLY,NONMETALLIC, WITHOUT ASBESTOS MATERIAL, COVERING PROTECTION CORROSION RESISTANT</t>
  </si>
  <si>
    <t>KIT,FUEL FILTER</t>
  </si>
  <si>
    <t>FILTER OIL</t>
  </si>
  <si>
    <t>STRAINNER</t>
  </si>
  <si>
    <t>BEARING UNIT,ROLLER</t>
  </si>
  <si>
    <t>HOSE,HEATED,COMPRES</t>
  </si>
  <si>
    <t>NOZZLE,FUEL INJECTION</t>
  </si>
  <si>
    <t>HOUSING,AIR FILTER,</t>
  </si>
  <si>
    <t>GASKET STEEL CORROSION RESISTING</t>
  </si>
  <si>
    <t>BRG KIT</t>
  </si>
  <si>
    <t>WASHER SERRATE</t>
  </si>
  <si>
    <t>ARM,FUEL CONTROL AC</t>
  </si>
  <si>
    <t>WASHER,KEYWAY</t>
  </si>
  <si>
    <t>SEAL,COMPRESSOR TURBINE</t>
  </si>
  <si>
    <t>ADAPTER,CABIN BLEED</t>
  </si>
  <si>
    <t>SEAL RING,METAL</t>
  </si>
  <si>
    <t>SEALING RING</t>
  </si>
  <si>
    <t>PLATE,SEALING</t>
  </si>
  <si>
    <t>GEAR,SUN</t>
  </si>
  <si>
    <t>VALVE,BY PASS</t>
  </si>
  <si>
    <t>SEAT,CHECKVALVE</t>
  </si>
  <si>
    <t>BOLT,ECCENTRIC HEAD</t>
  </si>
  <si>
    <t>DISK,INTERSTAGE BAFFLE,TURBINE E</t>
  </si>
  <si>
    <t>SEAL PLAIN</t>
  </si>
  <si>
    <t>FILTER P3</t>
  </si>
  <si>
    <t>NUT,PLAIN,BLIND RIVET</t>
  </si>
  <si>
    <t>PISTON</t>
  </si>
  <si>
    <t>VALVE,PRESSURE RELI</t>
  </si>
  <si>
    <t>GUIDE,OIL OUTL</t>
  </si>
  <si>
    <t>IMPELLER,CENTRIFUGA</t>
  </si>
  <si>
    <t>SEAL,TURBINE ROTOR</t>
  </si>
  <si>
    <t>SHEATH,FUEL NOZZLE</t>
  </si>
  <si>
    <t>SHAFT,SHOULDERED</t>
  </si>
  <si>
    <t>RIVET TUBULAR</t>
  </si>
  <si>
    <t>ROPE, WIRE</t>
  </si>
  <si>
    <t>PIPE,METALLIC</t>
  </si>
  <si>
    <t>SPRING,HELICAL,COMP</t>
  </si>
  <si>
    <t>RETAINER,OIL SEAL</t>
  </si>
  <si>
    <t>NUT,PLAIN,PLATE</t>
  </si>
  <si>
    <t>TAPE INS</t>
  </si>
  <si>
    <t>O-RING (PACKING)</t>
  </si>
  <si>
    <t>ELBOW ASSEMBLY</t>
  </si>
  <si>
    <t>SEAL,AIR COMPRESSOR</t>
  </si>
  <si>
    <t>SEAT,HELICAL COMPRESSION SPRING</t>
  </si>
  <si>
    <t>BLADE,COMPRESSOR 3E</t>
  </si>
  <si>
    <t>BLADE,COMPRESSOR</t>
  </si>
  <si>
    <t>ROD,CONNECTING,FUEL</t>
  </si>
  <si>
    <t>STOP,LOW PITCH ADJU</t>
  </si>
  <si>
    <t>ADAPTER,SPLINED FRI</t>
  </si>
  <si>
    <t>BLADE</t>
  </si>
  <si>
    <t>LEVER,PROPELLER REVERSING</t>
  </si>
  <si>
    <t>SEAL,RING</t>
  </si>
  <si>
    <t>PISTON VALVE</t>
  </si>
  <si>
    <t>GEAR</t>
  </si>
  <si>
    <t>NUT,PLAIN,HEX</t>
  </si>
  <si>
    <t>COUNTER WEIGHT</t>
  </si>
  <si>
    <t>NUT,PLAIN,CASTLE</t>
  </si>
  <si>
    <t>CABLE ASSEMBLY,IGNI</t>
  </si>
  <si>
    <t>TURE ASSY</t>
  </si>
  <si>
    <t>CASING</t>
  </si>
  <si>
    <t>DIAPHRAGM</t>
  </si>
  <si>
    <t>CONNECTOR,ROD END</t>
  </si>
  <si>
    <t>SEAL,AIR,COMPRESSOR</t>
  </si>
  <si>
    <t>EXTENSAO</t>
  </si>
  <si>
    <t>TUBE,TRANSFER,OIL</t>
  </si>
  <si>
    <t>SEAL,TURBINE STATOR</t>
  </si>
  <si>
    <t>CASING,SWIVEL JOINT</t>
  </si>
  <si>
    <t>STRAINER,OIL JET</t>
  </si>
  <si>
    <t>PIN,GROOVED,HEADLESS</t>
  </si>
  <si>
    <t>STRAINER ELEMENT,SEDIMENT</t>
  </si>
  <si>
    <t>GASKET,IGNITER PLUG</t>
  </si>
  <si>
    <t>CLIP</t>
  </si>
  <si>
    <t>SHROUD,POWER TURBIN</t>
  </si>
  <si>
    <t>NUT,SLEEVE</t>
  </si>
  <si>
    <t>BOLT,SHAFT,COMPRESS</t>
  </si>
  <si>
    <t>COVER ASSEMBLY,MAIN</t>
  </si>
  <si>
    <t>GEAR,BEVEL,SHAFT</t>
  </si>
  <si>
    <t>RIVET,TUBULAR</t>
  </si>
  <si>
    <t>RING,RETAINING, MATERIAL STEEL,AMS 5121, INSIDE DIA 1IN MIN AND 1.020 IN MAX</t>
  </si>
  <si>
    <t>TUBE,TRANSFER,OI</t>
  </si>
  <si>
    <t>CARRIER</t>
  </si>
  <si>
    <t>TUBE,OIL FILLER</t>
  </si>
  <si>
    <t>FILTER,OIL JET</t>
  </si>
  <si>
    <t>ELBOW,PIPE</t>
  </si>
  <si>
    <t>ADAPTER,FUEL CONTRO</t>
  </si>
  <si>
    <t>SHAFT ASSY,DRIVE</t>
  </si>
  <si>
    <t>VALVE ASSEMBLY,METE</t>
  </si>
  <si>
    <t>LEVER,FUEL CONTROL</t>
  </si>
  <si>
    <t>COVER,METERING VALVE</t>
  </si>
  <si>
    <t>BUSHING ASSEMBLY,DR</t>
  </si>
  <si>
    <t>CAP,BEARING,FUEL CO</t>
  </si>
  <si>
    <t>VALVE ASSEMBLY, FUEL</t>
  </si>
  <si>
    <t>SEAT</t>
  </si>
  <si>
    <t>BEARING SLEEVE</t>
  </si>
  <si>
    <t>SHAFT,STRAIGHT</t>
  </si>
  <si>
    <t>ADJUSTING SCREW</t>
  </si>
  <si>
    <t>ADJUSTING SCREW,FUE</t>
  </si>
  <si>
    <t>TERMINAL,QUICK DISCONNECT, COLOR RED, INTERLOCKING KNIFE, 16 AWG, LENGTH 0.878 IN, THICK 0.031 IN</t>
  </si>
  <si>
    <t>CLEANER,GLASS,LIQUID, BOTTLE 37 ML</t>
  </si>
  <si>
    <t>K5628</t>
  </si>
  <si>
    <t>LETREIRO BETA</t>
  </si>
  <si>
    <t>CAP,RETAINING</t>
  </si>
  <si>
    <t>FILTER</t>
  </si>
  <si>
    <t>7R839</t>
  </si>
  <si>
    <t>HEADSET WITH S1 NOISEGARD</t>
  </si>
  <si>
    <t>SENSOR,AMBIENT TEMPERATURE</t>
  </si>
  <si>
    <t>F6184</t>
  </si>
  <si>
    <t>FILTRE ANTIP</t>
  </si>
  <si>
    <t>GARNITURE ROTATIVE</t>
  </si>
  <si>
    <t>FITTING ELBOW</t>
  </si>
  <si>
    <t>D8512</t>
  </si>
  <si>
    <t>INTERWING</t>
  </si>
  <si>
    <t>TERMINAL,QUICK DISCONNECT, COLOR BLUE, INTERLOCKING KNIFE, LENGTH 0.878 IN, THICK 0.031 IN</t>
  </si>
  <si>
    <t>K6074</t>
  </si>
  <si>
    <t>PLUG,EXPANSION, MATERIAL ALUMINUM, OUTSIDE DIAMETER 0.281 IN, HEIGHT 0.262 IN</t>
  </si>
  <si>
    <t>SHAFT ASSEMBLY,FLEXIBLE</t>
  </si>
  <si>
    <t>PLUG,MACHINE THREAD,MAGNETIC</t>
  </si>
  <si>
    <t>BALANCE,COMPLETE</t>
  </si>
  <si>
    <t>SHAFT STOP</t>
  </si>
  <si>
    <t>GAGE,DIFFERENTIAL,DIAL INDICATING</t>
  </si>
  <si>
    <t>GAUGE PRESSU</t>
  </si>
  <si>
    <t>VALVE, CYLINDER, GAS</t>
  </si>
  <si>
    <t>SHUNT,TUNING</t>
  </si>
  <si>
    <t>CLAPET</t>
  </si>
  <si>
    <t>BOX,AMMUNITION</t>
  </si>
  <si>
    <t>ROTOR</t>
  </si>
  <si>
    <t>RING,WEARING</t>
  </si>
  <si>
    <t>CABLE FLEXIB</t>
  </si>
  <si>
    <t>SEAL ASSEMBLY,CARTRIDGE</t>
  </si>
  <si>
    <t>AMORTISSEUR</t>
  </si>
  <si>
    <t>SLEEVE ASSEMB</t>
  </si>
  <si>
    <t>CANISTER</t>
  </si>
  <si>
    <t>SCREW FILLIST</t>
  </si>
  <si>
    <t>F2133</t>
  </si>
  <si>
    <t>PISTON AND SHOE SUB ASSEMBLY</t>
  </si>
  <si>
    <t>D0079</t>
  </si>
  <si>
    <t>FAQB2</t>
  </si>
  <si>
    <t>HANGER</t>
  </si>
  <si>
    <t>RETAINER,PLATE,RETA</t>
  </si>
  <si>
    <t>PLATE,RETAINING</t>
  </si>
  <si>
    <t>PISTON,PUMP</t>
  </si>
  <si>
    <t>TIRE, TUBE</t>
  </si>
  <si>
    <t>CASE AND RING ASSY</t>
  </si>
  <si>
    <t>SWITCH,PRESSURE</t>
  </si>
  <si>
    <t>TIRE,PNEUMATIC,VEHICULAR, TUBE AND FLAPS, 6.50-16, 6PLY RATING, PRESSURE 45.0 POUNDS</t>
  </si>
  <si>
    <t>TERMINAL,QUICK DISCONNECT, COLOR BLUE, INTERLOCKING KNIFE, 14 AWG,LENGTH 0.859 IN, THICK 0.032 IN</t>
  </si>
  <si>
    <t>THERMOSTAT</t>
  </si>
  <si>
    <t>GEAR ASSEMBLY,LIGHT</t>
  </si>
  <si>
    <t>LINER,BATTERY BOX-BATTERY TRAY</t>
  </si>
  <si>
    <t>SPRING,BRAKE LEVER</t>
  </si>
  <si>
    <t>CAP-PORT</t>
  </si>
  <si>
    <t>SCREW,EXTERNALLY RELIEVED BODY</t>
  </si>
  <si>
    <t>SPACER ASSY,PIN AND</t>
  </si>
  <si>
    <t>BREATHER</t>
  </si>
  <si>
    <t>BOISSEAU</t>
  </si>
  <si>
    <t>CORPS CONTACTEUR (FUSE), USED ON PN 18480, 18480-000-01, WHEEL ASSY, MAIN LANDING GEAR</t>
  </si>
  <si>
    <t>FUSIBLE THERMIQUE</t>
  </si>
  <si>
    <t>PIPE LEVEL</t>
  </si>
  <si>
    <t>TERMINAL,LOWER</t>
  </si>
  <si>
    <t>ROLETE</t>
  </si>
  <si>
    <t>ENTRAINEUR,FREIN AE (GUIDE), U/O PN 16815-000-02, DISC,BRAKE</t>
  </si>
  <si>
    <t>CLIP SAFETY</t>
  </si>
  <si>
    <t>FIXED PLATE ASSEMBLY LEFT / RIGHT</t>
  </si>
  <si>
    <t>INSULATOR,FEEDTHRU</t>
  </si>
  <si>
    <t>TAPERED PIN</t>
  </si>
  <si>
    <t>TUYAUTERIE DE FREIN</t>
  </si>
  <si>
    <t>CONNECTOR,CASING,FLEXIBLE CONTROL</t>
  </si>
  <si>
    <t>PROPELLER ANEMOMETER</t>
  </si>
  <si>
    <t>FLANGE,ASSY</t>
  </si>
  <si>
    <t>LEVER ASSY NOSE LANDING GEAR</t>
  </si>
  <si>
    <t>ECROU</t>
  </si>
  <si>
    <t>SUPPORT BAGUE</t>
  </si>
  <si>
    <t>ANEAU</t>
  </si>
  <si>
    <t>BEARING,ROLLER,CYLINDRICAL, U/O NOSE LANDING GEAR, PN 15215-000-001 AND 15215A</t>
  </si>
  <si>
    <t>ROLLER,LINEAR-ROTARY MOTION</t>
  </si>
  <si>
    <t>BUSHING, COUPLING SHAFT DIRECTION, U/O NOSE LANDING GEAR</t>
  </si>
  <si>
    <t>SHAFT U/O DAMPER NOSE LANDING GEAR</t>
  </si>
  <si>
    <t>SPACER,LANDING GEAR</t>
  </si>
  <si>
    <t>BOLT, ASSY, USED ON NOSE LANDING GEAR PN 15215-A/C, AIRCRAFT C-95, BANDEIRANTE</t>
  </si>
  <si>
    <t>PIN,COTTER,SOLID</t>
  </si>
  <si>
    <t>SIEGE DE CLAPET (SEAT,VALVE), USED ON PN 16835, BRAKE,SINGLE DISK, AIRCRAFT BANDEIRANTE</t>
  </si>
  <si>
    <t>HOSE ASSEMBLY,METALLIC, ROUND, INSIDE DIA 0.250 (1/4")IN, LENGTH 11NCHES, TEST PRESSURE 200 POUNDS</t>
  </si>
  <si>
    <t>FAP92</t>
  </si>
  <si>
    <t>CABECOTE</t>
  </si>
  <si>
    <t>HEAD, MAIN LANDING GEAR</t>
  </si>
  <si>
    <t>CHEMISE</t>
  </si>
  <si>
    <t>PIN, STRAIGHT, HEADLESS, U/O PN 14855A AND14855-001-02</t>
  </si>
  <si>
    <t>PIN ASSY</t>
  </si>
  <si>
    <t>PLACA REGULAG</t>
  </si>
  <si>
    <t>PLATE,MENDING</t>
  </si>
  <si>
    <t>RUNNER, U/O PN 14855-001-01/02</t>
  </si>
  <si>
    <t>BUSHING HALF,SLEEVE</t>
  </si>
  <si>
    <t>DEMI-CONTRE FICHE</t>
  </si>
  <si>
    <t>SEMI-HASTE INF</t>
  </si>
  <si>
    <t>HEAD,LINEAR ACTUATING CYLINDER</t>
  </si>
  <si>
    <t>THREADED PIN</t>
  </si>
  <si>
    <t>SEAT,BALL SOCKET</t>
  </si>
  <si>
    <t>BEARING,PLAIN,SPHERICAL, LH/RH</t>
  </si>
  <si>
    <t>BEARING,PLAIN,SPHERICAL</t>
  </si>
  <si>
    <t>CARDAN BAGUE</t>
  </si>
  <si>
    <t>AXE</t>
  </si>
  <si>
    <t>PLATE,BACKING,BRAKE</t>
  </si>
  <si>
    <t>LEVER,REMOTE CONTROL</t>
  </si>
  <si>
    <t>CAIXA CONTATO</t>
  </si>
  <si>
    <t>INSULATOR BOWL</t>
  </si>
  <si>
    <t>SWIVEL,AIRCRAFT CONTAINER VALVE</t>
  </si>
  <si>
    <t>DISK RED IND</t>
  </si>
  <si>
    <t>UNIVERSAL PROPELLER CHART EMB 110/121</t>
  </si>
  <si>
    <t>CABLE 187</t>
  </si>
  <si>
    <t>PIN,STRAIGHT,HEADLESS, U/O PN 18480-000-01, WHEEL,MAIN LANDING GEAR</t>
  </si>
  <si>
    <t>VALVE,CHECK, U/O BREAKE,DISK ASSY LH/RH</t>
  </si>
  <si>
    <t>CHEMISE CLAPET</t>
  </si>
  <si>
    <t>PLUNGER,DETENT, U/O DISK BRAKE,AIRCRAFT, LEFT AND RIGHT</t>
  </si>
  <si>
    <t>VALVE,FLUID PRESSURE REGULATING,AIRCRAFT</t>
  </si>
  <si>
    <t>C0247</t>
  </si>
  <si>
    <t>CRADLE, ACCUMULATOR</t>
  </si>
  <si>
    <t>NUT, U/O PN 10035-002B</t>
  </si>
  <si>
    <t>CYLINDER TUBE</t>
  </si>
  <si>
    <t>RETAINER,HELICAL COMPRESSION SPRING</t>
  </si>
  <si>
    <t>ROLLER</t>
  </si>
  <si>
    <t>CYLINDRE</t>
  </si>
  <si>
    <t>PLAQUE DE NIVEAU</t>
  </si>
  <si>
    <t>SPRING ASSEM</t>
  </si>
  <si>
    <t>LAMP INCANDESC</t>
  </si>
  <si>
    <t>JEWEL ASSEMBLY</t>
  </si>
  <si>
    <t>VALVE,OXYGEN</t>
  </si>
  <si>
    <t>LOCKING</t>
  </si>
  <si>
    <t>PLATE,SEAL</t>
  </si>
  <si>
    <t>LAMP,CARTRIDGE</t>
  </si>
  <si>
    <t>5S153</t>
  </si>
  <si>
    <t>HOLDER,LAMP SHADE</t>
  </si>
  <si>
    <t>RHEOSTAT, RESISTANCE: 10 OHMS. POWER: 100 WATT. CURRENT: 3.2AMP. MODEL K, CERAMIC. REF OHMITE</t>
  </si>
  <si>
    <t>BATTERY,NONRECHARGEABLE, VOLTAGE IN VOLTS 45, ELECTROLYTE CARBON ZINC, TERMINAL QUANTITY 2</t>
  </si>
  <si>
    <t>CONE AND ROLLER</t>
  </si>
  <si>
    <t>D8830</t>
  </si>
  <si>
    <t>150SG1071</t>
  </si>
  <si>
    <t>MOLDING-WINDOW</t>
  </si>
  <si>
    <t>2615018-2</t>
  </si>
  <si>
    <t>2615018-1</t>
  </si>
  <si>
    <t>TRANSMITER FUEL</t>
  </si>
  <si>
    <t>C668050-1104</t>
  </si>
  <si>
    <t>FAIRING AY RH</t>
  </si>
  <si>
    <t>2641032-202</t>
  </si>
  <si>
    <t>S1105-3</t>
  </si>
  <si>
    <t>C668050-1103</t>
  </si>
  <si>
    <t>DRIVE SHAFT COMPRESSOR</t>
  </si>
  <si>
    <t>2601267-2</t>
  </si>
  <si>
    <t>NUT,SELF-LOCKING,SLOTTED,HEXAGON</t>
  </si>
  <si>
    <t>SEAL MOLDED</t>
  </si>
  <si>
    <t>154-03000</t>
  </si>
  <si>
    <t>STRUT SEAT CNT</t>
  </si>
  <si>
    <t>2614043-24</t>
  </si>
  <si>
    <t>WINDOW</t>
  </si>
  <si>
    <t>2611024-1</t>
  </si>
  <si>
    <t>ADAPTER ASSY</t>
  </si>
  <si>
    <t>2650044-7</t>
  </si>
  <si>
    <t>LOW L SWITCH</t>
  </si>
  <si>
    <t>GF5500-81</t>
  </si>
  <si>
    <t>COVER ASSY INLET</t>
  </si>
  <si>
    <t>WP60560-1</t>
  </si>
  <si>
    <t>HOSE ASSY VENT</t>
  </si>
  <si>
    <t>2653024-2</t>
  </si>
  <si>
    <t>B-5269</t>
  </si>
  <si>
    <t>INSULATOR</t>
  </si>
  <si>
    <t>068-02800</t>
  </si>
  <si>
    <t>A1635-133</t>
  </si>
  <si>
    <t>S3354-1</t>
  </si>
  <si>
    <t>STANDBY ALTERN</t>
  </si>
  <si>
    <t>SK208-122</t>
  </si>
  <si>
    <t>TIE BOLT</t>
  </si>
  <si>
    <t>2653020-1</t>
  </si>
  <si>
    <t>HOSE-OIL PRESS F/W</t>
  </si>
  <si>
    <t>AE3663163E0230</t>
  </si>
  <si>
    <t>RECEPTACLE,FRICTIONCATCH STUD</t>
  </si>
  <si>
    <t>082-02000</t>
  </si>
  <si>
    <t>PULLER,WRENCH</t>
  </si>
  <si>
    <t>PWC30518</t>
  </si>
  <si>
    <t>0TRC3</t>
  </si>
  <si>
    <t>GDU 1040A REPLACEMENT KNOB KIT</t>
  </si>
  <si>
    <t>K00-00351-00</t>
  </si>
  <si>
    <t>KNOB GCU 475</t>
  </si>
  <si>
    <t>430-00035-10</t>
  </si>
  <si>
    <t>WEIGHT ASSY</t>
  </si>
  <si>
    <t>A-4630</t>
  </si>
  <si>
    <t>AE713797-017</t>
  </si>
  <si>
    <t>B-5417</t>
  </si>
  <si>
    <t>ANTENNA KIT-DME/TRANSPONDER FOR USE WITH A CARGO POD.</t>
  </si>
  <si>
    <t>CI105-9</t>
  </si>
  <si>
    <t>30GM8</t>
  </si>
  <si>
    <t>KIT ADAS</t>
  </si>
  <si>
    <t>ADAS-K-010-2</t>
  </si>
  <si>
    <t>B-5987</t>
  </si>
  <si>
    <t>TRANSMISSION ASSY</t>
  </si>
  <si>
    <t>C145-00-46</t>
  </si>
  <si>
    <t>HOSE ASSEMBLY</t>
  </si>
  <si>
    <t>AE3663724E0144</t>
  </si>
  <si>
    <t>RESERVOIR ASSY-BRAKE FLUID</t>
  </si>
  <si>
    <t>2682004-1</t>
  </si>
  <si>
    <t>2616017-27</t>
  </si>
  <si>
    <t>2650071-2</t>
  </si>
  <si>
    <t>AE3663163K0600</t>
  </si>
  <si>
    <t>A1639-32</t>
  </si>
  <si>
    <t>5538330-35</t>
  </si>
  <si>
    <t>BACR12X1</t>
  </si>
  <si>
    <t>ANTENNA ACCESSORY</t>
  </si>
  <si>
    <t>071-1234-00</t>
  </si>
  <si>
    <t>204090-17</t>
  </si>
  <si>
    <t>FLANGE ASSY</t>
  </si>
  <si>
    <t>2654006-1</t>
  </si>
  <si>
    <t>VALVE,SAFETY RELIEF</t>
  </si>
  <si>
    <t>RV05-268</t>
  </si>
  <si>
    <t>0TVR6</t>
  </si>
  <si>
    <t>SAMPLER,LIQUID</t>
  </si>
  <si>
    <t>CESSNA 208 SUMP</t>
  </si>
  <si>
    <t>ANTENNA VHF COMM</t>
  </si>
  <si>
    <t>CI268-60</t>
  </si>
  <si>
    <t>CABLE ASSY-PASSENGER DOOR STEEP</t>
  </si>
  <si>
    <t>S2837-1</t>
  </si>
  <si>
    <t>650X10 TUBE</t>
  </si>
  <si>
    <t>302-039-402</t>
  </si>
  <si>
    <t>HINGE ASSY-HOISTING</t>
  </si>
  <si>
    <t>2601102-4</t>
  </si>
  <si>
    <t>1234031-3</t>
  </si>
  <si>
    <t>BRAKE DISC</t>
  </si>
  <si>
    <t>164-22201</t>
  </si>
  <si>
    <t>SEAT BLEEDER</t>
  </si>
  <si>
    <t>081-00500</t>
  </si>
  <si>
    <t>HINGE-ASSY-HOISTING</t>
  </si>
  <si>
    <t>2601102-1</t>
  </si>
  <si>
    <t>SPACER MAIN GE</t>
  </si>
  <si>
    <t>067-06300</t>
  </si>
  <si>
    <t>CABLE ASSY-DOOR PULL</t>
  </si>
  <si>
    <t>S2814-2</t>
  </si>
  <si>
    <t>B5299</t>
  </si>
  <si>
    <t>B5096</t>
  </si>
  <si>
    <t>SHIMMY DAMPENER ASSY</t>
  </si>
  <si>
    <t>SE1070-7</t>
  </si>
  <si>
    <t>2641021-1</t>
  </si>
  <si>
    <t>BRAKE LINING</t>
  </si>
  <si>
    <t>066-03300</t>
  </si>
  <si>
    <t>VALVE FUEL DRA</t>
  </si>
  <si>
    <t>79C1</t>
  </si>
  <si>
    <t>2611112-3</t>
  </si>
  <si>
    <t>TRIM STRIP</t>
  </si>
  <si>
    <t>2617069-1</t>
  </si>
  <si>
    <t>GAGE-OUTSIDE AIR TEMPERATURE</t>
  </si>
  <si>
    <t>C668507-0105</t>
  </si>
  <si>
    <t>C156005-0107</t>
  </si>
  <si>
    <t>CLOCK</t>
  </si>
  <si>
    <t>AT420000</t>
  </si>
  <si>
    <t>HOSE ASSY-FUEL MOTIVE FLOW</t>
  </si>
  <si>
    <t>AE3663724G0330</t>
  </si>
  <si>
    <t>EXTENDER-CREW, (WHEN NECESSARY, BUY PN 5211369-12)</t>
  </si>
  <si>
    <t>5211369-8</t>
  </si>
  <si>
    <t>S2081-2</t>
  </si>
  <si>
    <t>V BELT-AIR</t>
  </si>
  <si>
    <t>46-4686</t>
  </si>
  <si>
    <t>SLEEVE THREADED</t>
  </si>
  <si>
    <t>2654029-11</t>
  </si>
  <si>
    <t>CABLE FIRE</t>
  </si>
  <si>
    <t>644-04303416</t>
  </si>
  <si>
    <t>CYLINDER BRAKE</t>
  </si>
  <si>
    <t>061-11800</t>
  </si>
  <si>
    <t>ENGINE MOUNT</t>
  </si>
  <si>
    <t>9910333-1</t>
  </si>
  <si>
    <t>071-01234-0000</t>
  </si>
  <si>
    <t>0PYA5</t>
  </si>
  <si>
    <t>NUT,PLAIN,CAP</t>
  </si>
  <si>
    <t>A-5522</t>
  </si>
  <si>
    <t>2612057-1</t>
  </si>
  <si>
    <t>A1633-56</t>
  </si>
  <si>
    <t>MS20007-70</t>
  </si>
  <si>
    <t>SPACE</t>
  </si>
  <si>
    <t>067-06700</t>
  </si>
  <si>
    <t>TRANSMITTER FUEL</t>
  </si>
  <si>
    <t>C668050-1108</t>
  </si>
  <si>
    <t>LATCH ASSY DOO</t>
  </si>
  <si>
    <t>2615112-2</t>
  </si>
  <si>
    <t>A-1636-32</t>
  </si>
  <si>
    <t>40SP-100</t>
  </si>
  <si>
    <t>092-06700</t>
  </si>
  <si>
    <t>FUEL FILTERS</t>
  </si>
  <si>
    <t>D9-55-1</t>
  </si>
  <si>
    <t>B-5986</t>
  </si>
  <si>
    <t>FEEDBACK BEARING ASSY</t>
  </si>
  <si>
    <t>B-5121</t>
  </si>
  <si>
    <t>BUSHING,FRONT BETA ROD</t>
  </si>
  <si>
    <t>B-5406</t>
  </si>
  <si>
    <t>C145-450</t>
  </si>
  <si>
    <t>SUMP ASSY</t>
  </si>
  <si>
    <t>2622263-4</t>
  </si>
  <si>
    <t>KIT ABRASION BOOT</t>
  </si>
  <si>
    <t>FP34</t>
  </si>
  <si>
    <t>RECEIVER DRYER</t>
  </si>
  <si>
    <t>1936T100-9</t>
  </si>
  <si>
    <t>BOLT,SLIPRING/PLATE ATTACHING</t>
  </si>
  <si>
    <t>A-2513-90</t>
  </si>
  <si>
    <t>A-1635-121</t>
  </si>
  <si>
    <t>ROD END SPL</t>
  </si>
  <si>
    <t>2654029-20</t>
  </si>
  <si>
    <t>STUD,CONTINUOUS THREAD</t>
  </si>
  <si>
    <t>B-5500</t>
  </si>
  <si>
    <t>BRACKET ASSY-SUPORT</t>
  </si>
  <si>
    <t>2601260-2</t>
  </si>
  <si>
    <t>HINGE DOOR LH</t>
  </si>
  <si>
    <t>2617015-23</t>
  </si>
  <si>
    <t>A1633-119</t>
  </si>
  <si>
    <t>A-4564</t>
  </si>
  <si>
    <t>PIN,STRAIGHT,THREADED</t>
  </si>
  <si>
    <t>069-01900</t>
  </si>
  <si>
    <t>B-7281</t>
  </si>
  <si>
    <t>A-1635-166</t>
  </si>
  <si>
    <t>AE713797-018</t>
  </si>
  <si>
    <t>ACTUATING PIN ASSY</t>
  </si>
  <si>
    <t>B5072-1</t>
  </si>
  <si>
    <t>FILTER ELEMENT,AIRCONDITIONING</t>
  </si>
  <si>
    <t>C294502-0201</t>
  </si>
  <si>
    <t>C-5152</t>
  </si>
  <si>
    <t>PLATE ASSEMBLY</t>
  </si>
  <si>
    <t>073-08500</t>
  </si>
  <si>
    <t>S3429-2A</t>
  </si>
  <si>
    <t>CUSHION,FOAM, FOR HR1 HEADSET</t>
  </si>
  <si>
    <t>800024-001</t>
  </si>
  <si>
    <t>AN173H6A</t>
  </si>
  <si>
    <t>6041H205A</t>
  </si>
  <si>
    <t>HOUR METER</t>
  </si>
  <si>
    <t>5704901-4</t>
  </si>
  <si>
    <t>B-5223</t>
  </si>
  <si>
    <t>SENSOR, FUEL LEVEL SHORT</t>
  </si>
  <si>
    <t>76-207-12</t>
  </si>
  <si>
    <t>DIMMING ASSY,SPEC</t>
  </si>
  <si>
    <t>1570301-1</t>
  </si>
  <si>
    <t>EXTENDER-CREW</t>
  </si>
  <si>
    <t>5211369-13</t>
  </si>
  <si>
    <t>FILTER VACUUM</t>
  </si>
  <si>
    <t>D9181</t>
  </si>
  <si>
    <t>AN4H11A</t>
  </si>
  <si>
    <t>SENSOR, FUEL LEVEL</t>
  </si>
  <si>
    <t>76-207-11</t>
  </si>
  <si>
    <t>2N6576</t>
  </si>
  <si>
    <t>MS20002C8</t>
  </si>
  <si>
    <t>NAS1149F1290P</t>
  </si>
  <si>
    <t>MS24694S98</t>
  </si>
  <si>
    <t>S1450-3S10-032</t>
  </si>
  <si>
    <t>B-5096</t>
  </si>
  <si>
    <t>AN525-10R11</t>
  </si>
  <si>
    <t>BOLT,HEX HEAD</t>
  </si>
  <si>
    <t>AN4C7A</t>
  </si>
  <si>
    <t>AN4C5A</t>
  </si>
  <si>
    <t>MS35206-247</t>
  </si>
  <si>
    <t>AN525-10R20</t>
  </si>
  <si>
    <t>MS24693-S4</t>
  </si>
  <si>
    <t>071-1174-00</t>
  </si>
  <si>
    <t>A-1635-159</t>
  </si>
  <si>
    <t>B-5363</t>
  </si>
  <si>
    <t>LINEAR ASSY-NOSE GEAR SUPPORT</t>
  </si>
  <si>
    <t>2643103-2</t>
  </si>
  <si>
    <t>MS24694S3</t>
  </si>
  <si>
    <t>MS21069L3</t>
  </si>
  <si>
    <t>SRREW MACHINE</t>
  </si>
  <si>
    <t>AN520-10R6</t>
  </si>
  <si>
    <t>AE3663231B0664</t>
  </si>
  <si>
    <t>RING,FRICTION</t>
  </si>
  <si>
    <t>150SG1070</t>
  </si>
  <si>
    <t>CAP,BLEEDER</t>
  </si>
  <si>
    <t>183-00100</t>
  </si>
  <si>
    <t>AN6-14A</t>
  </si>
  <si>
    <t>AE713797-016</t>
  </si>
  <si>
    <t>NAS1149C0863R</t>
  </si>
  <si>
    <t>INSERTER,SEAL</t>
  </si>
  <si>
    <t>PWC70869</t>
  </si>
  <si>
    <t>PROP ANCHOR ASSY</t>
  </si>
  <si>
    <t>2684005-1</t>
  </si>
  <si>
    <t>MS21045L4</t>
  </si>
  <si>
    <t>NUT,SPECIAL</t>
  </si>
  <si>
    <t>FAIRING AY LH</t>
  </si>
  <si>
    <t>2641032-201</t>
  </si>
  <si>
    <t>MOTOR</t>
  </si>
  <si>
    <t>S2800-366</t>
  </si>
  <si>
    <t>HOSE ASSEMBLY,HEATE</t>
  </si>
  <si>
    <t>CR3213-6-5</t>
  </si>
  <si>
    <t>AN816-2D</t>
  </si>
  <si>
    <t>MS35206-227</t>
  </si>
  <si>
    <t>CABLE ASSY-FLAP INDICATOR</t>
  </si>
  <si>
    <t>9864054-7</t>
  </si>
  <si>
    <t>SUPPLY PWR</t>
  </si>
  <si>
    <t>S3100-534</t>
  </si>
  <si>
    <t>30300-1380</t>
  </si>
  <si>
    <t>R221485</t>
  </si>
  <si>
    <t>PAN ASSY OIL DRIP</t>
  </si>
  <si>
    <t>2610014-1</t>
  </si>
  <si>
    <t>59CV2</t>
  </si>
  <si>
    <t>TEMPERATURE SENSOR</t>
  </si>
  <si>
    <t>ABS-2000</t>
  </si>
  <si>
    <t>Z4974</t>
  </si>
  <si>
    <t>PNEU PRINCIPAL 8.50-10 08PR TT FCIII MLG</t>
  </si>
  <si>
    <t>850C86-2</t>
  </si>
  <si>
    <t>AE3663162E0120</t>
  </si>
  <si>
    <t>OIL PRESSURE TRANSDUCER</t>
  </si>
  <si>
    <t>P165-5281-1</t>
  </si>
  <si>
    <t>WHEEL EVAPORATOR BLOWER LH</t>
  </si>
  <si>
    <t>1250327-3</t>
  </si>
  <si>
    <t>AH86$</t>
  </si>
  <si>
    <t>B-4407-5</t>
  </si>
  <si>
    <t>PIN,PISTON</t>
  </si>
  <si>
    <t>B-4767</t>
  </si>
  <si>
    <t>LINK ASSY</t>
  </si>
  <si>
    <t>B-4743</t>
  </si>
  <si>
    <t>SHIM CARRIER</t>
  </si>
  <si>
    <t>B-4649</t>
  </si>
  <si>
    <t>B-4407-2</t>
  </si>
  <si>
    <t>A-1634-9</t>
  </si>
  <si>
    <t>AN4H73A</t>
  </si>
  <si>
    <t>SPRING CAN ASSEMBLY</t>
  </si>
  <si>
    <t>B507-5/2</t>
  </si>
  <si>
    <t>P265-5037-2</t>
  </si>
  <si>
    <t>030-02423-0000</t>
  </si>
  <si>
    <t>030-02421-0000</t>
  </si>
  <si>
    <t>C664503-0104</t>
  </si>
  <si>
    <t>S3060-3H</t>
  </si>
  <si>
    <t>S1107-3L</t>
  </si>
  <si>
    <t>2613048-20</t>
  </si>
  <si>
    <t>PRESSURE SWITCH-AIR</t>
  </si>
  <si>
    <t>1250232-7</t>
  </si>
  <si>
    <t>STALL WARNING DISABLE SWITCH INSTALLATION KIT</t>
  </si>
  <si>
    <t>AK208-22</t>
  </si>
  <si>
    <t>HOSE ASSY SUCTION</t>
  </si>
  <si>
    <t>AE713797-001</t>
  </si>
  <si>
    <t>PROBE TEMP</t>
  </si>
  <si>
    <t>AQS-2000</t>
  </si>
  <si>
    <t>AI10$</t>
  </si>
  <si>
    <t>RUDDER ASSEMBLY MODIFICATION AND BARREL NUT REPLACEMENT</t>
  </si>
  <si>
    <t>SK208-140</t>
  </si>
  <si>
    <t>STATIC WICK</t>
  </si>
  <si>
    <t>DD2W</t>
  </si>
  <si>
    <t>S2614-8-2</t>
  </si>
  <si>
    <t>BOLT U</t>
  </si>
  <si>
    <t>2652021-80</t>
  </si>
  <si>
    <t>COMPRESSOR SUPPORT</t>
  </si>
  <si>
    <t>2601264-1</t>
  </si>
  <si>
    <t>POST LIGHT ASSEMBLY</t>
  </si>
  <si>
    <t>A350CN-IW-GR-LG28</t>
  </si>
  <si>
    <t>2650068-5</t>
  </si>
  <si>
    <t>S2614-8-1</t>
  </si>
  <si>
    <t>SUPORT ASSY CTR SECTION</t>
  </si>
  <si>
    <t>2651027-3</t>
  </si>
  <si>
    <t>THERMOSTAT PLATE</t>
  </si>
  <si>
    <t>30718-001</t>
  </si>
  <si>
    <t>LINE ASSY</t>
  </si>
  <si>
    <t>2650085-14</t>
  </si>
  <si>
    <t>BRACKET CONTROL INNER</t>
  </si>
  <si>
    <t>2650112-6</t>
  </si>
  <si>
    <t>BRACKET CONTROL OUTER</t>
  </si>
  <si>
    <t>2650112-2</t>
  </si>
  <si>
    <t>PLACARD</t>
  </si>
  <si>
    <t>6705153-3</t>
  </si>
  <si>
    <t>CONTACTOR-INTERNAL START</t>
  </si>
  <si>
    <t>SM400D37</t>
  </si>
  <si>
    <t>2601072-7</t>
  </si>
  <si>
    <t>CONTROL ASSY-PARKING BRAKE</t>
  </si>
  <si>
    <t>S1779-3</t>
  </si>
  <si>
    <t>TOW BAR ASSY</t>
  </si>
  <si>
    <t>2606020-1</t>
  </si>
  <si>
    <t>QUAD MOUNT</t>
  </si>
  <si>
    <t>200SGL1040-2</t>
  </si>
  <si>
    <t>PARTITION ASSY-CARGO AFT</t>
  </si>
  <si>
    <t>9910573-15</t>
  </si>
  <si>
    <t>S3413-110</t>
  </si>
  <si>
    <t>S3413-109</t>
  </si>
  <si>
    <t>BOLT-MPI</t>
  </si>
  <si>
    <t>2622244-2</t>
  </si>
  <si>
    <t>LINE ASSY-FUEL AFT</t>
  </si>
  <si>
    <t>2600101-9</t>
  </si>
  <si>
    <t>FIRE DETECT CABLE</t>
  </si>
  <si>
    <t>644-13403485</t>
  </si>
  <si>
    <t>STUD ASSY</t>
  </si>
  <si>
    <t>2643005-6</t>
  </si>
  <si>
    <t>2641021-2</t>
  </si>
  <si>
    <t>SWITCH OIL PRE</t>
  </si>
  <si>
    <t>9910287-16</t>
  </si>
  <si>
    <t>PASSENGER DOOR</t>
  </si>
  <si>
    <t>SK208-133</t>
  </si>
  <si>
    <t>BRACKET ASSY-CENTER</t>
  </si>
  <si>
    <t>2654018-27</t>
  </si>
  <si>
    <t>TORQUE LINK ASSY-LOWER NOSE GEAR</t>
  </si>
  <si>
    <t>2643084-2</t>
  </si>
  <si>
    <t>TORQUE LINK ASSY-UPPER NOSE GEAR</t>
  </si>
  <si>
    <t>2643084-1</t>
  </si>
  <si>
    <t>LOCK ASSY</t>
  </si>
  <si>
    <t>2613403-1</t>
  </si>
  <si>
    <t>TIE DOWM ASSY</t>
  </si>
  <si>
    <t>2612035-1</t>
  </si>
  <si>
    <t>2611165-2</t>
  </si>
  <si>
    <t>2611024-2</t>
  </si>
  <si>
    <t>GUARD A CHAIN</t>
  </si>
  <si>
    <t>2660017-8</t>
  </si>
  <si>
    <t>STAPLE DOOR</t>
  </si>
  <si>
    <t>2615112-3</t>
  </si>
  <si>
    <t>SUPPORT ASSY</t>
  </si>
  <si>
    <t>2653026-1</t>
  </si>
  <si>
    <t>2622226-2</t>
  </si>
  <si>
    <t>2622226-1</t>
  </si>
  <si>
    <t>HINGE</t>
  </si>
  <si>
    <t>2622187-7</t>
  </si>
  <si>
    <t>BRACKET ASSY-E</t>
  </si>
  <si>
    <t>2651012-7</t>
  </si>
  <si>
    <t>WASHRING ASSY</t>
  </si>
  <si>
    <t>2650044-3</t>
  </si>
  <si>
    <t>BOLT ASSY-TORQUE LINK ATTACH</t>
  </si>
  <si>
    <t>2643092-1</t>
  </si>
  <si>
    <t>SPACER ASSY-TORQUE LINK</t>
  </si>
  <si>
    <t>2643089-1</t>
  </si>
  <si>
    <t>STEERING,NOSE</t>
  </si>
  <si>
    <t>2643065-1</t>
  </si>
  <si>
    <t>HINGE HALF-RH</t>
  </si>
  <si>
    <t>2634000-24</t>
  </si>
  <si>
    <t>RETAINER</t>
  </si>
  <si>
    <t>CONTROL VALVE</t>
  </si>
  <si>
    <t>1H102-2</t>
  </si>
  <si>
    <t>NUT ANCHOR</t>
  </si>
  <si>
    <t>090-0427-00</t>
  </si>
  <si>
    <t>INDICATOR ASSY NOSE GEAR SHOCK STRUT</t>
  </si>
  <si>
    <t>2601375-1</t>
  </si>
  <si>
    <t>CYLINDER GAS S</t>
  </si>
  <si>
    <t>2115040-204</t>
  </si>
  <si>
    <t>FLAP TRACK INB</t>
  </si>
  <si>
    <t>2622075-1</t>
  </si>
  <si>
    <t>AIR SCOOP ASSY-LH</t>
  </si>
  <si>
    <t>2621012-11</t>
  </si>
  <si>
    <t>WINDOW CREW DOOR LH GREEN</t>
  </si>
  <si>
    <t>2617059-1</t>
  </si>
  <si>
    <t>FITTING A S TR</t>
  </si>
  <si>
    <t>42854-11</t>
  </si>
  <si>
    <t>EJECTOR</t>
  </si>
  <si>
    <t>19E32-2A</t>
  </si>
  <si>
    <t>DIMMIN ASSY</t>
  </si>
  <si>
    <t>1570166-1</t>
  </si>
  <si>
    <t>GROUND STRAP</t>
  </si>
  <si>
    <t>1570102-32</t>
  </si>
  <si>
    <t>TUBE MAIN 850X10</t>
  </si>
  <si>
    <t>302-120-302</t>
  </si>
  <si>
    <t>S1053E7W144-00</t>
  </si>
  <si>
    <t>CONTOL COLUMN</t>
  </si>
  <si>
    <t>SK208-83</t>
  </si>
  <si>
    <t>DRAIN SEAL OIL</t>
  </si>
  <si>
    <t>2600100-11</t>
  </si>
  <si>
    <t>ROD ASSEMBLY</t>
  </si>
  <si>
    <t>2522179-1</t>
  </si>
  <si>
    <t>LENS CLEAR WIN</t>
  </si>
  <si>
    <t>111-0068</t>
  </si>
  <si>
    <t>LENS GREEN WIN</t>
  </si>
  <si>
    <t>111-0067</t>
  </si>
  <si>
    <t>LENS RED WING</t>
  </si>
  <si>
    <t>111-0066</t>
  </si>
  <si>
    <t>CONTROL ASSY-C</t>
  </si>
  <si>
    <t>S1241-40</t>
  </si>
  <si>
    <t>S1985-3</t>
  </si>
  <si>
    <t>C301001-0211</t>
  </si>
  <si>
    <t>C20050R</t>
  </si>
  <si>
    <t>HOOK LATCH</t>
  </si>
  <si>
    <t>S3247-1</t>
  </si>
  <si>
    <t>CABLE-ASSY</t>
  </si>
  <si>
    <t>S2814-1</t>
  </si>
  <si>
    <t>S1450-2-10-032</t>
  </si>
  <si>
    <t>HOSE,AIR DUCT</t>
  </si>
  <si>
    <t>F222086</t>
  </si>
  <si>
    <t>CM2022-1</t>
  </si>
  <si>
    <t>SEAL CREW DOOR</t>
  </si>
  <si>
    <t>R581575</t>
  </si>
  <si>
    <t>DUCT-FLEX</t>
  </si>
  <si>
    <t>S2655-1</t>
  </si>
  <si>
    <t>S2651-1</t>
  </si>
  <si>
    <t>CORNER</t>
  </si>
  <si>
    <t>S2642-3</t>
  </si>
  <si>
    <t>TUBO PITOT</t>
  </si>
  <si>
    <t>S2625-3</t>
  </si>
  <si>
    <t>LINE ASSEMBLY</t>
  </si>
  <si>
    <t>2601067-24</t>
  </si>
  <si>
    <t>C668050-1107</t>
  </si>
  <si>
    <t>SWITCH-LOW VAC</t>
  </si>
  <si>
    <t>S2571-1</t>
  </si>
  <si>
    <t>2600100-60</t>
  </si>
  <si>
    <t>LM29710</t>
  </si>
  <si>
    <t>AE3663161K0600</t>
  </si>
  <si>
    <t>2621013-2</t>
  </si>
  <si>
    <t>NAS6207-50</t>
  </si>
  <si>
    <t>BOLT UPR</t>
  </si>
  <si>
    <t>NAS147-43</t>
  </si>
  <si>
    <t>CABLE ASSY-AILERON RH COLUMN QUAD TO BARREL</t>
  </si>
  <si>
    <t>2660001-152</t>
  </si>
  <si>
    <t>VANE</t>
  </si>
  <si>
    <t>2655000-1</t>
  </si>
  <si>
    <t>C598501-0202</t>
  </si>
  <si>
    <t>FLASHER ASSEMBLY</t>
  </si>
  <si>
    <t>C594502-0102</t>
  </si>
  <si>
    <t>WICK-STATIC DISCHAR</t>
  </si>
  <si>
    <t>C592001-0205</t>
  </si>
  <si>
    <t>C262003-0210</t>
  </si>
  <si>
    <t>16167-007</t>
  </si>
  <si>
    <t>CONTROLE DO INDICADOR</t>
  </si>
  <si>
    <t>050-1344-00</t>
  </si>
  <si>
    <t>MS24694S126</t>
  </si>
  <si>
    <t>AN837-12</t>
  </si>
  <si>
    <t>27101-001</t>
  </si>
  <si>
    <t>13206E0810</t>
  </si>
  <si>
    <t>SWAGING SLEEVE,WIREROPE</t>
  </si>
  <si>
    <t>28-2G</t>
  </si>
  <si>
    <t>24540-100</t>
  </si>
  <si>
    <t>A-1635-163</t>
  </si>
  <si>
    <t>PIN,LOCK</t>
  </si>
  <si>
    <t>NAS1739B4-2</t>
  </si>
  <si>
    <t>MS21045-06</t>
  </si>
  <si>
    <t>MS20470AD5-3</t>
  </si>
  <si>
    <t>AN525-10R14</t>
  </si>
  <si>
    <t>HM-4M</t>
  </si>
  <si>
    <t>AN4C4A</t>
  </si>
  <si>
    <t>6041H206A</t>
  </si>
  <si>
    <t>PACKING,SPECIAL</t>
  </si>
  <si>
    <t>102A10001-15</t>
  </si>
  <si>
    <t>MS20002C7</t>
  </si>
  <si>
    <t>NAS464P14-76</t>
  </si>
  <si>
    <t>MS21442-121</t>
  </si>
  <si>
    <t>AN4H12</t>
  </si>
  <si>
    <t>A1633-55</t>
  </si>
  <si>
    <t>B4978</t>
  </si>
  <si>
    <t>B4407-3</t>
  </si>
  <si>
    <t>MS17826-14</t>
  </si>
  <si>
    <t>NAS464P12-37</t>
  </si>
  <si>
    <t>AN525-832R7</t>
  </si>
  <si>
    <t>AN4H22A</t>
  </si>
  <si>
    <t>MS35214-31</t>
  </si>
  <si>
    <t>CR3243-4-2</t>
  </si>
  <si>
    <t>SOFTWARE LOADER CARD</t>
  </si>
  <si>
    <t>010-00681-13</t>
  </si>
  <si>
    <t>030-0101-02</t>
  </si>
  <si>
    <t>AN960KD10</t>
  </si>
  <si>
    <t>MS24694S102</t>
  </si>
  <si>
    <t>AN525-10R12</t>
  </si>
  <si>
    <t>MS35207-262</t>
  </si>
  <si>
    <t>MS24694-S4</t>
  </si>
  <si>
    <t>AN3C6A</t>
  </si>
  <si>
    <t>AN4-20A</t>
  </si>
  <si>
    <t>23084-001</t>
  </si>
  <si>
    <t>MS24694S100</t>
  </si>
  <si>
    <t>MS24462-5</t>
  </si>
  <si>
    <t>103-20400</t>
  </si>
  <si>
    <t>BEARING ROLLER</t>
  </si>
  <si>
    <t>5NCC1011P</t>
  </si>
  <si>
    <t>CONNECTOR ASSEMBLY,ELECTRICAL</t>
  </si>
  <si>
    <t>16163-023</t>
  </si>
  <si>
    <t>JACK POINT</t>
  </si>
  <si>
    <t>1400110-2</t>
  </si>
  <si>
    <t>2552-070</t>
  </si>
  <si>
    <t>150SG1052-B</t>
  </si>
  <si>
    <t>30877-002</t>
  </si>
  <si>
    <t>MS16624-5021</t>
  </si>
  <si>
    <t>A-5567</t>
  </si>
  <si>
    <t>GROMMET</t>
  </si>
  <si>
    <t>S2319-64</t>
  </si>
  <si>
    <t>B351</t>
  </si>
  <si>
    <t>2600100-4</t>
  </si>
  <si>
    <t>PIN ASSY-TORQUE LINK ATTACH</t>
  </si>
  <si>
    <t>2643091-1</t>
  </si>
  <si>
    <t>CLAMP,RING</t>
  </si>
  <si>
    <t>150SG1108</t>
  </si>
  <si>
    <t>HOSE ASSY POST</t>
  </si>
  <si>
    <t>2653024-3</t>
  </si>
  <si>
    <t>17-260A</t>
  </si>
  <si>
    <t>TANK FUEL</t>
  </si>
  <si>
    <t>CABLE FIRE DET</t>
  </si>
  <si>
    <t>244-18922</t>
  </si>
  <si>
    <t>SPACER ASSY-NOSE GEAR WHEEL AND TIRE ASSY</t>
  </si>
  <si>
    <t>2643097-1</t>
  </si>
  <si>
    <t>STROB TUB</t>
  </si>
  <si>
    <t>040-0043</t>
  </si>
  <si>
    <t>S2670-1</t>
  </si>
  <si>
    <t>AE713797-028</t>
  </si>
  <si>
    <t>ASH TRAY</t>
  </si>
  <si>
    <t>S1762-1</t>
  </si>
  <si>
    <t>3038589P08</t>
  </si>
  <si>
    <t>ESCUTCHEON-DOO</t>
  </si>
  <si>
    <t>2617036-1</t>
  </si>
  <si>
    <t>HOSE ASSY DISCHARGE</t>
  </si>
  <si>
    <t>AE713797-002</t>
  </si>
  <si>
    <t>TUBE-DRAIN</t>
  </si>
  <si>
    <t>2650085-15</t>
  </si>
  <si>
    <t>M83248-1-115</t>
  </si>
  <si>
    <t>SEAL ASSY INDUCTION AIR</t>
  </si>
  <si>
    <t>2658021-1</t>
  </si>
  <si>
    <t>2658017-1</t>
  </si>
  <si>
    <t>COUPLING-SPLINED</t>
  </si>
  <si>
    <t>2601266-2</t>
  </si>
  <si>
    <t>VALVE-TUBE-O SUCTION</t>
  </si>
  <si>
    <t>2025-3</t>
  </si>
  <si>
    <t>VALVE-TUBE-O DISCHARGE</t>
  </si>
  <si>
    <t>2024-3</t>
  </si>
  <si>
    <t>BOLT USED WITH JACK</t>
  </si>
  <si>
    <t>NAS464P7A54</t>
  </si>
  <si>
    <t>HOSE ASSY-FUEL SUPPLY</t>
  </si>
  <si>
    <t>AE3663726H0520</t>
  </si>
  <si>
    <t>TIEDOWN</t>
  </si>
  <si>
    <t>SWITCH-ELEC TR</t>
  </si>
  <si>
    <t>200-1902-00</t>
  </si>
  <si>
    <t>LINE ASSY-STAR</t>
  </si>
  <si>
    <t>2600100-20</t>
  </si>
  <si>
    <t>WINDOW MOLDING</t>
  </si>
  <si>
    <t>2615011-1</t>
  </si>
  <si>
    <t>ANTENA</t>
  </si>
  <si>
    <t>C598505-0303</t>
  </si>
  <si>
    <t>ZD4B503M</t>
  </si>
  <si>
    <t>CAPACITOR,F5E</t>
  </si>
  <si>
    <t>ZA2G334J</t>
  </si>
  <si>
    <t>Z1200-048</t>
  </si>
  <si>
    <t>XSC116</t>
  </si>
  <si>
    <t>WWT700-4DIA500THK035</t>
  </si>
  <si>
    <t>WF164-2</t>
  </si>
  <si>
    <t>WC22-3</t>
  </si>
  <si>
    <t>VS1318P15</t>
  </si>
  <si>
    <t>VC1192EA-264-Z</t>
  </si>
  <si>
    <t>V180102B0112-035</t>
  </si>
  <si>
    <t>U130102B0102-035</t>
  </si>
  <si>
    <t>U13000203-0104</t>
  </si>
  <si>
    <t>U13000203-0090</t>
  </si>
  <si>
    <t>K1010</t>
  </si>
  <si>
    <t>TMS-SCE-3/8-2.0-9</t>
  </si>
  <si>
    <t>TMS-SCE-3/4-2.0-9</t>
  </si>
  <si>
    <t>TMS-48573</t>
  </si>
  <si>
    <t>DRILL</t>
  </si>
  <si>
    <t>T301N12-6</t>
  </si>
  <si>
    <t>STF-A-0493</t>
  </si>
  <si>
    <t>ST3M738-8</t>
  </si>
  <si>
    <t>SSRI-5ZZKCA</t>
  </si>
  <si>
    <t>SSMBRI-5SD502KMA7P311LY48U</t>
  </si>
  <si>
    <t>SSCY11195</t>
  </si>
  <si>
    <t>SSCY1113410</t>
  </si>
  <si>
    <t>SSCY1112645</t>
  </si>
  <si>
    <t>SR9549</t>
  </si>
  <si>
    <t>SR10587A23</t>
  </si>
  <si>
    <t>CONNECTING</t>
  </si>
  <si>
    <t>SR10564A3</t>
  </si>
  <si>
    <t>SP90C4</t>
  </si>
  <si>
    <t>SP90C3</t>
  </si>
  <si>
    <t>SP10110F</t>
  </si>
  <si>
    <t>SP10110</t>
  </si>
  <si>
    <t>SM8-12A-21</t>
  </si>
  <si>
    <t>BEARING,ROLLER,RODEND</t>
  </si>
  <si>
    <t>SM6-10B-5</t>
  </si>
  <si>
    <t>SM4-6T-12</t>
  </si>
  <si>
    <t>SM10-16B-12</t>
  </si>
  <si>
    <t>SL4109-9-P-NOR</t>
  </si>
  <si>
    <t>SL4109-7-P-NOR</t>
  </si>
  <si>
    <t>SL4109-12-P-NOR</t>
  </si>
  <si>
    <t>SL4109-10-P-NOR</t>
  </si>
  <si>
    <t>SL405-9F</t>
  </si>
  <si>
    <t>SL1579</t>
  </si>
  <si>
    <t>SF18M1-5X1</t>
  </si>
  <si>
    <t>S2A224</t>
  </si>
  <si>
    <t>S11L31C</t>
  </si>
  <si>
    <t>SEAL,CANOPY</t>
  </si>
  <si>
    <t>S11498-1</t>
  </si>
  <si>
    <t>S11498</t>
  </si>
  <si>
    <t>S11052-34TYPEP</t>
  </si>
  <si>
    <t>RV801-5-3</t>
  </si>
  <si>
    <t>RV801-5-2</t>
  </si>
  <si>
    <t>RTIC4</t>
  </si>
  <si>
    <t>RK0365A</t>
  </si>
  <si>
    <t>RK0357</t>
  </si>
  <si>
    <t>RK0317-B</t>
  </si>
  <si>
    <t>RK0269</t>
  </si>
  <si>
    <t>RK0216</t>
  </si>
  <si>
    <t>RK0170</t>
  </si>
  <si>
    <t>RK0159</t>
  </si>
  <si>
    <t>RG6077-86</t>
  </si>
  <si>
    <t>RG19507-3A</t>
  </si>
  <si>
    <t>RG19507-3</t>
  </si>
  <si>
    <t>REPB3NFS464</t>
  </si>
  <si>
    <t>REPB3N2</t>
  </si>
  <si>
    <t>REB3N</t>
  </si>
  <si>
    <t>RB-8AS</t>
  </si>
  <si>
    <t>RB-14A</t>
  </si>
  <si>
    <t>RA22756</t>
  </si>
  <si>
    <t>0GP12</t>
  </si>
  <si>
    <t>UNIT,SWITCH</t>
  </si>
  <si>
    <t>R570023035</t>
  </si>
  <si>
    <t>R501110-3</t>
  </si>
  <si>
    <t>R501110-13</t>
  </si>
  <si>
    <t>R4001-3</t>
  </si>
  <si>
    <t>R398P4</t>
  </si>
  <si>
    <t>R398P2H</t>
  </si>
  <si>
    <t>R398P1B</t>
  </si>
  <si>
    <t>R398P1A</t>
  </si>
  <si>
    <t>R289P06</t>
  </si>
  <si>
    <t>R202-19</t>
  </si>
  <si>
    <t>R1462P005</t>
  </si>
  <si>
    <t>R1310P008</t>
  </si>
  <si>
    <t>R1309P032</t>
  </si>
  <si>
    <t>R1309P022</t>
  </si>
  <si>
    <t>R1306-11</t>
  </si>
  <si>
    <t>R1240P005</t>
  </si>
  <si>
    <t>R1240P004</t>
  </si>
  <si>
    <t>R1182P003B</t>
  </si>
  <si>
    <t>R1159P02C</t>
  </si>
  <si>
    <t>R1158P003A</t>
  </si>
  <si>
    <t>R1156P04B</t>
  </si>
  <si>
    <t>R1154P4</t>
  </si>
  <si>
    <t>R1154P04</t>
  </si>
  <si>
    <t>R105P8N</t>
  </si>
  <si>
    <t>R105P10NL</t>
  </si>
  <si>
    <t>R1057P11</t>
  </si>
  <si>
    <t>BEARING,ROLLER,CYLINDRICAL</t>
  </si>
  <si>
    <t>R104KC101</t>
  </si>
  <si>
    <t>R-102QQ4SD615RDA1P37LG68</t>
  </si>
  <si>
    <t>PT08CP14-15P</t>
  </si>
  <si>
    <t>PT08CP-12-10P(351)</t>
  </si>
  <si>
    <t>PT06CP8-4SW351</t>
  </si>
  <si>
    <t>PT06CP-8-4SW(351)</t>
  </si>
  <si>
    <t>PT06CP8-4S351</t>
  </si>
  <si>
    <t>PT06CP-8-4S(351)</t>
  </si>
  <si>
    <t>PT06CP-20-41S(351)</t>
  </si>
  <si>
    <t>PT06CE8-4P</t>
  </si>
  <si>
    <t>PT00CE8-4S</t>
  </si>
  <si>
    <t>PLT5110-6-5</t>
  </si>
  <si>
    <t>PLT5110-6-3</t>
  </si>
  <si>
    <t>PLT5110-6-2</t>
  </si>
  <si>
    <t>PLT5110-5-3</t>
  </si>
  <si>
    <t>PLT110-8-13</t>
  </si>
  <si>
    <t>PLT110-8-12</t>
  </si>
  <si>
    <t>PLT110-10-11</t>
  </si>
  <si>
    <t>PK8834-9</t>
  </si>
  <si>
    <t>PK8834-4</t>
  </si>
  <si>
    <t>0YGR5</t>
  </si>
  <si>
    <t>PDG0325</t>
  </si>
  <si>
    <t>PD60</t>
  </si>
  <si>
    <t>PD5120-00-712-0400</t>
  </si>
  <si>
    <t>CONNECTOR,WYEPIECE</t>
  </si>
  <si>
    <t>PB1672-5-8</t>
  </si>
  <si>
    <t>P33975</t>
  </si>
  <si>
    <t>P32331</t>
  </si>
  <si>
    <t>P32076</t>
  </si>
  <si>
    <t>P30634</t>
  </si>
  <si>
    <t>P27816</t>
  </si>
  <si>
    <t>P26044</t>
  </si>
  <si>
    <t>D1131</t>
  </si>
  <si>
    <t>P26039</t>
  </si>
  <si>
    <t>VALVE,DRAIN,AUTOMAT</t>
  </si>
  <si>
    <t>P136-526</t>
  </si>
  <si>
    <t>OE5490-2</t>
  </si>
  <si>
    <t>NP186011</t>
  </si>
  <si>
    <t>NH1003089-39</t>
  </si>
  <si>
    <t>NF20653-1</t>
  </si>
  <si>
    <t>NAS907-30</t>
  </si>
  <si>
    <t>NAS816-62</t>
  </si>
  <si>
    <t>NAS814-5</t>
  </si>
  <si>
    <t>NAS813-20</t>
  </si>
  <si>
    <t>NAS76A4-011P</t>
  </si>
  <si>
    <t>NAS76A3-020P</t>
  </si>
  <si>
    <t>NAS75-8-16</t>
  </si>
  <si>
    <t>NAS75-8-016</t>
  </si>
  <si>
    <t>NAS75-6-016</t>
  </si>
  <si>
    <t>NAS75-5-026</t>
  </si>
  <si>
    <t>NAS696C06LM</t>
  </si>
  <si>
    <t>NAS6704-5</t>
  </si>
  <si>
    <t>NAS6703-4</t>
  </si>
  <si>
    <t>NAS6607-31</t>
  </si>
  <si>
    <t>NAS6605H15</t>
  </si>
  <si>
    <t>NAS6605H1</t>
  </si>
  <si>
    <t>NAS6605-11</t>
  </si>
  <si>
    <t>NAS6604H51</t>
  </si>
  <si>
    <t>NAS6604H14</t>
  </si>
  <si>
    <t>NAS6604-9</t>
  </si>
  <si>
    <t>NAS6604-8</t>
  </si>
  <si>
    <t>NAS6604-34</t>
  </si>
  <si>
    <t>NAS6604-24</t>
  </si>
  <si>
    <t>NAS6604-2</t>
  </si>
  <si>
    <t>NAS6603-8</t>
  </si>
  <si>
    <t>NAS6603-1</t>
  </si>
  <si>
    <t>NAS653V4</t>
  </si>
  <si>
    <t>NAS632-50</t>
  </si>
  <si>
    <t>NAS632-32</t>
  </si>
  <si>
    <t>NAS630-35</t>
  </si>
  <si>
    <t>NAS629H38</t>
  </si>
  <si>
    <t>NAS628H29</t>
  </si>
  <si>
    <t>NAS628H109</t>
  </si>
  <si>
    <t>NAS628-49</t>
  </si>
  <si>
    <t>NAS624-4</t>
  </si>
  <si>
    <t>NAS624-21</t>
  </si>
  <si>
    <t>NAS620C10</t>
  </si>
  <si>
    <t>NAS620A416L</t>
  </si>
  <si>
    <t>NAS620-10L</t>
  </si>
  <si>
    <t>NAS563-53</t>
  </si>
  <si>
    <t>NAS561S5-16</t>
  </si>
  <si>
    <t>NAS561CF6-36</t>
  </si>
  <si>
    <t>NAS559-3</t>
  </si>
  <si>
    <t>NAS509-16</t>
  </si>
  <si>
    <t>NAS443-9</t>
  </si>
  <si>
    <t>NAS43DD8-8N</t>
  </si>
  <si>
    <t>NAS43DD3-8N</t>
  </si>
  <si>
    <t>NAS428K3A13</t>
  </si>
  <si>
    <t>NAS428-4A-22</t>
  </si>
  <si>
    <t>NAS427W50</t>
  </si>
  <si>
    <t>NAS427T28</t>
  </si>
  <si>
    <t>NAS427T13</t>
  </si>
  <si>
    <t>NAS397-14</t>
  </si>
  <si>
    <t>NAS1922-0275-3</t>
  </si>
  <si>
    <t>NAS1922-0200-3</t>
  </si>
  <si>
    <t>NAS1922-0100-1</t>
  </si>
  <si>
    <t>NAS18A17</t>
  </si>
  <si>
    <t>NAS1802-08-20</t>
  </si>
  <si>
    <t>NAS1764-040404</t>
  </si>
  <si>
    <t>TEE,REDUCE</t>
  </si>
  <si>
    <t>NAS1763-040404</t>
  </si>
  <si>
    <t>NAS1763</t>
  </si>
  <si>
    <t>NAS1738MW5-1</t>
  </si>
  <si>
    <t>NAS1738MW4-6</t>
  </si>
  <si>
    <t>NAS1738MW4-2</t>
  </si>
  <si>
    <t>NAS1738MW4-1</t>
  </si>
  <si>
    <t>NAS1738M5-3</t>
  </si>
  <si>
    <t>NAS1738M4-5</t>
  </si>
  <si>
    <t>NAS1738M4-4</t>
  </si>
  <si>
    <t>NAS1738B6-6</t>
  </si>
  <si>
    <t>NAS1738B6-5</t>
  </si>
  <si>
    <t>RIVET-BLIND</t>
  </si>
  <si>
    <t>NAS1738B6-4</t>
  </si>
  <si>
    <t>NAS1738B6-3</t>
  </si>
  <si>
    <t>NAS1738B6-2</t>
  </si>
  <si>
    <t>NAS1738B5-4</t>
  </si>
  <si>
    <t>NAS1738B5-2</t>
  </si>
  <si>
    <t>NAS1738B5-1</t>
  </si>
  <si>
    <t>NAS1677D9-16K</t>
  </si>
  <si>
    <t>STRAP,RETAINING</t>
  </si>
  <si>
    <t>NAS1670-08L2</t>
  </si>
  <si>
    <t>NAS1670-08DL3</t>
  </si>
  <si>
    <t>NAS1633-12D</t>
  </si>
  <si>
    <t>NAS1623-7</t>
  </si>
  <si>
    <t>NAS1623-5</t>
  </si>
  <si>
    <t>NAS1623-3</t>
  </si>
  <si>
    <t>NAS1623-2</t>
  </si>
  <si>
    <t>NAS1523AA4R</t>
  </si>
  <si>
    <t>NAS1523-7Y</t>
  </si>
  <si>
    <t>NAS1523-3Y</t>
  </si>
  <si>
    <t>INSULATOR,WASHER</t>
  </si>
  <si>
    <t>NAS1423-8</t>
  </si>
  <si>
    <t>NAS1398MW5A2</t>
  </si>
  <si>
    <t>NAS1354DA7S12F</t>
  </si>
  <si>
    <t>NAS1352C08H18</t>
  </si>
  <si>
    <t>NAS1334C2C04D</t>
  </si>
  <si>
    <t>NAS1305-24H</t>
  </si>
  <si>
    <t>NAS1304-5</t>
  </si>
  <si>
    <t>NAS1304-4H</t>
  </si>
  <si>
    <t>NAS1304-3</t>
  </si>
  <si>
    <t>NAS1291C8M</t>
  </si>
  <si>
    <t>NAS1221-08-2P</t>
  </si>
  <si>
    <t>NAS1216-08E7</t>
  </si>
  <si>
    <t>NAS1203-5</t>
  </si>
  <si>
    <t>NAS1190E04T16L</t>
  </si>
  <si>
    <t>NAS1190-4T6L</t>
  </si>
  <si>
    <t>NAS1169DD10L</t>
  </si>
  <si>
    <t>NAS1155-25D</t>
  </si>
  <si>
    <t>NAS1154V3</t>
  </si>
  <si>
    <t>NAS1154-11</t>
  </si>
  <si>
    <t>NAS1153E16</t>
  </si>
  <si>
    <t>NAS1151E5</t>
  </si>
  <si>
    <t>NAS1149D0463H</t>
  </si>
  <si>
    <t>NAS1133V14</t>
  </si>
  <si>
    <t>NAS1133V12</t>
  </si>
  <si>
    <t>NAS1133E16</t>
  </si>
  <si>
    <t>NAS1131-12</t>
  </si>
  <si>
    <t>NAS1102V3-8</t>
  </si>
  <si>
    <t>NAS1102V3-7</t>
  </si>
  <si>
    <t>NAS1102V3-6</t>
  </si>
  <si>
    <t>NAS1102V3-5</t>
  </si>
  <si>
    <t>NAS1102V3-10</t>
  </si>
  <si>
    <t>NAS1102-3-40</t>
  </si>
  <si>
    <t>NAS1102-06-8</t>
  </si>
  <si>
    <t>NAS1101-3-3</t>
  </si>
  <si>
    <t>NAS1101-3-10B</t>
  </si>
  <si>
    <t>NAS1100V3-6</t>
  </si>
  <si>
    <t>NAS1100E3-8</t>
  </si>
  <si>
    <t>NAS1100E08-12</t>
  </si>
  <si>
    <t>NAS1100C06-7</t>
  </si>
  <si>
    <t>NAS1100-3-7</t>
  </si>
  <si>
    <t>NAS1100-04-10</t>
  </si>
  <si>
    <t>NAS1096-2-10</t>
  </si>
  <si>
    <t>NAS1043-22</t>
  </si>
  <si>
    <t>NAS1022A12</t>
  </si>
  <si>
    <t>NAS1004-7A</t>
  </si>
  <si>
    <t>N100N71H6</t>
  </si>
  <si>
    <t>MS9556-07</t>
  </si>
  <si>
    <t>MS9489-08</t>
  </si>
  <si>
    <t>MS9245-29</t>
  </si>
  <si>
    <t>MS9245-21</t>
  </si>
  <si>
    <t>MS9245-05</t>
  </si>
  <si>
    <t>MS90376-8Y</t>
  </si>
  <si>
    <t>MS9034-13</t>
  </si>
  <si>
    <t>MS9034-10</t>
  </si>
  <si>
    <t>MS51963-34</t>
  </si>
  <si>
    <t>MS51957-5</t>
  </si>
  <si>
    <t>MS51957-36</t>
  </si>
  <si>
    <t>MS51957-1</t>
  </si>
  <si>
    <t>MS39086-141</t>
  </si>
  <si>
    <t>MS35649-242</t>
  </si>
  <si>
    <t>MS35275-244</t>
  </si>
  <si>
    <t>1GVE5</t>
  </si>
  <si>
    <t>MS35266-63</t>
  </si>
  <si>
    <t>MS35265-46</t>
  </si>
  <si>
    <t>MS35265-44</t>
  </si>
  <si>
    <t>MS35265-15</t>
  </si>
  <si>
    <t>MS35219-56</t>
  </si>
  <si>
    <t>MS3474W12-10S</t>
  </si>
  <si>
    <t>MS3116P12-10P</t>
  </si>
  <si>
    <t>MS29513-355</t>
  </si>
  <si>
    <t>MS29513-344</t>
  </si>
  <si>
    <t>MS29513-258</t>
  </si>
  <si>
    <t>MS29513-246</t>
  </si>
  <si>
    <t>MS29513-228</t>
  </si>
  <si>
    <t>MS29513-224</t>
  </si>
  <si>
    <t>MS29513-116</t>
  </si>
  <si>
    <t>MS29513-113</t>
  </si>
  <si>
    <t>MS29513-112</t>
  </si>
  <si>
    <t>MS29513-028</t>
  </si>
  <si>
    <t>FELT,MECHANICAL,PREFORMED</t>
  </si>
  <si>
    <t>MS28782-6</t>
  </si>
  <si>
    <t>MS28782-5</t>
  </si>
  <si>
    <t>MS28782-24</t>
  </si>
  <si>
    <t>MS28782-21</t>
  </si>
  <si>
    <t>MS28782-19</t>
  </si>
  <si>
    <t>MS28782-10</t>
  </si>
  <si>
    <t>PACKING-PREFORMED</t>
  </si>
  <si>
    <t>MS28775-241</t>
  </si>
  <si>
    <t>MS28775-006</t>
  </si>
  <si>
    <t>MS28741-4-0134</t>
  </si>
  <si>
    <t>MS27648-33G</t>
  </si>
  <si>
    <t>MS27642-37G</t>
  </si>
  <si>
    <t>MS27642-23</t>
  </si>
  <si>
    <t>MS27641-6</t>
  </si>
  <si>
    <t>MS27641-4</t>
  </si>
  <si>
    <t>MS27641-12</t>
  </si>
  <si>
    <t>MS27473T14B35P</t>
  </si>
  <si>
    <t>MS27255-4</t>
  </si>
  <si>
    <t>MS27196-20</t>
  </si>
  <si>
    <t>MS27196-16</t>
  </si>
  <si>
    <t>MS25306-302</t>
  </si>
  <si>
    <t>MS25010-11A</t>
  </si>
  <si>
    <t>MS24693S26</t>
  </si>
  <si>
    <t>MS24665-5</t>
  </si>
  <si>
    <t>MS24665-448</t>
  </si>
  <si>
    <t>MS24665-447</t>
  </si>
  <si>
    <t>MS24665-22</t>
  </si>
  <si>
    <t>MS24484-2</t>
  </si>
  <si>
    <t>MS24464-6</t>
  </si>
  <si>
    <t>PLUG,MACHINE,THREAD</t>
  </si>
  <si>
    <t>MS24391D4L</t>
  </si>
  <si>
    <t>MS24140-D2</t>
  </si>
  <si>
    <t>MS22073-7-1-2</t>
  </si>
  <si>
    <t>MS22073-3</t>
  </si>
  <si>
    <t>MS22073-1/2</t>
  </si>
  <si>
    <t>MS21926W6</t>
  </si>
  <si>
    <t>MS21916W4-2</t>
  </si>
  <si>
    <t>MS21916V5-4P</t>
  </si>
  <si>
    <t>MS21916-6-4</t>
  </si>
  <si>
    <t>MS21916-10-8</t>
  </si>
  <si>
    <t>MS21914-4D</t>
  </si>
  <si>
    <t>MS21913D3</t>
  </si>
  <si>
    <t>MS21913-10</t>
  </si>
  <si>
    <t>MS21912W4</t>
  </si>
  <si>
    <t>MS21912V4P</t>
  </si>
  <si>
    <t>MS21912-6</t>
  </si>
  <si>
    <t>MS21909D4</t>
  </si>
  <si>
    <t>MS21908J8</t>
  </si>
  <si>
    <t>MS21907D6</t>
  </si>
  <si>
    <t>MS21905-4</t>
  </si>
  <si>
    <t>MS21904W6</t>
  </si>
  <si>
    <t>MS21902W16</t>
  </si>
  <si>
    <t>MS21902W10</t>
  </si>
  <si>
    <t>MS21902D3</t>
  </si>
  <si>
    <t>MS21902-6</t>
  </si>
  <si>
    <t>MS21432-5TEE8</t>
  </si>
  <si>
    <t>MS21320-1</t>
  </si>
  <si>
    <t>MS21255-2RS</t>
  </si>
  <si>
    <t>MS21252-2LS</t>
  </si>
  <si>
    <t>MS21251B2S</t>
  </si>
  <si>
    <t>MS21153-3</t>
  </si>
  <si>
    <t>MS21151-4</t>
  </si>
  <si>
    <t>MS21151-2</t>
  </si>
  <si>
    <t>MS21151-1</t>
  </si>
  <si>
    <t>MS21045-4</t>
  </si>
  <si>
    <t>NUT,SELF-L,LOCKING</t>
  </si>
  <si>
    <t>MS21043-5</t>
  </si>
  <si>
    <t>WIRE</t>
  </si>
  <si>
    <t>MS20995NC20</t>
  </si>
  <si>
    <t>MS20995CY20</t>
  </si>
  <si>
    <t>MS20615-3M9</t>
  </si>
  <si>
    <t>MS20470E6-6</t>
  </si>
  <si>
    <t>MS20470AD5-16</t>
  </si>
  <si>
    <t>MS20470AD3-10</t>
  </si>
  <si>
    <t>MS20427M3-4</t>
  </si>
  <si>
    <t>MS20426AD8-3</t>
  </si>
  <si>
    <t>MS20426AD8-2</t>
  </si>
  <si>
    <t>MS20002C12</t>
  </si>
  <si>
    <t>MS20002-4</t>
  </si>
  <si>
    <t>MS17990C412</t>
  </si>
  <si>
    <t>MS171436</t>
  </si>
  <si>
    <t>MS16996-14B</t>
  </si>
  <si>
    <t>MS16995-25</t>
  </si>
  <si>
    <t>MS16631-1237</t>
  </si>
  <si>
    <t>MS14145L5</t>
  </si>
  <si>
    <t>MS14145L10</t>
  </si>
  <si>
    <t>MS14104-8</t>
  </si>
  <si>
    <t>8X044</t>
  </si>
  <si>
    <t>MKP3ASD610</t>
  </si>
  <si>
    <t>MKP3ASD529</t>
  </si>
  <si>
    <t>MILT8606-3-8X-035</t>
  </si>
  <si>
    <t>MIL-T-8606</t>
  </si>
  <si>
    <t>MILH5593-4</t>
  </si>
  <si>
    <t>MIL-H-5593</t>
  </si>
  <si>
    <t>MF1400-5B</t>
  </si>
  <si>
    <t>MDSP3FS464</t>
  </si>
  <si>
    <t>MC8889</t>
  </si>
  <si>
    <t>MC8857</t>
  </si>
  <si>
    <t>MC8856</t>
  </si>
  <si>
    <t>DETENT,CYLINDER</t>
  </si>
  <si>
    <t>MC8855</t>
  </si>
  <si>
    <t>MC8854</t>
  </si>
  <si>
    <t>2288A</t>
  </si>
  <si>
    <t>MB063A-00</t>
  </si>
  <si>
    <t>M85528/2-16-A-01</t>
  </si>
  <si>
    <t>M83723/71W2457N</t>
  </si>
  <si>
    <t>M83420/3-004</t>
  </si>
  <si>
    <t>M83413/8-A06BC</t>
  </si>
  <si>
    <t>M83413/8-A03BC</t>
  </si>
  <si>
    <t>H2313</t>
  </si>
  <si>
    <t>M83248/2-014CP</t>
  </si>
  <si>
    <t>REMOVER,ELECTRICALCONTACT</t>
  </si>
  <si>
    <t>M81969/19-10</t>
  </si>
  <si>
    <t>M81934/1-08C016</t>
  </si>
  <si>
    <t>M81824-1-3</t>
  </si>
  <si>
    <t>DISC,BRAKE</t>
  </si>
  <si>
    <t>M6502</t>
  </si>
  <si>
    <t>M6363/1-3</t>
  </si>
  <si>
    <t>M6302</t>
  </si>
  <si>
    <t>M45932/1-29L</t>
  </si>
  <si>
    <t>M39029/74-399</t>
  </si>
  <si>
    <t>M39016/40-001</t>
  </si>
  <si>
    <t>M39012/3-0501</t>
  </si>
  <si>
    <t>M27267-4</t>
  </si>
  <si>
    <t>M25988-3-111</t>
  </si>
  <si>
    <t>M25988-1-326</t>
  </si>
  <si>
    <t>M25988/1-330ES</t>
  </si>
  <si>
    <t>M25988/1-328</t>
  </si>
  <si>
    <t>M22759/13-22-9</t>
  </si>
  <si>
    <t>ROTOR,ACTUATOR</t>
  </si>
  <si>
    <t>M103C150</t>
  </si>
  <si>
    <t>LWR12S-229</t>
  </si>
  <si>
    <t>LWR07E-158</t>
  </si>
  <si>
    <t>LWB22-5-14</t>
  </si>
  <si>
    <t>SV287</t>
  </si>
  <si>
    <t>LW1751-1</t>
  </si>
  <si>
    <t>LK316-12R</t>
  </si>
  <si>
    <t>LJT00RT17-13SA(014)</t>
  </si>
  <si>
    <t>BEARINGPLAIN</t>
  </si>
  <si>
    <t>LHSSE826A</t>
  </si>
  <si>
    <t>LH8153-048</t>
  </si>
  <si>
    <t>LDS08E-518</t>
  </si>
  <si>
    <t>LCN12M1032</t>
  </si>
  <si>
    <t>L507945</t>
  </si>
  <si>
    <t>L305649</t>
  </si>
  <si>
    <t>KWB5SSGD14</t>
  </si>
  <si>
    <t>KWB10G</t>
  </si>
  <si>
    <t>KSR142404B</t>
  </si>
  <si>
    <t>KSF530B250</t>
  </si>
  <si>
    <t>KSF100-4-3-0.312IN.IDX.063X2.4</t>
  </si>
  <si>
    <t>KRD12-1</t>
  </si>
  <si>
    <t>KPD8-3</t>
  </si>
  <si>
    <t>KMDB8-10</t>
  </si>
  <si>
    <t>KMDB6-18</t>
  </si>
  <si>
    <t>KMDB12-12</t>
  </si>
  <si>
    <t>KF22-900</t>
  </si>
  <si>
    <t>KC66W300-124</t>
  </si>
  <si>
    <t>KAMBK14-4001</t>
  </si>
  <si>
    <t>K96-06</t>
  </si>
  <si>
    <t>NUT,SELF-LOCKING,CLINCH</t>
  </si>
  <si>
    <t>K147</t>
  </si>
  <si>
    <t>K03-19-20SNC13</t>
  </si>
  <si>
    <t>JM44LC33S8PB</t>
  </si>
  <si>
    <t>JM44LC33S6T</t>
  </si>
  <si>
    <t>JM44LC33S4T</t>
  </si>
  <si>
    <t>JM44LC33S24T</t>
  </si>
  <si>
    <t>JM44LC33S14T</t>
  </si>
  <si>
    <t>JM44LC33H4HR</t>
  </si>
  <si>
    <t>JM44LC33D9T</t>
  </si>
  <si>
    <t>JM44LC33D8</t>
  </si>
  <si>
    <t>JM44LC33D5</t>
  </si>
  <si>
    <t>JM44LC33D32AF</t>
  </si>
  <si>
    <t>JM44LC33D32</t>
  </si>
  <si>
    <t>JM44LC33D28AF</t>
  </si>
  <si>
    <t>JM44LC33D16</t>
  </si>
  <si>
    <t>JM44LC33D13</t>
  </si>
  <si>
    <t>JHN-3-16</t>
  </si>
  <si>
    <t>JANTX1N1186</t>
  </si>
  <si>
    <t>PAD,CUSHIONING</t>
  </si>
  <si>
    <t>J8448-10</t>
  </si>
  <si>
    <t>J642P01F</t>
  </si>
  <si>
    <t>J233B0112-035DT</t>
  </si>
  <si>
    <t>J232B0062DT</t>
  </si>
  <si>
    <t>J231B0082HT</t>
  </si>
  <si>
    <t>J228P507</t>
  </si>
  <si>
    <t>J228P120</t>
  </si>
  <si>
    <t>J228P008</t>
  </si>
  <si>
    <t>J212P133A</t>
  </si>
  <si>
    <t>ID-42-186</t>
  </si>
  <si>
    <t>HW14-6</t>
  </si>
  <si>
    <t>K4358</t>
  </si>
  <si>
    <t>STIFFNUT</t>
  </si>
  <si>
    <t>8V613</t>
  </si>
  <si>
    <t>HS4733-150</t>
  </si>
  <si>
    <t>HMXK4AFG</t>
  </si>
  <si>
    <t>HMJ-3D</t>
  </si>
  <si>
    <t>HL87DU6</t>
  </si>
  <si>
    <t>COLLAR</t>
  </si>
  <si>
    <t>HL87DU5</t>
  </si>
  <si>
    <t>COLLAR,PIN-RIVET</t>
  </si>
  <si>
    <t>HL79-10</t>
  </si>
  <si>
    <t>HL11VAP-10-8</t>
  </si>
  <si>
    <t>HF-3M</t>
  </si>
  <si>
    <t>CATCH,FLUSH</t>
  </si>
  <si>
    <t>H7215A</t>
  </si>
  <si>
    <t>H60G2582</t>
  </si>
  <si>
    <t>7Z049</t>
  </si>
  <si>
    <t>H-1604</t>
  </si>
  <si>
    <t>H120K677</t>
  </si>
  <si>
    <t>GT5056</t>
  </si>
  <si>
    <t>A5940</t>
  </si>
  <si>
    <t>GEFRAN2400</t>
  </si>
  <si>
    <t>GC5426</t>
  </si>
  <si>
    <t>GB525A5</t>
  </si>
  <si>
    <t>GB511C9-61</t>
  </si>
  <si>
    <t>FSJA1700040A</t>
  </si>
  <si>
    <t>FN22M524</t>
  </si>
  <si>
    <t>FM02A125V5A</t>
  </si>
  <si>
    <t>FHN26G1</t>
  </si>
  <si>
    <t>SCREWSELF-LOCK</t>
  </si>
  <si>
    <t>FFS92</t>
  </si>
  <si>
    <t>0HDW7</t>
  </si>
  <si>
    <t>FFN6010-6C</t>
  </si>
  <si>
    <t>FCD57914-1</t>
  </si>
  <si>
    <t>FCD56985-1</t>
  </si>
  <si>
    <t>FCD56984-1</t>
  </si>
  <si>
    <t>F8300-165</t>
  </si>
  <si>
    <t>F8300-140</t>
  </si>
  <si>
    <t>F3C1032-1LH</t>
  </si>
  <si>
    <t>ER824-060604</t>
  </si>
  <si>
    <t>ER804-040403</t>
  </si>
  <si>
    <t>E10228</t>
  </si>
  <si>
    <t>DS-935013</t>
  </si>
  <si>
    <t>DS-934867</t>
  </si>
  <si>
    <t>RING,MATING</t>
  </si>
  <si>
    <t>DS-930063</t>
  </si>
  <si>
    <t>DS-922575</t>
  </si>
  <si>
    <t>BEARING,ROLLER,AIRFRAME</t>
  </si>
  <si>
    <t>DAS5-20A-7</t>
  </si>
  <si>
    <t>DAS10-31A-7</t>
  </si>
  <si>
    <t>DISCONNECT,ARRESTIN</t>
  </si>
  <si>
    <t>D7-2001-3-1A</t>
  </si>
  <si>
    <t>D-600-0602-4</t>
  </si>
  <si>
    <t>DEHUMIDIFIER,PORTAB</t>
  </si>
  <si>
    <t>D50D</t>
  </si>
  <si>
    <t>D38999/26WJ35PA</t>
  </si>
  <si>
    <t>D-150-0168</t>
  </si>
  <si>
    <t>D1021A1</t>
  </si>
  <si>
    <t>D1011-1-6</t>
  </si>
  <si>
    <t>D1011-1-5</t>
  </si>
  <si>
    <t>D1011-1-4</t>
  </si>
  <si>
    <t>C102$</t>
  </si>
  <si>
    <t>CR2839-4-1</t>
  </si>
  <si>
    <t>CR2539P4-3</t>
  </si>
  <si>
    <t>BATTERY,NONRECHARGEABLE</t>
  </si>
  <si>
    <t>CH34208-5</t>
  </si>
  <si>
    <t>CA2760-53</t>
  </si>
  <si>
    <t>NUT,PLAIN,ASSEMBLEDWASHER</t>
  </si>
  <si>
    <t>CA2604A</t>
  </si>
  <si>
    <t>C75-1</t>
  </si>
  <si>
    <t>C305-10H12</t>
  </si>
  <si>
    <t>C20521-02</t>
  </si>
  <si>
    <t>TRANSMITTER,OSCILLA</t>
  </si>
  <si>
    <t>C2002A</t>
  </si>
  <si>
    <t>BWR610-2</t>
  </si>
  <si>
    <t>BSF5M3500050101</t>
  </si>
  <si>
    <t>BH25987</t>
  </si>
  <si>
    <t>BH00526-6</t>
  </si>
  <si>
    <t>BDS24S107</t>
  </si>
  <si>
    <t>BDS19E-195</t>
  </si>
  <si>
    <t>BACS11T-3</t>
  </si>
  <si>
    <t>BACR12AB2A</t>
  </si>
  <si>
    <t>BACB30CW5-14</t>
  </si>
  <si>
    <t>B-7108-4</t>
  </si>
  <si>
    <t>B56-204</t>
  </si>
  <si>
    <t>B545DD</t>
  </si>
  <si>
    <t>B544DD</t>
  </si>
  <si>
    <t>B2001R</t>
  </si>
  <si>
    <t>B2001</t>
  </si>
  <si>
    <t>AXIMAX3-501YS</t>
  </si>
  <si>
    <t>AV801-2</t>
  </si>
  <si>
    <t>9K380</t>
  </si>
  <si>
    <t>AT212-4</t>
  </si>
  <si>
    <t>ASBY3SP11</t>
  </si>
  <si>
    <t>AS5169D10</t>
  </si>
  <si>
    <t>AS3493-01</t>
  </si>
  <si>
    <t>AS21919WDG6</t>
  </si>
  <si>
    <t>AS21905D4</t>
  </si>
  <si>
    <t>AS136-04-18</t>
  </si>
  <si>
    <t>AS131-03-7W</t>
  </si>
  <si>
    <t>AS131-03-13</t>
  </si>
  <si>
    <t>AS1034J0606</t>
  </si>
  <si>
    <t>AS1008F0304</t>
  </si>
  <si>
    <t>AS1008D0406</t>
  </si>
  <si>
    <t>AS1008-0304</t>
  </si>
  <si>
    <t>AS1005D060604</t>
  </si>
  <si>
    <t>AS1003F040403</t>
  </si>
  <si>
    <t>AS1003-040403</t>
  </si>
  <si>
    <t>AS1001D040604</t>
  </si>
  <si>
    <t>AREM6FN</t>
  </si>
  <si>
    <t>AREM6DUSP13</t>
  </si>
  <si>
    <t>ARB11-21</t>
  </si>
  <si>
    <t>AR10105-133P1H</t>
  </si>
  <si>
    <t>AN995NC20</t>
  </si>
  <si>
    <t>AN975-5</t>
  </si>
  <si>
    <t>AN960PD516L</t>
  </si>
  <si>
    <t>AN960D716L</t>
  </si>
  <si>
    <t>AN960D616</t>
  </si>
  <si>
    <t>3LRU1</t>
  </si>
  <si>
    <t>AN960D516</t>
  </si>
  <si>
    <t>AN960D416L</t>
  </si>
  <si>
    <t>WASHER,FLAT,AIRCRAF</t>
  </si>
  <si>
    <t>AN946RE3MR3</t>
  </si>
  <si>
    <t>AN924-10D</t>
  </si>
  <si>
    <t>AN834-4D</t>
  </si>
  <si>
    <t>AN833-6D</t>
  </si>
  <si>
    <t>AN737TW34-38</t>
  </si>
  <si>
    <t>AN737TW24</t>
  </si>
  <si>
    <t>AN735D28</t>
  </si>
  <si>
    <t>AN6237-1</t>
  </si>
  <si>
    <t>AN503-8-10</t>
  </si>
  <si>
    <t>AN501A10-10</t>
  </si>
  <si>
    <t>AN501-10-14</t>
  </si>
  <si>
    <t>AN500A8-5</t>
  </si>
  <si>
    <t>AN4-26A</t>
  </si>
  <si>
    <t>PIN,TAPERED,THREADED</t>
  </si>
  <si>
    <t>AN386-4-13</t>
  </si>
  <si>
    <t>AN386-3-22A</t>
  </si>
  <si>
    <t>AN123618</t>
  </si>
  <si>
    <t>AN123399</t>
  </si>
  <si>
    <t>AN123336</t>
  </si>
  <si>
    <t>AN104608</t>
  </si>
  <si>
    <t>INDICATOR,POSITION</t>
  </si>
  <si>
    <t>ALU-12/A</t>
  </si>
  <si>
    <t>ALKT14-101</t>
  </si>
  <si>
    <t>AFD24-22-55PN</t>
  </si>
  <si>
    <t>AE65129</t>
  </si>
  <si>
    <t>AE1009268G0226</t>
  </si>
  <si>
    <t>ADL22-303</t>
  </si>
  <si>
    <t>AC9881</t>
  </si>
  <si>
    <t>AC7655-4D12</t>
  </si>
  <si>
    <t>BOWL,FILTER</t>
  </si>
  <si>
    <t>AC3232-45D2</t>
  </si>
  <si>
    <t>AA2512</t>
  </si>
  <si>
    <t>AA2447</t>
  </si>
  <si>
    <t>AA24201</t>
  </si>
  <si>
    <t>A722</t>
  </si>
  <si>
    <t>A7081-1</t>
  </si>
  <si>
    <t>A3038-5</t>
  </si>
  <si>
    <t>A1530</t>
  </si>
  <si>
    <t>A114-1C</t>
  </si>
  <si>
    <t>A104-27J</t>
  </si>
  <si>
    <t>1PCE0</t>
  </si>
  <si>
    <t>A001000</t>
  </si>
  <si>
    <t>99F12-832</t>
  </si>
  <si>
    <t>9835445-10</t>
  </si>
  <si>
    <t>9835301-10</t>
  </si>
  <si>
    <t>97595-1-1</t>
  </si>
  <si>
    <t>97431-4-0213</t>
  </si>
  <si>
    <t>97402-3</t>
  </si>
  <si>
    <t>97402-1</t>
  </si>
  <si>
    <t>97315</t>
  </si>
  <si>
    <t>0XWR4</t>
  </si>
  <si>
    <t>9701200-10</t>
  </si>
  <si>
    <t>9-70026-23</t>
  </si>
  <si>
    <t>96749</t>
  </si>
  <si>
    <t>96689</t>
  </si>
  <si>
    <t>MAGNET,PERMANENT</t>
  </si>
  <si>
    <t>965C913-1</t>
  </si>
  <si>
    <t>965C908-1</t>
  </si>
  <si>
    <t>965C797-1</t>
  </si>
  <si>
    <t>0B9R9</t>
  </si>
  <si>
    <t>PLUG,FUSIBLE,BRAKE</t>
  </si>
  <si>
    <t>9526479</t>
  </si>
  <si>
    <t>95263-0306</t>
  </si>
  <si>
    <t>9520981</t>
  </si>
  <si>
    <t>93767</t>
  </si>
  <si>
    <t>A4582</t>
  </si>
  <si>
    <t>928-0544/01</t>
  </si>
  <si>
    <t>9220-015</t>
  </si>
  <si>
    <t>9220-010</t>
  </si>
  <si>
    <t>921-5110/01</t>
  </si>
  <si>
    <t>921-0104/76</t>
  </si>
  <si>
    <t>921-0104/75</t>
  </si>
  <si>
    <t>9169M40P118</t>
  </si>
  <si>
    <t>9041</t>
  </si>
  <si>
    <t>SEAL,WINDSHIEL</t>
  </si>
  <si>
    <t>90-383</t>
  </si>
  <si>
    <t>90-006-2</t>
  </si>
  <si>
    <t>SYNCHRO,TRANSMITTER</t>
  </si>
  <si>
    <t>8TX-300-A-6A</t>
  </si>
  <si>
    <t>8TJ39ABA2</t>
  </si>
  <si>
    <t>ROTOR,MOTOR</t>
  </si>
  <si>
    <t>8E20-1</t>
  </si>
  <si>
    <t>8930-095</t>
  </si>
  <si>
    <t>5H860</t>
  </si>
  <si>
    <t>87292-01</t>
  </si>
  <si>
    <t>8-70020-501</t>
  </si>
  <si>
    <t>856074-11</t>
  </si>
  <si>
    <t>855-002-008</t>
  </si>
  <si>
    <t>85-355</t>
  </si>
  <si>
    <t>8-52605-1</t>
  </si>
  <si>
    <t>8440011</t>
  </si>
  <si>
    <t>8440001</t>
  </si>
  <si>
    <t>8436509</t>
  </si>
  <si>
    <t>8420010</t>
  </si>
  <si>
    <t>841B773P1</t>
  </si>
  <si>
    <t>841B772P1</t>
  </si>
  <si>
    <t>SCREW,SHOULDER</t>
  </si>
  <si>
    <t>841B748P2</t>
  </si>
  <si>
    <t>841B740P1</t>
  </si>
  <si>
    <t>841B724P2</t>
  </si>
  <si>
    <t>841B714P2</t>
  </si>
  <si>
    <t>841B646P15</t>
  </si>
  <si>
    <t>841B646P09</t>
  </si>
  <si>
    <t>841B634P1</t>
  </si>
  <si>
    <t>841B585P1</t>
  </si>
  <si>
    <t>8410531</t>
  </si>
  <si>
    <t>MOTOR,CONTROL</t>
  </si>
  <si>
    <t>840-002-001</t>
  </si>
  <si>
    <t>834-37</t>
  </si>
  <si>
    <t>8324676-10</t>
  </si>
  <si>
    <t>827-4988</t>
  </si>
  <si>
    <t>826RNM</t>
  </si>
  <si>
    <t>8221286-01</t>
  </si>
  <si>
    <t>80S01-2-1AA</t>
  </si>
  <si>
    <t>80119</t>
  </si>
  <si>
    <t>SHAFT,FLAP,TRAILING</t>
  </si>
  <si>
    <t>80053</t>
  </si>
  <si>
    <t>7947448-10</t>
  </si>
  <si>
    <t>78171-019</t>
  </si>
  <si>
    <t>78144-428</t>
  </si>
  <si>
    <t>75B100</t>
  </si>
  <si>
    <t>SPRING,HELICAL</t>
  </si>
  <si>
    <t>BODY,VALVE</t>
  </si>
  <si>
    <t>758632-1</t>
  </si>
  <si>
    <t>7579145</t>
  </si>
  <si>
    <t>7579103</t>
  </si>
  <si>
    <t>7579056</t>
  </si>
  <si>
    <t>7579050</t>
  </si>
  <si>
    <t>7578789</t>
  </si>
  <si>
    <t>TUBE,TRANSFER</t>
  </si>
  <si>
    <t>757581-1</t>
  </si>
  <si>
    <t>SHIELD,HARNESS</t>
  </si>
  <si>
    <t>7571K21P004</t>
  </si>
  <si>
    <t>0RMF7</t>
  </si>
  <si>
    <t>752003-4</t>
  </si>
  <si>
    <t>752003-3</t>
  </si>
  <si>
    <t>7511213</t>
  </si>
  <si>
    <t>7505324</t>
  </si>
  <si>
    <t>750346-3</t>
  </si>
  <si>
    <t>750140-1</t>
  </si>
  <si>
    <t>749147-1</t>
  </si>
  <si>
    <t>7-42878-2</t>
  </si>
  <si>
    <t>7-42878-1</t>
  </si>
  <si>
    <t>740B7</t>
  </si>
  <si>
    <t>740369-13</t>
  </si>
  <si>
    <t>7331FS-972-P3</t>
  </si>
  <si>
    <t>7331FS160AT</t>
  </si>
  <si>
    <t>732RTV</t>
  </si>
  <si>
    <t>BEAM-SEALTED,28V</t>
  </si>
  <si>
    <t>727-0601/01</t>
  </si>
  <si>
    <t>727-0599/04</t>
  </si>
  <si>
    <t>HOLDER,LAMP</t>
  </si>
  <si>
    <t>727-0590/01</t>
  </si>
  <si>
    <t>727-0493/06</t>
  </si>
  <si>
    <t>727-0493/05</t>
  </si>
  <si>
    <t>727-0493/02</t>
  </si>
  <si>
    <t>724-0838/02</t>
  </si>
  <si>
    <t>723-4899/01</t>
  </si>
  <si>
    <t>723-4897/01</t>
  </si>
  <si>
    <t>723-4896/01</t>
  </si>
  <si>
    <t>723-4892/01</t>
  </si>
  <si>
    <t>723-4891/01</t>
  </si>
  <si>
    <t>1CA62</t>
  </si>
  <si>
    <t>71115</t>
  </si>
  <si>
    <t>71-07-17</t>
  </si>
  <si>
    <t>70Z1835-02</t>
  </si>
  <si>
    <t>70P322-2410</t>
  </si>
  <si>
    <t>70C431</t>
  </si>
  <si>
    <t>70B123-06</t>
  </si>
  <si>
    <t>704EN62-B</t>
  </si>
  <si>
    <t>70168</t>
  </si>
  <si>
    <t>7007</t>
  </si>
  <si>
    <t>SERVOVALVE,HYDRAULIC</t>
  </si>
  <si>
    <t>6U6009-2</t>
  </si>
  <si>
    <t>6U6007-4X</t>
  </si>
  <si>
    <t>69B100B16</t>
  </si>
  <si>
    <t>6956</t>
  </si>
  <si>
    <t>A0810</t>
  </si>
  <si>
    <t>6900T40G02</t>
  </si>
  <si>
    <t>68A29635-10</t>
  </si>
  <si>
    <t>689343-002</t>
  </si>
  <si>
    <t>689320</t>
  </si>
  <si>
    <t>3DBN7</t>
  </si>
  <si>
    <t>6891-1</t>
  </si>
  <si>
    <t>688030</t>
  </si>
  <si>
    <t>6-86073-1</t>
  </si>
  <si>
    <t>6-82049-1</t>
  </si>
  <si>
    <t>6-76075-1</t>
  </si>
  <si>
    <t>6-76007-1</t>
  </si>
  <si>
    <t>QUADRANT</t>
  </si>
  <si>
    <t>6-74154-504</t>
  </si>
  <si>
    <t>6-74153-14</t>
  </si>
  <si>
    <t>6-74153-13</t>
  </si>
  <si>
    <t>BELLOWS,PROTECTION</t>
  </si>
  <si>
    <t>6-73284-1</t>
  </si>
  <si>
    <t>6-73279-3</t>
  </si>
  <si>
    <t>6-73192-35</t>
  </si>
  <si>
    <t>6-73140-1</t>
  </si>
  <si>
    <t>6659291</t>
  </si>
  <si>
    <t>6659288</t>
  </si>
  <si>
    <t>6656171</t>
  </si>
  <si>
    <t>6656169</t>
  </si>
  <si>
    <t>6652915</t>
  </si>
  <si>
    <t>6-62904-3</t>
  </si>
  <si>
    <t>6-62353-1</t>
  </si>
  <si>
    <t>66138</t>
  </si>
  <si>
    <t>660902-4-0306</t>
  </si>
  <si>
    <t>6604-1</t>
  </si>
  <si>
    <t>660-200</t>
  </si>
  <si>
    <t>660-150</t>
  </si>
  <si>
    <t>4QX22</t>
  </si>
  <si>
    <t>FILM,RADIOGRAPHIC</t>
  </si>
  <si>
    <t>654-9471</t>
  </si>
  <si>
    <t>6-54887-1</t>
  </si>
  <si>
    <t>6-54883-1</t>
  </si>
  <si>
    <t>BOLT,ADJUSTING</t>
  </si>
  <si>
    <t>6-54877-1</t>
  </si>
  <si>
    <t>WASHER,SERRATE</t>
  </si>
  <si>
    <t>6-54875-1</t>
  </si>
  <si>
    <t>6-54865-1</t>
  </si>
  <si>
    <t>6-54860-1</t>
  </si>
  <si>
    <t>6-54859-1</t>
  </si>
  <si>
    <t>6-54857-1</t>
  </si>
  <si>
    <t>6-54855-1</t>
  </si>
  <si>
    <t>6-54823-1</t>
  </si>
  <si>
    <t>6-54822-1</t>
  </si>
  <si>
    <t>6-54814-5</t>
  </si>
  <si>
    <t>6-54808-501</t>
  </si>
  <si>
    <t>6-52657-1</t>
  </si>
  <si>
    <t>6-50604-1</t>
  </si>
  <si>
    <t>65-04</t>
  </si>
  <si>
    <t>6-50308-1</t>
  </si>
  <si>
    <t>6-50306-1</t>
  </si>
  <si>
    <t>6-50205-3</t>
  </si>
  <si>
    <t>6-50204-2</t>
  </si>
  <si>
    <t>6-50204-1</t>
  </si>
  <si>
    <t>64J13155-7</t>
  </si>
  <si>
    <t>RETAINER,CARTRIDGE,</t>
  </si>
  <si>
    <t>64D13265</t>
  </si>
  <si>
    <t>649937</t>
  </si>
  <si>
    <t>BEARING,BALL,D</t>
  </si>
  <si>
    <t>649910</t>
  </si>
  <si>
    <t>649891</t>
  </si>
  <si>
    <t>646C612P3</t>
  </si>
  <si>
    <t>645411</t>
  </si>
  <si>
    <t>645389G2CV</t>
  </si>
  <si>
    <t>645022E0945V35</t>
  </si>
  <si>
    <t>645003FF4</t>
  </si>
  <si>
    <t>645001UU008</t>
  </si>
  <si>
    <t>645001RR013</t>
  </si>
  <si>
    <t>645001RR012</t>
  </si>
  <si>
    <t>6-43829-3</t>
  </si>
  <si>
    <t>6-43825-11</t>
  </si>
  <si>
    <t>6-43685-501</t>
  </si>
  <si>
    <t>BRACKET,HOSE,H</t>
  </si>
  <si>
    <t>6-43677-502</t>
  </si>
  <si>
    <t>6-43677-501</t>
  </si>
  <si>
    <t>6-43612-1</t>
  </si>
  <si>
    <t>6-43611-3</t>
  </si>
  <si>
    <t>6-43610-1A</t>
  </si>
  <si>
    <t>6-43601-7</t>
  </si>
  <si>
    <t>6-43601-5</t>
  </si>
  <si>
    <t>6-43155-1</t>
  </si>
  <si>
    <t>6-43151-2</t>
  </si>
  <si>
    <t>6-43107-5</t>
  </si>
  <si>
    <t>64172A-00</t>
  </si>
  <si>
    <t>64168A-00</t>
  </si>
  <si>
    <t>BUSHING,TAPERED</t>
  </si>
  <si>
    <t>6-41663-1</t>
  </si>
  <si>
    <t>6-41641-3</t>
  </si>
  <si>
    <t>CLAMP,CABLE</t>
  </si>
  <si>
    <t>6-40899-3</t>
  </si>
  <si>
    <t>TUBING,NONMETALLIC</t>
  </si>
  <si>
    <t>6-40877-3</t>
  </si>
  <si>
    <t>6-40741-1</t>
  </si>
  <si>
    <t>6-40690-1</t>
  </si>
  <si>
    <t>6-40688-1</t>
  </si>
  <si>
    <t>6-40670-1</t>
  </si>
  <si>
    <t>6-40635-1</t>
  </si>
  <si>
    <t>6-40615-1</t>
  </si>
  <si>
    <t>WASHER,RECESSE</t>
  </si>
  <si>
    <t>6-40139-1</t>
  </si>
  <si>
    <t>6-40138-3</t>
  </si>
  <si>
    <t>6-40114-1</t>
  </si>
  <si>
    <t>6-40024-4</t>
  </si>
  <si>
    <t>6-40024-3</t>
  </si>
  <si>
    <t>63B14464</t>
  </si>
  <si>
    <t>63685A-00</t>
  </si>
  <si>
    <t>6304C3</t>
  </si>
  <si>
    <t>6-24361-4</t>
  </si>
  <si>
    <t>6-24360-3</t>
  </si>
  <si>
    <t>6-23379-1</t>
  </si>
  <si>
    <t>61D4383-1</t>
  </si>
  <si>
    <t>6-13905-1</t>
  </si>
  <si>
    <t>6-13475-2</t>
  </si>
  <si>
    <t>6-13475-1</t>
  </si>
  <si>
    <t>61336</t>
  </si>
  <si>
    <t>6-13019-1</t>
  </si>
  <si>
    <t>6-13015-1</t>
  </si>
  <si>
    <t>6-13014-3</t>
  </si>
  <si>
    <t>6-12381-35</t>
  </si>
  <si>
    <t>6-11102-1</t>
  </si>
  <si>
    <t>6-11101-1</t>
  </si>
  <si>
    <t>6-10783-13</t>
  </si>
  <si>
    <t>6-10725-5</t>
  </si>
  <si>
    <t>LONGERONS</t>
  </si>
  <si>
    <t>6-10307-6</t>
  </si>
  <si>
    <t>LONGERON</t>
  </si>
  <si>
    <t>6-10307-5</t>
  </si>
  <si>
    <t>60B46563</t>
  </si>
  <si>
    <t>6085D1</t>
  </si>
  <si>
    <t>D0894</t>
  </si>
  <si>
    <t>6085.7010.02</t>
  </si>
  <si>
    <t>6051T94P01</t>
  </si>
  <si>
    <t>60465A-00</t>
  </si>
  <si>
    <t>60462A-00</t>
  </si>
  <si>
    <t>6041T80G06</t>
  </si>
  <si>
    <t>6029T92P02</t>
  </si>
  <si>
    <t>6029T59P20</t>
  </si>
  <si>
    <t>6029T45G12</t>
  </si>
  <si>
    <t>6029T09G01</t>
  </si>
  <si>
    <t>6028T26P10</t>
  </si>
  <si>
    <t>6028T26P06</t>
  </si>
  <si>
    <t>6028T26P05</t>
  </si>
  <si>
    <t>6028T25P02</t>
  </si>
  <si>
    <t>6024-28</t>
  </si>
  <si>
    <t>6024-21</t>
  </si>
  <si>
    <t>6024-16</t>
  </si>
  <si>
    <t>6014T50G01</t>
  </si>
  <si>
    <t>6014T06G04</t>
  </si>
  <si>
    <t>6014T06G03</t>
  </si>
  <si>
    <t>601-300SH</t>
  </si>
  <si>
    <t>601-250SH</t>
  </si>
  <si>
    <t>6009T98P02</t>
  </si>
  <si>
    <t>6009T46G08</t>
  </si>
  <si>
    <t>6009T42P08</t>
  </si>
  <si>
    <t>6009T02P01</t>
  </si>
  <si>
    <t>6009T01P01</t>
  </si>
  <si>
    <t>6009-5</t>
  </si>
  <si>
    <t>6006T10P40</t>
  </si>
  <si>
    <t>6006T10P39</t>
  </si>
  <si>
    <t>6006T10P38</t>
  </si>
  <si>
    <t>6006T10P37</t>
  </si>
  <si>
    <t>6006T10P35</t>
  </si>
  <si>
    <t>6006T10P32</t>
  </si>
  <si>
    <t>6006T10P31</t>
  </si>
  <si>
    <t>6006T10P30</t>
  </si>
  <si>
    <t>6006T10P24</t>
  </si>
  <si>
    <t>6006T10P23</t>
  </si>
  <si>
    <t>6006T10P20</t>
  </si>
  <si>
    <t>6006T10P19</t>
  </si>
  <si>
    <t>6006T10P15</t>
  </si>
  <si>
    <t>6006T10P09</t>
  </si>
  <si>
    <t>6005T99P01</t>
  </si>
  <si>
    <t>GEARSHAFT,SPUR</t>
  </si>
  <si>
    <t>6005T95P04</t>
  </si>
  <si>
    <t>600-501-1-40S</t>
  </si>
  <si>
    <t>600-501-10</t>
  </si>
  <si>
    <t>6000T44P05</t>
  </si>
  <si>
    <t>600-015-5-16</t>
  </si>
  <si>
    <t>59FT832</t>
  </si>
  <si>
    <t>59FT1032</t>
  </si>
  <si>
    <t>5901T86P01</t>
  </si>
  <si>
    <t>5900T72G01</t>
  </si>
  <si>
    <t>HANGER,AFTERBURNER</t>
  </si>
  <si>
    <t>5900T34P11</t>
  </si>
  <si>
    <t>5900T34P10</t>
  </si>
  <si>
    <t>585828-1</t>
  </si>
  <si>
    <t>58-3</t>
  </si>
  <si>
    <t>WASHER,SPRING</t>
  </si>
  <si>
    <t>5804-71-2</t>
  </si>
  <si>
    <t>5796521P004</t>
  </si>
  <si>
    <t>576521</t>
  </si>
  <si>
    <t>57553A-00</t>
  </si>
  <si>
    <t>5-75006-1</t>
  </si>
  <si>
    <t>571-9419-01</t>
  </si>
  <si>
    <t>571-9416-02</t>
  </si>
  <si>
    <t>571-9411-52</t>
  </si>
  <si>
    <t>571-9411-02</t>
  </si>
  <si>
    <t>56546A-00</t>
  </si>
  <si>
    <t>RETAINER,OFFSET,NOS</t>
  </si>
  <si>
    <t>56-507</t>
  </si>
  <si>
    <t>564161</t>
  </si>
  <si>
    <t>557-1825-01</t>
  </si>
  <si>
    <t>557-1010-02</t>
  </si>
  <si>
    <t>55-2900</t>
  </si>
  <si>
    <t>SENSOR,TEMPERATURE</t>
  </si>
  <si>
    <t>550713</t>
  </si>
  <si>
    <t>550612-3</t>
  </si>
  <si>
    <t>CONDENSADOR</t>
  </si>
  <si>
    <t>55-0156-1</t>
  </si>
  <si>
    <t>5462374P3</t>
  </si>
  <si>
    <t>53C22096-4</t>
  </si>
  <si>
    <t>53B336-6</t>
  </si>
  <si>
    <t>53B334-8</t>
  </si>
  <si>
    <t>53B334-19</t>
  </si>
  <si>
    <t>53B334-12</t>
  </si>
  <si>
    <t>53B333-9</t>
  </si>
  <si>
    <t>53B333-3</t>
  </si>
  <si>
    <t>53B333-15</t>
  </si>
  <si>
    <t>53B333-10</t>
  </si>
  <si>
    <t>53A22090</t>
  </si>
  <si>
    <t>53883</t>
  </si>
  <si>
    <t>534-1010-01</t>
  </si>
  <si>
    <t>52LH3324-054</t>
  </si>
  <si>
    <t>52LH2935-02</t>
  </si>
  <si>
    <t>52C225C23725</t>
  </si>
  <si>
    <t>52C175C17620</t>
  </si>
  <si>
    <t>52C175C17225</t>
  </si>
  <si>
    <t>52C175C10200</t>
  </si>
  <si>
    <t>52C174C17925</t>
  </si>
  <si>
    <t>52C174C16565</t>
  </si>
  <si>
    <t>52757-200</t>
  </si>
  <si>
    <t>52756</t>
  </si>
  <si>
    <t>5242B</t>
  </si>
  <si>
    <t>52389</t>
  </si>
  <si>
    <t>NUT,PLAIN,KNUR</t>
  </si>
  <si>
    <t>52-27-20</t>
  </si>
  <si>
    <t>PLUG,REDUCING,VALVE</t>
  </si>
  <si>
    <t>52-27-17</t>
  </si>
  <si>
    <t>522295-12-7</t>
  </si>
  <si>
    <t>52229</t>
  </si>
  <si>
    <t>52058-2</t>
  </si>
  <si>
    <t>52000-428</t>
  </si>
  <si>
    <t>51B650-3-8</t>
  </si>
  <si>
    <t>51B650-3-7</t>
  </si>
  <si>
    <t>51B650-3-6</t>
  </si>
  <si>
    <t>51B650-3-5</t>
  </si>
  <si>
    <t>51B650-3-12</t>
  </si>
  <si>
    <t>51B650-3-10</t>
  </si>
  <si>
    <t>51B600C06-20B</t>
  </si>
  <si>
    <t>51B600C06-14B</t>
  </si>
  <si>
    <t>51B581-7-14H</t>
  </si>
  <si>
    <t>51B581-5-22H</t>
  </si>
  <si>
    <t>51B581-3-7</t>
  </si>
  <si>
    <t>51B581-3-6</t>
  </si>
  <si>
    <t>51B581-3-4</t>
  </si>
  <si>
    <t>51B581-3-2</t>
  </si>
  <si>
    <t>51B581-3-10</t>
  </si>
  <si>
    <t>51B464T3A6</t>
  </si>
  <si>
    <t>51B464-8-27</t>
  </si>
  <si>
    <t>51B464-8-25</t>
  </si>
  <si>
    <t>51B464-6-60</t>
  </si>
  <si>
    <t>51B464-6-39</t>
  </si>
  <si>
    <t>51B464-6-22</t>
  </si>
  <si>
    <t>51B464-6-16</t>
  </si>
  <si>
    <t>51B464-6-13</t>
  </si>
  <si>
    <t>51B464-6-12</t>
  </si>
  <si>
    <t>51B464-5A9</t>
  </si>
  <si>
    <t>51B464-5A8</t>
  </si>
  <si>
    <t>51B464-5A6</t>
  </si>
  <si>
    <t>51B464-5A42</t>
  </si>
  <si>
    <t>51B464-5-29</t>
  </si>
  <si>
    <t>51B464-5-27</t>
  </si>
  <si>
    <t>51B464-5-22</t>
  </si>
  <si>
    <t>51B464-5-20</t>
  </si>
  <si>
    <t>51B464-5-18</t>
  </si>
  <si>
    <t>51B464-5-16</t>
  </si>
  <si>
    <t>51B464-5-14</t>
  </si>
  <si>
    <t>51B464-5-12</t>
  </si>
  <si>
    <t>51B464-4A9H</t>
  </si>
  <si>
    <t>51B464-4A9</t>
  </si>
  <si>
    <t>51B464-4A8H</t>
  </si>
  <si>
    <t>51B464-4A8</t>
  </si>
  <si>
    <t>51B464-4A7</t>
  </si>
  <si>
    <t>51B464-4A6</t>
  </si>
  <si>
    <t>51B464-4A53</t>
  </si>
  <si>
    <t>51B464-4A52</t>
  </si>
  <si>
    <t>51B464-4A5</t>
  </si>
  <si>
    <t>51B464-4A48</t>
  </si>
  <si>
    <t>51B464-4A4</t>
  </si>
  <si>
    <t>51B464-4A32</t>
  </si>
  <si>
    <t>51B464-4A26</t>
  </si>
  <si>
    <t>51B464-4A21</t>
  </si>
  <si>
    <t>51B464-4A2</t>
  </si>
  <si>
    <t>51B464-4A13</t>
  </si>
  <si>
    <t>51B464-4A12</t>
  </si>
  <si>
    <t>51B464-4A10</t>
  </si>
  <si>
    <t>51B464-4-9</t>
  </si>
  <si>
    <t>51B464-4-80</t>
  </si>
  <si>
    <t>51B464-4-77</t>
  </si>
  <si>
    <t>51B464-4-58</t>
  </si>
  <si>
    <t>51B464-4-56</t>
  </si>
  <si>
    <t>51B464-4-38</t>
  </si>
  <si>
    <t>51B464-4-30</t>
  </si>
  <si>
    <t>51B464-4-22</t>
  </si>
  <si>
    <t>51B464-4-20</t>
  </si>
  <si>
    <t>51B464-4-17</t>
  </si>
  <si>
    <t>51B464-4-16</t>
  </si>
  <si>
    <t>51B464-4-15</t>
  </si>
  <si>
    <t>51B464-4-14</t>
  </si>
  <si>
    <t>51B464-4-13</t>
  </si>
  <si>
    <t>51B464-4-12</t>
  </si>
  <si>
    <t>51B464-3A9</t>
  </si>
  <si>
    <t>51B464-3A8</t>
  </si>
  <si>
    <t>51B464-3A7</t>
  </si>
  <si>
    <t>51B464-3A6</t>
  </si>
  <si>
    <t>51B464-3A5H</t>
  </si>
  <si>
    <t>51B464-3A5</t>
  </si>
  <si>
    <t>51B464-3A4</t>
  </si>
  <si>
    <t>51B464-3A3H</t>
  </si>
  <si>
    <t>51B464-3A39</t>
  </si>
  <si>
    <t>51B464-3A3</t>
  </si>
  <si>
    <t>51B464-3A2H</t>
  </si>
  <si>
    <t>51B464-3A29</t>
  </si>
  <si>
    <t>51B464-3A28</t>
  </si>
  <si>
    <t>51B464-3A25</t>
  </si>
  <si>
    <t>51B464-3A23</t>
  </si>
  <si>
    <t>51B464-3A22</t>
  </si>
  <si>
    <t>51B464-3A21</t>
  </si>
  <si>
    <t>51B464-3A20</t>
  </si>
  <si>
    <t>51B464-3A2</t>
  </si>
  <si>
    <t>51B464-3A17</t>
  </si>
  <si>
    <t>51B464-3A16</t>
  </si>
  <si>
    <t>51B464-3A15</t>
  </si>
  <si>
    <t>51B464-3A14</t>
  </si>
  <si>
    <t>51B464-3A11</t>
  </si>
  <si>
    <t>51B464-3A10</t>
  </si>
  <si>
    <t>51B464-3-8</t>
  </si>
  <si>
    <t>51B464-3-7</t>
  </si>
  <si>
    <t>51B464-3-6</t>
  </si>
  <si>
    <t>51B464-3-4</t>
  </si>
  <si>
    <t>51B464-3-28</t>
  </si>
  <si>
    <t>51B464-3-27</t>
  </si>
  <si>
    <t>51B464-3-23</t>
  </si>
  <si>
    <t>51B464-3-22</t>
  </si>
  <si>
    <t>51B464-3-14</t>
  </si>
  <si>
    <t>51B464-3-13</t>
  </si>
  <si>
    <t>51B464-3-12</t>
  </si>
  <si>
    <t>51B464-3-11</t>
  </si>
  <si>
    <t>51B464-3-10</t>
  </si>
  <si>
    <t>51B464-12A75</t>
  </si>
  <si>
    <t>51B464-12A14</t>
  </si>
  <si>
    <t>51B335-9</t>
  </si>
  <si>
    <t>51B335-22</t>
  </si>
  <si>
    <t>51B335-11</t>
  </si>
  <si>
    <t>51B334T3</t>
  </si>
  <si>
    <t>51B334-9</t>
  </si>
  <si>
    <t>51B334-4</t>
  </si>
  <si>
    <t>51B334-2</t>
  </si>
  <si>
    <t>51B334-14</t>
  </si>
  <si>
    <t>51B334-12</t>
  </si>
  <si>
    <t>51B333-9H</t>
  </si>
  <si>
    <t>51B333-9</t>
  </si>
  <si>
    <t>51B333-6</t>
  </si>
  <si>
    <t>51B333-5H</t>
  </si>
  <si>
    <t>51B333-5</t>
  </si>
  <si>
    <t>51B333-33</t>
  </si>
  <si>
    <t>51B333-25H</t>
  </si>
  <si>
    <t>51B333-23</t>
  </si>
  <si>
    <t>51B333-18H</t>
  </si>
  <si>
    <t>51B333-15H</t>
  </si>
  <si>
    <t>51B333-15</t>
  </si>
  <si>
    <t>51B333-14</t>
  </si>
  <si>
    <t>51B333-13H</t>
  </si>
  <si>
    <t>51B333-12H</t>
  </si>
  <si>
    <t>51B333-10H</t>
  </si>
  <si>
    <t>51B332-6</t>
  </si>
  <si>
    <t>0AXF7</t>
  </si>
  <si>
    <t>51B332-3</t>
  </si>
  <si>
    <t>51B294-6</t>
  </si>
  <si>
    <t>51B293-5</t>
  </si>
  <si>
    <t>SCREW,CAP,SOCK.HEAD</t>
  </si>
  <si>
    <t>51B233-5</t>
  </si>
  <si>
    <t>51B223-6</t>
  </si>
  <si>
    <t>51B222-9</t>
  </si>
  <si>
    <t>51B222-2</t>
  </si>
  <si>
    <t>51B222-18H</t>
  </si>
  <si>
    <t>51B222-15H</t>
  </si>
  <si>
    <t>51B222-14H</t>
  </si>
  <si>
    <t>51B222-10</t>
  </si>
  <si>
    <t>51B221-9H</t>
  </si>
  <si>
    <t>51B221-5H</t>
  </si>
  <si>
    <t>51B221-5</t>
  </si>
  <si>
    <t>51B221-4</t>
  </si>
  <si>
    <t>51B221-38</t>
  </si>
  <si>
    <t>51B221-28</t>
  </si>
  <si>
    <t>51B221-27H</t>
  </si>
  <si>
    <t>51B221-23H</t>
  </si>
  <si>
    <t>51B221-21H</t>
  </si>
  <si>
    <t>51B221-2</t>
  </si>
  <si>
    <t>51B221-19H</t>
  </si>
  <si>
    <t>51B221-14H</t>
  </si>
  <si>
    <t>51B221-13</t>
  </si>
  <si>
    <t>51B221-11</t>
  </si>
  <si>
    <t>51B221-10H</t>
  </si>
  <si>
    <t>51B221-10</t>
  </si>
  <si>
    <t>51B022-4-24</t>
  </si>
  <si>
    <t>51B022-4-19</t>
  </si>
  <si>
    <t>519943</t>
  </si>
  <si>
    <t>51806031</t>
  </si>
  <si>
    <t>51702851</t>
  </si>
  <si>
    <t>515374</t>
  </si>
  <si>
    <t>PANEL</t>
  </si>
  <si>
    <t>51532A-00</t>
  </si>
  <si>
    <t>51520A-00</t>
  </si>
  <si>
    <t>PISTON,COMPENSATING</t>
  </si>
  <si>
    <t>515077</t>
  </si>
  <si>
    <t>51483-16</t>
  </si>
  <si>
    <t>51263506-0120</t>
  </si>
  <si>
    <t>F0673</t>
  </si>
  <si>
    <t>5106</t>
  </si>
  <si>
    <t>SEAT,VALVE</t>
  </si>
  <si>
    <t>510210</t>
  </si>
  <si>
    <t>POPPET,VALVE</t>
  </si>
  <si>
    <t>510208</t>
  </si>
  <si>
    <t>509547</t>
  </si>
  <si>
    <t>5087T31G01</t>
  </si>
  <si>
    <t>5087T30G01</t>
  </si>
  <si>
    <t>507010</t>
  </si>
  <si>
    <t>50688</t>
  </si>
  <si>
    <t>5061T16P02</t>
  </si>
  <si>
    <t>5061T13P01</t>
  </si>
  <si>
    <t>50599</t>
  </si>
  <si>
    <t>5053T99P01</t>
  </si>
  <si>
    <t>5053T97P12</t>
  </si>
  <si>
    <t>5053T80P04</t>
  </si>
  <si>
    <t>5053T23P01</t>
  </si>
  <si>
    <t>50506</t>
  </si>
  <si>
    <t>5045T99P01</t>
  </si>
  <si>
    <t>5045T68G01</t>
  </si>
  <si>
    <t>504-300</t>
  </si>
  <si>
    <t>SLEEVE,SEAL,COUPLER</t>
  </si>
  <si>
    <t>504-150</t>
  </si>
  <si>
    <t>50410054</t>
  </si>
  <si>
    <t>5040T94P10</t>
  </si>
  <si>
    <t>5040T43P03</t>
  </si>
  <si>
    <t>50408034</t>
  </si>
  <si>
    <t>5039T81G01</t>
  </si>
  <si>
    <t>5039T57G01</t>
  </si>
  <si>
    <t>50398</t>
  </si>
  <si>
    <t>50320</t>
  </si>
  <si>
    <t>50311</t>
  </si>
  <si>
    <t>50310</t>
  </si>
  <si>
    <t>50309</t>
  </si>
  <si>
    <t>FITTING,MALE</t>
  </si>
  <si>
    <t>50303</t>
  </si>
  <si>
    <t>LEVER,AIR,VALV</t>
  </si>
  <si>
    <t>502313</t>
  </si>
  <si>
    <t>502312</t>
  </si>
  <si>
    <t>502306</t>
  </si>
  <si>
    <t>5020T80P02</t>
  </si>
  <si>
    <t>5020T79P02</t>
  </si>
  <si>
    <t>5019T59G01</t>
  </si>
  <si>
    <t>5019T45G01</t>
  </si>
  <si>
    <t>5019T01G01</t>
  </si>
  <si>
    <t>50-19206</t>
  </si>
  <si>
    <t>5018T74P01</t>
  </si>
  <si>
    <t>5017T70P01</t>
  </si>
  <si>
    <t>5017T26P01</t>
  </si>
  <si>
    <t>5017T21P01</t>
  </si>
  <si>
    <t>50175-200</t>
  </si>
  <si>
    <t>MANIFOLD,FUELING</t>
  </si>
  <si>
    <t>5016T87G01</t>
  </si>
  <si>
    <t>5014T74G06</t>
  </si>
  <si>
    <t>5014T74G05</t>
  </si>
  <si>
    <t>5014T73G06</t>
  </si>
  <si>
    <t>5014T73G05</t>
  </si>
  <si>
    <t>5014T72G06</t>
  </si>
  <si>
    <t>5014T72G05</t>
  </si>
  <si>
    <t>5014T71G06</t>
  </si>
  <si>
    <t>5014T71G05</t>
  </si>
  <si>
    <t>5014T70G04</t>
  </si>
  <si>
    <t>5014T70G03</t>
  </si>
  <si>
    <t>5014T13P06</t>
  </si>
  <si>
    <t>501-1130-01</t>
  </si>
  <si>
    <t>5010T15G01</t>
  </si>
  <si>
    <t>5009T37P01</t>
  </si>
  <si>
    <t>5008T88P10</t>
  </si>
  <si>
    <t>5008T88P05</t>
  </si>
  <si>
    <t>5008T87P06</t>
  </si>
  <si>
    <t>5008T87P05</t>
  </si>
  <si>
    <t>5008T86P10</t>
  </si>
  <si>
    <t>5008T86P06</t>
  </si>
  <si>
    <t>5008T86P05</t>
  </si>
  <si>
    <t>5008T84P10</t>
  </si>
  <si>
    <t>5008T84P05</t>
  </si>
  <si>
    <t>5007T11P01</t>
  </si>
  <si>
    <t>5005T67G01</t>
  </si>
  <si>
    <t>5005T41G02</t>
  </si>
  <si>
    <t>5005T41G01</t>
  </si>
  <si>
    <t>5004T92P01</t>
  </si>
  <si>
    <t>50044</t>
  </si>
  <si>
    <t>5003T18P01</t>
  </si>
  <si>
    <t>0GTG2</t>
  </si>
  <si>
    <t>5001162</t>
  </si>
  <si>
    <t>HOUSING,BRAKE,MULTI</t>
  </si>
  <si>
    <t>5001113</t>
  </si>
  <si>
    <t>5000T60P08</t>
  </si>
  <si>
    <t>0BX85</t>
  </si>
  <si>
    <t>500006-1</t>
  </si>
  <si>
    <t>4S9-2</t>
  </si>
  <si>
    <t>HOUSING,MECHANICALDRIVE</t>
  </si>
  <si>
    <t>499-27</t>
  </si>
  <si>
    <t>496-08</t>
  </si>
  <si>
    <t>VANEBOX,FLAMEHOLDER</t>
  </si>
  <si>
    <t>4903T82G01</t>
  </si>
  <si>
    <t>4902T74P01</t>
  </si>
  <si>
    <t>4902T62P01</t>
  </si>
  <si>
    <t>4902T61P01</t>
  </si>
  <si>
    <t>4902T28P01</t>
  </si>
  <si>
    <t>4902T27P01</t>
  </si>
  <si>
    <t>PARTITION</t>
  </si>
  <si>
    <t>4902T04G01</t>
  </si>
  <si>
    <t>4901T43P02</t>
  </si>
  <si>
    <t>4901T43P01</t>
  </si>
  <si>
    <t>4900T95P03</t>
  </si>
  <si>
    <t>4-82029-1</t>
  </si>
  <si>
    <t>4-76064-3</t>
  </si>
  <si>
    <t>4-76040-501</t>
  </si>
  <si>
    <t>4-76010-1</t>
  </si>
  <si>
    <t>4-73083-1</t>
  </si>
  <si>
    <t>4-70464-1</t>
  </si>
  <si>
    <t>4-70459-1</t>
  </si>
  <si>
    <t>4-70457-3</t>
  </si>
  <si>
    <t>4-70457-1</t>
  </si>
  <si>
    <t>467-118-002</t>
  </si>
  <si>
    <t>461B-3325-TL</t>
  </si>
  <si>
    <t>2A617</t>
  </si>
  <si>
    <t>461B-2506-TL</t>
  </si>
  <si>
    <t>46-0387-1</t>
  </si>
  <si>
    <t>46-0358-1</t>
  </si>
  <si>
    <t>46-0342-1</t>
  </si>
  <si>
    <t>PAD,CUSHION</t>
  </si>
  <si>
    <t>46-0324-1</t>
  </si>
  <si>
    <t>46-0321-1</t>
  </si>
  <si>
    <t>46-0319-1</t>
  </si>
  <si>
    <t>460-0130-24</t>
  </si>
  <si>
    <t>INSULATION,DUCT,AIRCRAFT</t>
  </si>
  <si>
    <t>45S24899</t>
  </si>
  <si>
    <t>45P104-12</t>
  </si>
  <si>
    <t>45C520</t>
  </si>
  <si>
    <t>457-163</t>
  </si>
  <si>
    <t>4553</t>
  </si>
  <si>
    <t>RING,PULLEY,SUPPORT</t>
  </si>
  <si>
    <t>4-50880-5</t>
  </si>
  <si>
    <t>44977010-11</t>
  </si>
  <si>
    <t>6N016</t>
  </si>
  <si>
    <t>445</t>
  </si>
  <si>
    <t>4-43229-1</t>
  </si>
  <si>
    <t>4-41349-3</t>
  </si>
  <si>
    <t>4356AL150</t>
  </si>
  <si>
    <t>4356AL100</t>
  </si>
  <si>
    <t>COUPLING,CLAMP</t>
  </si>
  <si>
    <t>4344-297M</t>
  </si>
  <si>
    <t>42G149</t>
  </si>
  <si>
    <t>42322172-2</t>
  </si>
  <si>
    <t>42322038-3</t>
  </si>
  <si>
    <t>42322038-1</t>
  </si>
  <si>
    <t>42321012-1</t>
  </si>
  <si>
    <t>41C300-5A</t>
  </si>
  <si>
    <t>41C300-1</t>
  </si>
  <si>
    <t>417-161-1</t>
  </si>
  <si>
    <t>SENSOR</t>
  </si>
  <si>
    <t>415505</t>
  </si>
  <si>
    <t>4149471P011</t>
  </si>
  <si>
    <t>4149381P2</t>
  </si>
  <si>
    <t>4-13329-1</t>
  </si>
  <si>
    <t>4-13314-9</t>
  </si>
  <si>
    <t>4-13021-501</t>
  </si>
  <si>
    <t>CRANK</t>
  </si>
  <si>
    <t>4-13009-1</t>
  </si>
  <si>
    <t>4108T40P01</t>
  </si>
  <si>
    <t>4108T39P01</t>
  </si>
  <si>
    <t>4-10336-3</t>
  </si>
  <si>
    <t>40W400J028-100</t>
  </si>
  <si>
    <t>40W400J026C065</t>
  </si>
  <si>
    <t>40W400E090-125</t>
  </si>
  <si>
    <t>40W400E058C090</t>
  </si>
  <si>
    <t>40W400C190C220</t>
  </si>
  <si>
    <t>40S400E190-820</t>
  </si>
  <si>
    <t>40S400D100-200</t>
  </si>
  <si>
    <t>40S400D075-240</t>
  </si>
  <si>
    <t>40S400D075-165</t>
  </si>
  <si>
    <t>40S400D075-075</t>
  </si>
  <si>
    <t>40C320-35R</t>
  </si>
  <si>
    <t>4096T17G02</t>
  </si>
  <si>
    <t>4085T89P02</t>
  </si>
  <si>
    <t>4085T81P01</t>
  </si>
  <si>
    <t>40840A</t>
  </si>
  <si>
    <t>4073T63G01</t>
  </si>
  <si>
    <t>4073T59G01</t>
  </si>
  <si>
    <t>4073T54G02</t>
  </si>
  <si>
    <t>4067T85P01</t>
  </si>
  <si>
    <t>FERRULE</t>
  </si>
  <si>
    <t>4067T84P01</t>
  </si>
  <si>
    <t>4067T72P01</t>
  </si>
  <si>
    <t>4067T59P02</t>
  </si>
  <si>
    <t>4067T58P02</t>
  </si>
  <si>
    <t>4067T57P01</t>
  </si>
  <si>
    <t>4067T56P01</t>
  </si>
  <si>
    <t>4067T45P01</t>
  </si>
  <si>
    <t>4066T54G01</t>
  </si>
  <si>
    <t>4066T49G01</t>
  </si>
  <si>
    <t>LINK</t>
  </si>
  <si>
    <t>406256</t>
  </si>
  <si>
    <t>405775</t>
  </si>
  <si>
    <t>405-20280-5</t>
  </si>
  <si>
    <t>4050T18G02</t>
  </si>
  <si>
    <t>4050T17P01</t>
  </si>
  <si>
    <t>404EN53</t>
  </si>
  <si>
    <t>4049T27P001A</t>
  </si>
  <si>
    <t>GUIDE,FEEDBACK</t>
  </si>
  <si>
    <t>4036T96G01</t>
  </si>
  <si>
    <t>4036T77P01</t>
  </si>
  <si>
    <t>4036T72P02</t>
  </si>
  <si>
    <t>PIN,GROOVED,HEADED</t>
  </si>
  <si>
    <t>4036T46P01</t>
  </si>
  <si>
    <t>4036T45P03</t>
  </si>
  <si>
    <t>4036T45P02</t>
  </si>
  <si>
    <t>4036T45P01</t>
  </si>
  <si>
    <t>LINK,CONNECTING,EXHAUST</t>
  </si>
  <si>
    <t>4036T26P01</t>
  </si>
  <si>
    <t>4035T97P02</t>
  </si>
  <si>
    <t>4035T84P01</t>
  </si>
  <si>
    <t>4034T57P01</t>
  </si>
  <si>
    <t>4034T53P01</t>
  </si>
  <si>
    <t>40316-4</t>
  </si>
  <si>
    <t>4028684-0502</t>
  </si>
  <si>
    <t>4025T79G01</t>
  </si>
  <si>
    <t>4025T66P01</t>
  </si>
  <si>
    <t>4025T48P01</t>
  </si>
  <si>
    <t>4023T30G01</t>
  </si>
  <si>
    <t>4023463-0501</t>
  </si>
  <si>
    <t>4023462-0501</t>
  </si>
  <si>
    <t>4022T79P01</t>
  </si>
  <si>
    <t>4016T05P01</t>
  </si>
  <si>
    <t>4014T37P03</t>
  </si>
  <si>
    <t>4013T25G02</t>
  </si>
  <si>
    <t>NOZZLE,PISTON,VALVE</t>
  </si>
  <si>
    <t>4012T86G01</t>
  </si>
  <si>
    <t>4011T75G01</t>
  </si>
  <si>
    <t>4011T74P01</t>
  </si>
  <si>
    <t>4010T15P01</t>
  </si>
  <si>
    <t>4010T10P01</t>
  </si>
  <si>
    <t>4010T08P01</t>
  </si>
  <si>
    <t>4009T17P01</t>
  </si>
  <si>
    <t>4009T01G02</t>
  </si>
  <si>
    <t>4009T01G01</t>
  </si>
  <si>
    <t>40098</t>
  </si>
  <si>
    <t>40097</t>
  </si>
  <si>
    <t>4008T73P01</t>
  </si>
  <si>
    <t>4008T55P02</t>
  </si>
  <si>
    <t>4008T41P01</t>
  </si>
  <si>
    <t>BELLOWS,SENSOR</t>
  </si>
  <si>
    <t>4008T34P01</t>
  </si>
  <si>
    <t>4008T16P04</t>
  </si>
  <si>
    <t>4007T39P05</t>
  </si>
  <si>
    <t>4007T13P06</t>
  </si>
  <si>
    <t>4006T75P02</t>
  </si>
  <si>
    <t>4005T95P01</t>
  </si>
  <si>
    <t>4004T95P03</t>
  </si>
  <si>
    <t>4004T95P02</t>
  </si>
  <si>
    <t>4002T82P01</t>
  </si>
  <si>
    <t>4002T05P01</t>
  </si>
  <si>
    <t>4001T89P12</t>
  </si>
  <si>
    <t>399-24</t>
  </si>
  <si>
    <t>39614</t>
  </si>
  <si>
    <t>CAP,SAFETY,VALVE</t>
  </si>
  <si>
    <t>396-10</t>
  </si>
  <si>
    <t>DOUBLER</t>
  </si>
  <si>
    <t>3903T39P01</t>
  </si>
  <si>
    <t>3903T31P01</t>
  </si>
  <si>
    <t>3903T30P02</t>
  </si>
  <si>
    <t>3903T29P01</t>
  </si>
  <si>
    <t>3902T76P01</t>
  </si>
  <si>
    <t>SUPPORT,SEGMENT,AFT</t>
  </si>
  <si>
    <t>3901T09P02</t>
  </si>
  <si>
    <t>3901T09P01</t>
  </si>
  <si>
    <t>37D401224P103</t>
  </si>
  <si>
    <t>37D401051P101</t>
  </si>
  <si>
    <t>ELBOW,ACCELERA</t>
  </si>
  <si>
    <t>37C301782P101</t>
  </si>
  <si>
    <t>37C301658P102</t>
  </si>
  <si>
    <t>ORIFICE</t>
  </si>
  <si>
    <t>37C301441P101</t>
  </si>
  <si>
    <t>INDICATOR,DENSITY</t>
  </si>
  <si>
    <t>37C301266P106</t>
  </si>
  <si>
    <t>37B202206P102</t>
  </si>
  <si>
    <t>37B202203P102</t>
  </si>
  <si>
    <t>37B202078P112</t>
  </si>
  <si>
    <t>0VVU4</t>
  </si>
  <si>
    <t>37B202078P108</t>
  </si>
  <si>
    <t>37B201945G001</t>
  </si>
  <si>
    <t>37B201823P101</t>
  </si>
  <si>
    <t>37B201812P101</t>
  </si>
  <si>
    <t>SEAT,PISTON,PRESSUR</t>
  </si>
  <si>
    <t>37B201779P101</t>
  </si>
  <si>
    <t>37B201713P102</t>
  </si>
  <si>
    <t>37B201713P101</t>
  </si>
  <si>
    <t>37B201434P101</t>
  </si>
  <si>
    <t>37B201422P101</t>
  </si>
  <si>
    <t>37B201416P101</t>
  </si>
  <si>
    <t>37B201387P101</t>
  </si>
  <si>
    <t>37B201344P101</t>
  </si>
  <si>
    <t>PIN,DETENT,PRESSURE</t>
  </si>
  <si>
    <t>37B201341P101</t>
  </si>
  <si>
    <t>37B201334P101</t>
  </si>
  <si>
    <t>37B201207P108</t>
  </si>
  <si>
    <t>37B201120P101</t>
  </si>
  <si>
    <t>37B201016P102</t>
  </si>
  <si>
    <t>37B201016P101</t>
  </si>
  <si>
    <t>37B200042P106</t>
  </si>
  <si>
    <t>37A102004P101</t>
  </si>
  <si>
    <t>37748</t>
  </si>
  <si>
    <t>3768-3</t>
  </si>
  <si>
    <t>3-76774-1</t>
  </si>
  <si>
    <t>3-76050-1</t>
  </si>
  <si>
    <t>3-74193-13</t>
  </si>
  <si>
    <t>6M132</t>
  </si>
  <si>
    <t>3-73862-1</t>
  </si>
  <si>
    <t>INSERT,CONTROL</t>
  </si>
  <si>
    <t>3-73570-1</t>
  </si>
  <si>
    <t>BOLT,SPECIAL</t>
  </si>
  <si>
    <t>3-73206-1</t>
  </si>
  <si>
    <t>3-73154-1</t>
  </si>
  <si>
    <t>3-73105-31</t>
  </si>
  <si>
    <t>PANEL,INDICATI</t>
  </si>
  <si>
    <t>3-70567-37</t>
  </si>
  <si>
    <t>3-70476-9</t>
  </si>
  <si>
    <t>3-70476-83</t>
  </si>
  <si>
    <t>3-70476-71</t>
  </si>
  <si>
    <t>3-70476-35</t>
  </si>
  <si>
    <t>3-70476-31</t>
  </si>
  <si>
    <t>3-70476-25</t>
  </si>
  <si>
    <t>3-70032-1</t>
  </si>
  <si>
    <t>3-70005-3</t>
  </si>
  <si>
    <t>3571112-6003</t>
  </si>
  <si>
    <t>CHAIN,SAFETY,BEAD</t>
  </si>
  <si>
    <t>3519-12</t>
  </si>
  <si>
    <t>3-51319-1</t>
  </si>
  <si>
    <t>3-51263-3</t>
  </si>
  <si>
    <t>3-51248-1</t>
  </si>
  <si>
    <t>3-51239-1</t>
  </si>
  <si>
    <t>3-51235-3</t>
  </si>
  <si>
    <t>SHIELD,OIL,GEARBOX</t>
  </si>
  <si>
    <t>3-51203-1</t>
  </si>
  <si>
    <t>3-51190-1</t>
  </si>
  <si>
    <t>POPPET,GEARBOX</t>
  </si>
  <si>
    <t>3-51180-1</t>
  </si>
  <si>
    <t>3-51147-1</t>
  </si>
  <si>
    <t>3-51145-1</t>
  </si>
  <si>
    <t>3-51132-1</t>
  </si>
  <si>
    <t>CYLINDER,CLUTCH,GEARBOX</t>
  </si>
  <si>
    <t>3-51131-1</t>
  </si>
  <si>
    <t>SPINDLE,SEAL,SHAFT</t>
  </si>
  <si>
    <t>3-51114-1</t>
  </si>
  <si>
    <t>3-51112-1</t>
  </si>
  <si>
    <t>3-51106-1</t>
  </si>
  <si>
    <t>3-50827-1</t>
  </si>
  <si>
    <t>3-50354-1</t>
  </si>
  <si>
    <t>BRACKET-AFT</t>
  </si>
  <si>
    <t>3-50353-1</t>
  </si>
  <si>
    <t>3-50352-1</t>
  </si>
  <si>
    <t>BRACKET,SUPPORT,STA</t>
  </si>
  <si>
    <t>3-50330-3</t>
  </si>
  <si>
    <t>3-50329-3</t>
  </si>
  <si>
    <t>3-50317-1</t>
  </si>
  <si>
    <t>3-50256-1</t>
  </si>
  <si>
    <t>3-50214-507</t>
  </si>
  <si>
    <t>3-50114-3</t>
  </si>
  <si>
    <t>RESTRICTOR,SPECIAL</t>
  </si>
  <si>
    <t>3-43815-3</t>
  </si>
  <si>
    <t>POPPET,DAMPENER,FLUTTER</t>
  </si>
  <si>
    <t>3-43305-1</t>
  </si>
  <si>
    <t>3-43303-7</t>
  </si>
  <si>
    <t>3-43173-3</t>
  </si>
  <si>
    <t>34236</t>
  </si>
  <si>
    <t>SWITCH,SEQUENCING</t>
  </si>
  <si>
    <t>3-41700-503</t>
  </si>
  <si>
    <t>CASE,SPRING,LANDING</t>
  </si>
  <si>
    <t>3-40132-1</t>
  </si>
  <si>
    <t>3-40131-1</t>
  </si>
  <si>
    <t>3-40115-1</t>
  </si>
  <si>
    <t>DISK,VALVE</t>
  </si>
  <si>
    <t>33718</t>
  </si>
  <si>
    <t>33550DLN</t>
  </si>
  <si>
    <t>3-32205-1</t>
  </si>
  <si>
    <t>327B589P1</t>
  </si>
  <si>
    <t>NUT,SELF-LOCKING,WELDING</t>
  </si>
  <si>
    <t>327B498P3</t>
  </si>
  <si>
    <t>NUT,SHANK</t>
  </si>
  <si>
    <t>327B498P1</t>
  </si>
  <si>
    <t>327B481P4</t>
  </si>
  <si>
    <t>327B455P11</t>
  </si>
  <si>
    <t>327B227P9</t>
  </si>
  <si>
    <t>327B227P15</t>
  </si>
  <si>
    <t>32644523-11</t>
  </si>
  <si>
    <t>32641882-9</t>
  </si>
  <si>
    <t>ANGLE</t>
  </si>
  <si>
    <t>32641332-3</t>
  </si>
  <si>
    <t>32641332-1</t>
  </si>
  <si>
    <t>32641293-5</t>
  </si>
  <si>
    <t>32626601-1</t>
  </si>
  <si>
    <t>32626091-9</t>
  </si>
  <si>
    <t>32626071-3</t>
  </si>
  <si>
    <t>32622026-3</t>
  </si>
  <si>
    <t>32-53005-0003-1</t>
  </si>
  <si>
    <t>323975</t>
  </si>
  <si>
    <t>32348</t>
  </si>
  <si>
    <t>31948</t>
  </si>
  <si>
    <t>3-16216-3</t>
  </si>
  <si>
    <t>3-13597-5</t>
  </si>
  <si>
    <t>3-13595-1</t>
  </si>
  <si>
    <t>3-13553-1</t>
  </si>
  <si>
    <t>3-13550-3</t>
  </si>
  <si>
    <t>3-13522-1</t>
  </si>
  <si>
    <t>3-13520-17</t>
  </si>
  <si>
    <t>31352-012</t>
  </si>
  <si>
    <t>3-13513-17</t>
  </si>
  <si>
    <t>3-13512-3</t>
  </si>
  <si>
    <t>3-13512-1</t>
  </si>
  <si>
    <t>3-13506-12</t>
  </si>
  <si>
    <t>3-13506-11</t>
  </si>
  <si>
    <t>3-13505-1</t>
  </si>
  <si>
    <t>3-13504-1</t>
  </si>
  <si>
    <t>3-13454-1</t>
  </si>
  <si>
    <t>HOOK,CANOPY,MECHANI</t>
  </si>
  <si>
    <t>3-13450-503</t>
  </si>
  <si>
    <t>3-13409-2</t>
  </si>
  <si>
    <t>3-13010-73</t>
  </si>
  <si>
    <t>3-13009-4</t>
  </si>
  <si>
    <t>31-2670-3</t>
  </si>
  <si>
    <t>31-2670-1</t>
  </si>
  <si>
    <t>PANEL,STRUCTURAL,AIRCRAFT</t>
  </si>
  <si>
    <t>3-11863-1</t>
  </si>
  <si>
    <t>3-11687-1</t>
  </si>
  <si>
    <t>3-10856-4</t>
  </si>
  <si>
    <t>30A521-2</t>
  </si>
  <si>
    <t>30A336</t>
  </si>
  <si>
    <t>CLAMP,HOSE,SPECIAL-SHAPED</t>
  </si>
  <si>
    <t>30A201-11</t>
  </si>
  <si>
    <t>3042T76P01</t>
  </si>
  <si>
    <t>3042T16P04</t>
  </si>
  <si>
    <t>BOLT,EYE</t>
  </si>
  <si>
    <t>3042T00P03</t>
  </si>
  <si>
    <t>3030T50P01</t>
  </si>
  <si>
    <t>3029T96P01</t>
  </si>
  <si>
    <t>3029T62P03</t>
  </si>
  <si>
    <t>3029T59P01</t>
  </si>
  <si>
    <t>3029T42P02</t>
  </si>
  <si>
    <t>3029T42P01</t>
  </si>
  <si>
    <t>3029T31G01</t>
  </si>
  <si>
    <t>3028T82P03</t>
  </si>
  <si>
    <t>3028T68P03</t>
  </si>
  <si>
    <t>3028T68P01</t>
  </si>
  <si>
    <t>3028T48P03</t>
  </si>
  <si>
    <t>3020T31P01</t>
  </si>
  <si>
    <t>3019T43P01</t>
  </si>
  <si>
    <t>FILTER,FLUID</t>
  </si>
  <si>
    <t>3018T62P02</t>
  </si>
  <si>
    <t>3018T16P01</t>
  </si>
  <si>
    <t>3017T94P03</t>
  </si>
  <si>
    <t>3017T93P03</t>
  </si>
  <si>
    <t>3017T93P02</t>
  </si>
  <si>
    <t>3016T25P01</t>
  </si>
  <si>
    <t>3016T21P01</t>
  </si>
  <si>
    <t>3016T20P01</t>
  </si>
  <si>
    <t>3016T02P01</t>
  </si>
  <si>
    <t>3015T73P01</t>
  </si>
  <si>
    <t>3015T42P01</t>
  </si>
  <si>
    <t>3015T39P01</t>
  </si>
  <si>
    <t>3014T82P01</t>
  </si>
  <si>
    <t>BLANKET</t>
  </si>
  <si>
    <t>3014T78P01</t>
  </si>
  <si>
    <t>3014T59P01</t>
  </si>
  <si>
    <t>3014T26G01</t>
  </si>
  <si>
    <t>3014222</t>
  </si>
  <si>
    <t>3013T94P01</t>
  </si>
  <si>
    <t>3013T62G02</t>
  </si>
  <si>
    <t>3013T37P04</t>
  </si>
  <si>
    <t>3013T37P01</t>
  </si>
  <si>
    <t>3013T36P01</t>
  </si>
  <si>
    <t>3013T27P01</t>
  </si>
  <si>
    <t>A1577</t>
  </si>
  <si>
    <t>301-3637-01</t>
  </si>
  <si>
    <t>3012T72P01</t>
  </si>
  <si>
    <t>3012T61P01</t>
  </si>
  <si>
    <t>3012T60P01</t>
  </si>
  <si>
    <t>3011T64P02</t>
  </si>
  <si>
    <t>3011T63P01</t>
  </si>
  <si>
    <t>3011T62P03</t>
  </si>
  <si>
    <t>NUT,ADAPTER</t>
  </si>
  <si>
    <t>3011T14P01</t>
  </si>
  <si>
    <t>3010T59P01</t>
  </si>
  <si>
    <t>3010T55G03</t>
  </si>
  <si>
    <t>3010107</t>
  </si>
  <si>
    <t>3009T22P08</t>
  </si>
  <si>
    <t>3009T22P04</t>
  </si>
  <si>
    <t>3009T22P03</t>
  </si>
  <si>
    <t>3009T22P02</t>
  </si>
  <si>
    <t>3009T22P01</t>
  </si>
  <si>
    <t>3009T13P02</t>
  </si>
  <si>
    <t>3009T05P01</t>
  </si>
  <si>
    <t>3008T90P01</t>
  </si>
  <si>
    <t>3008T87P01</t>
  </si>
  <si>
    <t>3008T82P01</t>
  </si>
  <si>
    <t>3008T71P01</t>
  </si>
  <si>
    <t>3008T57P01</t>
  </si>
  <si>
    <t>PLATE,RETAINING,BEARING</t>
  </si>
  <si>
    <t>3008T46P02</t>
  </si>
  <si>
    <t>30-0842-1</t>
  </si>
  <si>
    <t>30-0826-6</t>
  </si>
  <si>
    <t>LAMPHOLDER</t>
  </si>
  <si>
    <t>30-0805-7</t>
  </si>
  <si>
    <t>30-0805-5</t>
  </si>
  <si>
    <t>3006T50P01</t>
  </si>
  <si>
    <t>3005T78G01</t>
  </si>
  <si>
    <t>3005T77P01</t>
  </si>
  <si>
    <t>RING,SUPPORT</t>
  </si>
  <si>
    <t>3003T93P01</t>
  </si>
  <si>
    <t>3001T95P01</t>
  </si>
  <si>
    <t>3001T16P01</t>
  </si>
  <si>
    <t>30-0194-4</t>
  </si>
  <si>
    <t>30-0194-3</t>
  </si>
  <si>
    <t>30-0194-2</t>
  </si>
  <si>
    <t>30-0194-1</t>
  </si>
  <si>
    <t>3001-90-1050/625-14</t>
  </si>
  <si>
    <t>FIRE,OVERHEAT,DETECTOR</t>
  </si>
  <si>
    <t>3001-69-1050/400-26</t>
  </si>
  <si>
    <t>3000T29P01</t>
  </si>
  <si>
    <t>3000T02P01</t>
  </si>
  <si>
    <t>2S2536</t>
  </si>
  <si>
    <t>2C5360</t>
  </si>
  <si>
    <t>299-39</t>
  </si>
  <si>
    <t>299-14</t>
  </si>
  <si>
    <t>296-29</t>
  </si>
  <si>
    <t>293162</t>
  </si>
  <si>
    <t>TAB,COWL,COMBUSTION</t>
  </si>
  <si>
    <t>2900T91P01</t>
  </si>
  <si>
    <t>0XBB5</t>
  </si>
  <si>
    <t>28906-2-10</t>
  </si>
  <si>
    <t>28013</t>
  </si>
  <si>
    <t>27S8-9-1AB</t>
  </si>
  <si>
    <t>27S8-8-1AB</t>
  </si>
  <si>
    <t>27S8-7X1AB</t>
  </si>
  <si>
    <t>27S8-5-1AB</t>
  </si>
  <si>
    <t>27S8-4-1AB</t>
  </si>
  <si>
    <t>27S8-3-1AB</t>
  </si>
  <si>
    <t>27S8-15-1AA</t>
  </si>
  <si>
    <t>27S8-14-1AB</t>
  </si>
  <si>
    <t>27S8-13-1AB</t>
  </si>
  <si>
    <t>27S8-12-1AB</t>
  </si>
  <si>
    <t>27S8-11-1AB</t>
  </si>
  <si>
    <t>27S8-10-1AB</t>
  </si>
  <si>
    <t>2-74196-1</t>
  </si>
  <si>
    <t>2-74187-501</t>
  </si>
  <si>
    <t>CLIP,ANCHOR,SPRING</t>
  </si>
  <si>
    <t>2-74185-6</t>
  </si>
  <si>
    <t>2-74185-4</t>
  </si>
  <si>
    <t>2-74185-2</t>
  </si>
  <si>
    <t>2-74181-1</t>
  </si>
  <si>
    <t>2-73841-1</t>
  </si>
  <si>
    <t>2-73434-1</t>
  </si>
  <si>
    <t>2-73367-1</t>
  </si>
  <si>
    <t>STANDOFF,THREADED,SPACING</t>
  </si>
  <si>
    <t>2-73366-1</t>
  </si>
  <si>
    <t>2-73337-1</t>
  </si>
  <si>
    <t>2-73336-3</t>
  </si>
  <si>
    <t>2-73336-1</t>
  </si>
  <si>
    <t>2-73333-3</t>
  </si>
  <si>
    <t>2-73230-3</t>
  </si>
  <si>
    <t>2-73229-1</t>
  </si>
  <si>
    <t>2-73188-1</t>
  </si>
  <si>
    <t>2-73175-1</t>
  </si>
  <si>
    <t>2-73043-3</t>
  </si>
  <si>
    <t>2-70000-3</t>
  </si>
  <si>
    <t>2650368</t>
  </si>
  <si>
    <t>26453</t>
  </si>
  <si>
    <t>2643091</t>
  </si>
  <si>
    <t>2642941</t>
  </si>
  <si>
    <t>2637-3</t>
  </si>
  <si>
    <t>VALVE,HYDRAULIC</t>
  </si>
  <si>
    <t>2636</t>
  </si>
  <si>
    <t>25N127-9</t>
  </si>
  <si>
    <t>25N127-6</t>
  </si>
  <si>
    <t>25N127-5</t>
  </si>
  <si>
    <t>25N127-4</t>
  </si>
  <si>
    <t>25N127-12</t>
  </si>
  <si>
    <t>25-64204-1</t>
  </si>
  <si>
    <t>25614</t>
  </si>
  <si>
    <t>SHAFT,PUMP</t>
  </si>
  <si>
    <t>25579</t>
  </si>
  <si>
    <t>2-54548-1</t>
  </si>
  <si>
    <t>2-54530-1</t>
  </si>
  <si>
    <t>2-54515-9</t>
  </si>
  <si>
    <t>2-54122-5</t>
  </si>
  <si>
    <t>2-52924-81</t>
  </si>
  <si>
    <t>2-52924-61</t>
  </si>
  <si>
    <t>2-52924-39</t>
  </si>
  <si>
    <t>2-52924-1</t>
  </si>
  <si>
    <t>252-54</t>
  </si>
  <si>
    <t>252-42</t>
  </si>
  <si>
    <t>2-52230-3</t>
  </si>
  <si>
    <t>SHIELD,HEAT</t>
  </si>
  <si>
    <t>250A531</t>
  </si>
  <si>
    <t>250A149</t>
  </si>
  <si>
    <t>250A144</t>
  </si>
  <si>
    <t>2-50772-505</t>
  </si>
  <si>
    <t>2-50418-1</t>
  </si>
  <si>
    <t>2-50246-1</t>
  </si>
  <si>
    <t>2-50215-1</t>
  </si>
  <si>
    <t>2497842</t>
  </si>
  <si>
    <t>SHAFT,COUPLING</t>
  </si>
  <si>
    <t>2493196</t>
  </si>
  <si>
    <t>2492312</t>
  </si>
  <si>
    <t>2488802</t>
  </si>
  <si>
    <t>2488648</t>
  </si>
  <si>
    <t>2487409</t>
  </si>
  <si>
    <t>VALVE,PUMP</t>
  </si>
  <si>
    <t>2487399</t>
  </si>
  <si>
    <t>2483789</t>
  </si>
  <si>
    <t>2483575</t>
  </si>
  <si>
    <t>NUT,PLAIN,KNURLED</t>
  </si>
  <si>
    <t>2482688</t>
  </si>
  <si>
    <t>2481792</t>
  </si>
  <si>
    <t>2481791</t>
  </si>
  <si>
    <t>2481790</t>
  </si>
  <si>
    <t>2481788</t>
  </si>
  <si>
    <t>2481784</t>
  </si>
  <si>
    <t>247105</t>
  </si>
  <si>
    <t>247044</t>
  </si>
  <si>
    <t>247039</t>
  </si>
  <si>
    <t>247035</t>
  </si>
  <si>
    <t>247023</t>
  </si>
  <si>
    <t>247003</t>
  </si>
  <si>
    <t>24629</t>
  </si>
  <si>
    <t>SWITCH,PRESSUR</t>
  </si>
  <si>
    <t>2-43927-1</t>
  </si>
  <si>
    <t>0HYA2</t>
  </si>
  <si>
    <t>2-43922</t>
  </si>
  <si>
    <t>2-43914-1</t>
  </si>
  <si>
    <t>2-43807-17</t>
  </si>
  <si>
    <t>2-43804-13</t>
  </si>
  <si>
    <t>2-43803-45</t>
  </si>
  <si>
    <t>2-43803-39</t>
  </si>
  <si>
    <t>2-43803-21</t>
  </si>
  <si>
    <t>24346-150A</t>
  </si>
  <si>
    <t>2-43361-1</t>
  </si>
  <si>
    <t>2-43349-1</t>
  </si>
  <si>
    <t>2-43348-1</t>
  </si>
  <si>
    <t>2-43345-1</t>
  </si>
  <si>
    <t>2-43336-7</t>
  </si>
  <si>
    <t>2-43335-1</t>
  </si>
  <si>
    <t>2-43334-1</t>
  </si>
  <si>
    <t>CYLINDER,ACTUA</t>
  </si>
  <si>
    <t>2-43333-1</t>
  </si>
  <si>
    <t>2-43310-1</t>
  </si>
  <si>
    <t>RETAINER,DAMPENER,F</t>
  </si>
  <si>
    <t>2-43306-1</t>
  </si>
  <si>
    <t>ACTUATOR,RUDDER</t>
  </si>
  <si>
    <t>2-43263-9</t>
  </si>
  <si>
    <t>2-43262-1</t>
  </si>
  <si>
    <t>2-43261-1</t>
  </si>
  <si>
    <t>2-43254-1</t>
  </si>
  <si>
    <t>2-43231-1</t>
  </si>
  <si>
    <t>2-43227-501</t>
  </si>
  <si>
    <t>2-43224-1</t>
  </si>
  <si>
    <t>2-43216-7</t>
  </si>
  <si>
    <t>BOLT,EXTERNALL</t>
  </si>
  <si>
    <t>2-43172-1</t>
  </si>
  <si>
    <t>2-43169-6</t>
  </si>
  <si>
    <t>2-43169-5</t>
  </si>
  <si>
    <t>2-43145-1</t>
  </si>
  <si>
    <t>2-43142-6</t>
  </si>
  <si>
    <t>2-43142-5</t>
  </si>
  <si>
    <t>PISTON,LINEAR</t>
  </si>
  <si>
    <t>2-43133-1</t>
  </si>
  <si>
    <t>2-43121-1</t>
  </si>
  <si>
    <t>24-275-20650</t>
  </si>
  <si>
    <t>1VT84</t>
  </si>
  <si>
    <t>24-275-01198</t>
  </si>
  <si>
    <t>2-41404-13</t>
  </si>
  <si>
    <t>24128</t>
  </si>
  <si>
    <t>2-40806-1</t>
  </si>
  <si>
    <t>2-40455-1</t>
  </si>
  <si>
    <t>2-40432-5</t>
  </si>
  <si>
    <t>23C250-5</t>
  </si>
  <si>
    <t>23C250-10</t>
  </si>
  <si>
    <t>23AT3T2</t>
  </si>
  <si>
    <t>23915</t>
  </si>
  <si>
    <t>2373-5</t>
  </si>
  <si>
    <t>VALVE,BUTTERFLY</t>
  </si>
  <si>
    <t>2368</t>
  </si>
  <si>
    <t>23444</t>
  </si>
  <si>
    <t>2-34052-1</t>
  </si>
  <si>
    <t>23356</t>
  </si>
  <si>
    <t>23352-2</t>
  </si>
  <si>
    <t>2-334N3000-7B</t>
  </si>
  <si>
    <t>23342</t>
  </si>
  <si>
    <t>2-32208-1</t>
  </si>
  <si>
    <t>COLLAR,BEARING,STAB</t>
  </si>
  <si>
    <t>2-32204-1</t>
  </si>
  <si>
    <t>COLLAR,BEARING</t>
  </si>
  <si>
    <t>2-32203-1</t>
  </si>
  <si>
    <t>2-32201-1</t>
  </si>
  <si>
    <t>2-32200-1</t>
  </si>
  <si>
    <t>2-31412-1</t>
  </si>
  <si>
    <t>22NC2193-2-40</t>
  </si>
  <si>
    <t>22-900-7</t>
  </si>
  <si>
    <t>22715</t>
  </si>
  <si>
    <t>226JCC104A</t>
  </si>
  <si>
    <t>22690</t>
  </si>
  <si>
    <t>22687</t>
  </si>
  <si>
    <t>2-26202-1</t>
  </si>
  <si>
    <t>2-26117-3</t>
  </si>
  <si>
    <t>2-25125-502</t>
  </si>
  <si>
    <t>2-25125-501</t>
  </si>
  <si>
    <t>PIN,HINGE,AILERON</t>
  </si>
  <si>
    <t>2-25118-1</t>
  </si>
  <si>
    <t>2-25117-1</t>
  </si>
  <si>
    <t>2-25116-502</t>
  </si>
  <si>
    <t>2-25116-501</t>
  </si>
  <si>
    <t>EXPANDER,VALVE</t>
  </si>
  <si>
    <t>224637-1</t>
  </si>
  <si>
    <t>224637</t>
  </si>
  <si>
    <t>224632</t>
  </si>
  <si>
    <t>224600</t>
  </si>
  <si>
    <t>PISTON,VALVE</t>
  </si>
  <si>
    <t>224598</t>
  </si>
  <si>
    <t>224587</t>
  </si>
  <si>
    <t>224321</t>
  </si>
  <si>
    <t>224320</t>
  </si>
  <si>
    <t>224311</t>
  </si>
  <si>
    <t>224307</t>
  </si>
  <si>
    <t>224097-13A</t>
  </si>
  <si>
    <t>224097-12A</t>
  </si>
  <si>
    <t>2-23611-5</t>
  </si>
  <si>
    <t>223458</t>
  </si>
  <si>
    <t>22300964</t>
  </si>
  <si>
    <t>22300014</t>
  </si>
  <si>
    <t>22262-11</t>
  </si>
  <si>
    <t>22-150-3451</t>
  </si>
  <si>
    <t>LUG,SUSPENSION,FUEL</t>
  </si>
  <si>
    <t>22-150-0987</t>
  </si>
  <si>
    <t>2-20002-1</t>
  </si>
  <si>
    <t>21U832D4-6</t>
  </si>
  <si>
    <t>21U832C3-4</t>
  </si>
  <si>
    <t>21T191D8-6-8</t>
  </si>
  <si>
    <t>21T190D6-6-4</t>
  </si>
  <si>
    <t>21F184D4-4-4</t>
  </si>
  <si>
    <t>ADAPTER,HOISTING</t>
  </si>
  <si>
    <t>21C832G1</t>
  </si>
  <si>
    <t>21C6095G01</t>
  </si>
  <si>
    <t>21C3826G01</t>
  </si>
  <si>
    <t>219A137</t>
  </si>
  <si>
    <t>219A136</t>
  </si>
  <si>
    <t>219A133</t>
  </si>
  <si>
    <t>21953</t>
  </si>
  <si>
    <t>218A726-5</t>
  </si>
  <si>
    <t>2158-76</t>
  </si>
  <si>
    <t>215669</t>
  </si>
  <si>
    <t>215664</t>
  </si>
  <si>
    <t>SEAL,BLEEDER</t>
  </si>
  <si>
    <t>215637</t>
  </si>
  <si>
    <t>215622</t>
  </si>
  <si>
    <t>2156031</t>
  </si>
  <si>
    <t>21395</t>
  </si>
  <si>
    <t>SEAL,CANOPY,INFLATA</t>
  </si>
  <si>
    <t>2-13903-3</t>
  </si>
  <si>
    <t>2-13794-2</t>
  </si>
  <si>
    <t>2-13783-1</t>
  </si>
  <si>
    <t>2-13692-1</t>
  </si>
  <si>
    <t>5P733</t>
  </si>
  <si>
    <t>2-13684-1</t>
  </si>
  <si>
    <t>CLEVIS,ROD</t>
  </si>
  <si>
    <t>2-13682-1</t>
  </si>
  <si>
    <t>2-13672-1</t>
  </si>
  <si>
    <t>CRANK,CANNOPY</t>
  </si>
  <si>
    <t>2-13537-11</t>
  </si>
  <si>
    <t>2-13470-1</t>
  </si>
  <si>
    <t>SPACER,SERRATED</t>
  </si>
  <si>
    <t>2-13467-7</t>
  </si>
  <si>
    <t>SHIM,SERRATED</t>
  </si>
  <si>
    <t>2-13467-5</t>
  </si>
  <si>
    <t>TUBE,ANTITORSION</t>
  </si>
  <si>
    <t>21345</t>
  </si>
  <si>
    <t>2-13436-17</t>
  </si>
  <si>
    <t>2-13424-1</t>
  </si>
  <si>
    <t>2-13423-1</t>
  </si>
  <si>
    <t>2-13019-9</t>
  </si>
  <si>
    <t>2-13019-7</t>
  </si>
  <si>
    <t>21243-4-200</t>
  </si>
  <si>
    <t>2-12316-1</t>
  </si>
  <si>
    <t>212-2</t>
  </si>
  <si>
    <t>LUG,TRACK,FUSELAGE</t>
  </si>
  <si>
    <t>2-11636-20</t>
  </si>
  <si>
    <t>HOUSING-COUPLING,VA</t>
  </si>
  <si>
    <t>21-1500-1</t>
  </si>
  <si>
    <t>21-1400</t>
  </si>
  <si>
    <t>20C840C4-3-4</t>
  </si>
  <si>
    <t>2067</t>
  </si>
  <si>
    <t>20-60</t>
  </si>
  <si>
    <t>20532</t>
  </si>
  <si>
    <t>204HP5-10A</t>
  </si>
  <si>
    <t>204A40</t>
  </si>
  <si>
    <t>20487</t>
  </si>
  <si>
    <t>20290-1</t>
  </si>
  <si>
    <t>200871</t>
  </si>
  <si>
    <t>200867</t>
  </si>
  <si>
    <t>200860</t>
  </si>
  <si>
    <t>2007T49P01</t>
  </si>
  <si>
    <t>STRAINER,FUEL</t>
  </si>
  <si>
    <t>2007T33P01</t>
  </si>
  <si>
    <t>2006T29P01</t>
  </si>
  <si>
    <t>2004T78P01</t>
  </si>
  <si>
    <t>2004T56P02</t>
  </si>
  <si>
    <t>2004T47P01</t>
  </si>
  <si>
    <t>2004T39P01</t>
  </si>
  <si>
    <t>2003T43P02</t>
  </si>
  <si>
    <t>200-26474-00</t>
  </si>
  <si>
    <t>2001T44P02</t>
  </si>
  <si>
    <t>2000T77P02</t>
  </si>
  <si>
    <t>2000T53P01</t>
  </si>
  <si>
    <t>200048500</t>
  </si>
  <si>
    <t>20000737</t>
  </si>
  <si>
    <t>199-30</t>
  </si>
  <si>
    <t>FLYWEIGHTX</t>
  </si>
  <si>
    <t>196189</t>
  </si>
  <si>
    <t>1941T41G01</t>
  </si>
  <si>
    <t>192951</t>
  </si>
  <si>
    <t>1928T72G05</t>
  </si>
  <si>
    <t>1928T72G02</t>
  </si>
  <si>
    <t>192891</t>
  </si>
  <si>
    <t>0JAU7</t>
  </si>
  <si>
    <t>192890</t>
  </si>
  <si>
    <t>1924T45G01</t>
  </si>
  <si>
    <t>1919T54G03</t>
  </si>
  <si>
    <t>KIT,OVERHAUL</t>
  </si>
  <si>
    <t>1919T53G03</t>
  </si>
  <si>
    <t>1906SA3LOA08C65S299340</t>
  </si>
  <si>
    <t>1-906-203</t>
  </si>
  <si>
    <t>1903T82G01</t>
  </si>
  <si>
    <t>1903T64G01</t>
  </si>
  <si>
    <t>1903T04G01</t>
  </si>
  <si>
    <t>CAP,VALVE</t>
  </si>
  <si>
    <t>18971</t>
  </si>
  <si>
    <t>18969</t>
  </si>
  <si>
    <t>18-54921-33</t>
  </si>
  <si>
    <t>18-54921-11</t>
  </si>
  <si>
    <t>18-54309-3</t>
  </si>
  <si>
    <t>18-54133-23</t>
  </si>
  <si>
    <t>DUCT</t>
  </si>
  <si>
    <t>18-54130-23</t>
  </si>
  <si>
    <t>18-50519-501</t>
  </si>
  <si>
    <t>SEAL,GOVERNOR</t>
  </si>
  <si>
    <t>182774</t>
  </si>
  <si>
    <t>182769</t>
  </si>
  <si>
    <t>18276-150</t>
  </si>
  <si>
    <t>TRANSMITTER,PRESSURE</t>
  </si>
  <si>
    <t>18-1718-3A</t>
  </si>
  <si>
    <t>17964-3</t>
  </si>
  <si>
    <t>171036-2</t>
  </si>
  <si>
    <t>1694-5</t>
  </si>
  <si>
    <t>16906</t>
  </si>
  <si>
    <t>1680X</t>
  </si>
  <si>
    <t>16606A36-5</t>
  </si>
  <si>
    <t>1655805-1</t>
  </si>
  <si>
    <t>1654062-1</t>
  </si>
  <si>
    <t>16157E</t>
  </si>
  <si>
    <t>16156A</t>
  </si>
  <si>
    <t>1608199-1</t>
  </si>
  <si>
    <t>1608143-1</t>
  </si>
  <si>
    <t>PLATE,OUTER</t>
  </si>
  <si>
    <t>1608138-1</t>
  </si>
  <si>
    <t>1607178-17</t>
  </si>
  <si>
    <t>1601930-1</t>
  </si>
  <si>
    <t>16-0015-1</t>
  </si>
  <si>
    <t>15974-1</t>
  </si>
  <si>
    <t>FILTER,ELECTRICAL</t>
  </si>
  <si>
    <t>15868-020</t>
  </si>
  <si>
    <t>15565E</t>
  </si>
  <si>
    <t>ALARM,AUDIBLE,</t>
  </si>
  <si>
    <t>1543</t>
  </si>
  <si>
    <t>152-29</t>
  </si>
  <si>
    <t>14-82042-9</t>
  </si>
  <si>
    <t>14-76047-1</t>
  </si>
  <si>
    <t>COVER,PROBE,AN</t>
  </si>
  <si>
    <t>14-76042-1</t>
  </si>
  <si>
    <t>14-76018-1</t>
  </si>
  <si>
    <t>14-74901B-1</t>
  </si>
  <si>
    <t>14-74901-1</t>
  </si>
  <si>
    <t>14-74289-1</t>
  </si>
  <si>
    <t>14-74288-1</t>
  </si>
  <si>
    <t>14-74277-3</t>
  </si>
  <si>
    <t>14-74272-3</t>
  </si>
  <si>
    <t>PIN,GROOVED,HE</t>
  </si>
  <si>
    <t>14-74271-7</t>
  </si>
  <si>
    <t>14-74270-3</t>
  </si>
  <si>
    <t>14-74236-1</t>
  </si>
  <si>
    <t>14-74213-7</t>
  </si>
  <si>
    <t>14-74165-3</t>
  </si>
  <si>
    <t>14-73777-1</t>
  </si>
  <si>
    <t>14-73330-1</t>
  </si>
  <si>
    <t>14-73329-1</t>
  </si>
  <si>
    <t>14-70909-1</t>
  </si>
  <si>
    <t>14-70478-1</t>
  </si>
  <si>
    <t>146888-1</t>
  </si>
  <si>
    <t>14-64911-1</t>
  </si>
  <si>
    <t>14-64303-2</t>
  </si>
  <si>
    <t>14-64303-1</t>
  </si>
  <si>
    <t>14-64218-1</t>
  </si>
  <si>
    <t>14-64119-503</t>
  </si>
  <si>
    <t>14-60116-1</t>
  </si>
  <si>
    <t>14-57760-16</t>
  </si>
  <si>
    <t>14-57727-1</t>
  </si>
  <si>
    <t>14-54921-21</t>
  </si>
  <si>
    <t>14-54760-97</t>
  </si>
  <si>
    <t>14-54760-89</t>
  </si>
  <si>
    <t>14-54760-77</t>
  </si>
  <si>
    <t>14-54760-75</t>
  </si>
  <si>
    <t>14-54760-129</t>
  </si>
  <si>
    <t>14-54719-1</t>
  </si>
  <si>
    <t>14-54551-3</t>
  </si>
  <si>
    <t>14-54514-1</t>
  </si>
  <si>
    <t>14-54511-1</t>
  </si>
  <si>
    <t>14-54501-1</t>
  </si>
  <si>
    <t>14-54426-1</t>
  </si>
  <si>
    <t>14-54424-1</t>
  </si>
  <si>
    <t>14-54420-1</t>
  </si>
  <si>
    <t>SHAFT,BUTTERFLY</t>
  </si>
  <si>
    <t>14-54417-1</t>
  </si>
  <si>
    <t>14-54314-1</t>
  </si>
  <si>
    <t>14-54310-1</t>
  </si>
  <si>
    <t>14-54303-1</t>
  </si>
  <si>
    <t>14-54228-1</t>
  </si>
  <si>
    <t>14-54215-503</t>
  </si>
  <si>
    <t>14-54212-501</t>
  </si>
  <si>
    <t>14-54211-5</t>
  </si>
  <si>
    <t>14-54211-49</t>
  </si>
  <si>
    <t>14-54211-29</t>
  </si>
  <si>
    <t>14-54107-3</t>
  </si>
  <si>
    <t>14-54106-3</t>
  </si>
  <si>
    <t>14-52709-1</t>
  </si>
  <si>
    <t>14-52703-1</t>
  </si>
  <si>
    <t>14-52606-1</t>
  </si>
  <si>
    <t>14-52536-1</t>
  </si>
  <si>
    <t>14-52535-1</t>
  </si>
  <si>
    <t>14-52523-1</t>
  </si>
  <si>
    <t>14-52519-1</t>
  </si>
  <si>
    <t>14-52517-3</t>
  </si>
  <si>
    <t>14-52516-1</t>
  </si>
  <si>
    <t>14-52510-17</t>
  </si>
  <si>
    <t>14-52280-1</t>
  </si>
  <si>
    <t>14-52271-1</t>
  </si>
  <si>
    <t>14-52266-1</t>
  </si>
  <si>
    <t>14-52265-1</t>
  </si>
  <si>
    <t>NUT,SPECIAL,RETAINING</t>
  </si>
  <si>
    <t>14-52264-1</t>
  </si>
  <si>
    <t>14-52263-1</t>
  </si>
  <si>
    <t>14-52262-1</t>
  </si>
  <si>
    <t>14-52261-1</t>
  </si>
  <si>
    <t>14-52137-3</t>
  </si>
  <si>
    <t>14-52137-1</t>
  </si>
  <si>
    <t>14-52117-3</t>
  </si>
  <si>
    <t>14-52117-1</t>
  </si>
  <si>
    <t>14-52110-8</t>
  </si>
  <si>
    <t>14-51155-1</t>
  </si>
  <si>
    <t>SHAFT,IDLER,GEARBOX</t>
  </si>
  <si>
    <t>14-51152-1</t>
  </si>
  <si>
    <t>14-51113-1</t>
  </si>
  <si>
    <t>DUCT,COOLING,GENERA</t>
  </si>
  <si>
    <t>14-51021-1</t>
  </si>
  <si>
    <t>14-51016-1</t>
  </si>
  <si>
    <t>14-50844-1</t>
  </si>
  <si>
    <t>14-50837-2</t>
  </si>
  <si>
    <t>14-50837-1</t>
  </si>
  <si>
    <t>14-50814-3</t>
  </si>
  <si>
    <t>SEADDLE</t>
  </si>
  <si>
    <t>14-50814-1</t>
  </si>
  <si>
    <t>14-50807-501</t>
  </si>
  <si>
    <t>14-50759-7</t>
  </si>
  <si>
    <t>14-50750-1</t>
  </si>
  <si>
    <t>LEVER,IDLER</t>
  </si>
  <si>
    <t>14-50737-1</t>
  </si>
  <si>
    <t>14-50736-1</t>
  </si>
  <si>
    <t>14-50733-3</t>
  </si>
  <si>
    <t>14-50733-1</t>
  </si>
  <si>
    <t>14-50706-57</t>
  </si>
  <si>
    <t>14-50706-5</t>
  </si>
  <si>
    <t>6011F</t>
  </si>
  <si>
    <t>14-50706-35</t>
  </si>
  <si>
    <t>14-50706-25</t>
  </si>
  <si>
    <t>14-50601-1</t>
  </si>
  <si>
    <t>14-50518-1</t>
  </si>
  <si>
    <t>TUBE,BENT,METALLIC</t>
  </si>
  <si>
    <t>14-50508-1</t>
  </si>
  <si>
    <t>14-50507-1</t>
  </si>
  <si>
    <t>14-50318-501</t>
  </si>
  <si>
    <t>14-50271-2</t>
  </si>
  <si>
    <t>LINK,ATTACH,MOUNT</t>
  </si>
  <si>
    <t>14-50224-1</t>
  </si>
  <si>
    <t>14-50223-3</t>
  </si>
  <si>
    <t>14-50223-1</t>
  </si>
  <si>
    <t>14-50222-1</t>
  </si>
  <si>
    <t>SHIELD,ACTUATO</t>
  </si>
  <si>
    <t>14-50175-9</t>
  </si>
  <si>
    <t>14-43615-9</t>
  </si>
  <si>
    <t>14-43146-1</t>
  </si>
  <si>
    <t>CLAMP,SYNCHRO</t>
  </si>
  <si>
    <t>14-43145-1</t>
  </si>
  <si>
    <t>14-43098-2</t>
  </si>
  <si>
    <t>14-43098-1</t>
  </si>
  <si>
    <t>14-43094-3</t>
  </si>
  <si>
    <t>14-43062-1</t>
  </si>
  <si>
    <t>14-43032-9</t>
  </si>
  <si>
    <t>14-43032-10</t>
  </si>
  <si>
    <t>14-43031-91</t>
  </si>
  <si>
    <t>14-43031-29</t>
  </si>
  <si>
    <t>14-43031-22</t>
  </si>
  <si>
    <t>14-43031-21</t>
  </si>
  <si>
    <t>14-43031-17</t>
  </si>
  <si>
    <t>14-43031-139</t>
  </si>
  <si>
    <t>14-43030-53</t>
  </si>
  <si>
    <t>14-43030-17</t>
  </si>
  <si>
    <t>14-43030-109</t>
  </si>
  <si>
    <t>14-43024-5</t>
  </si>
  <si>
    <t>14-43014-3</t>
  </si>
  <si>
    <t>14-42510-1</t>
  </si>
  <si>
    <t>14-41695-1</t>
  </si>
  <si>
    <t>14-41688-1</t>
  </si>
  <si>
    <t>14-41685-7</t>
  </si>
  <si>
    <t>14-41685-19</t>
  </si>
  <si>
    <t>14-41685-17</t>
  </si>
  <si>
    <t>14-41644-1</t>
  </si>
  <si>
    <t>14-41635-1</t>
  </si>
  <si>
    <t>14-41629-1</t>
  </si>
  <si>
    <t>14-41608-3</t>
  </si>
  <si>
    <t>14-41503-1</t>
  </si>
  <si>
    <t>14-41021-1</t>
  </si>
  <si>
    <t>14-41003-1</t>
  </si>
  <si>
    <t>14-40895-3</t>
  </si>
  <si>
    <t>14-40845-1</t>
  </si>
  <si>
    <t>14-40841-1</t>
  </si>
  <si>
    <t>14-40732-6-8</t>
  </si>
  <si>
    <t>14-40612-1</t>
  </si>
  <si>
    <t>14-40604-1</t>
  </si>
  <si>
    <t>14-40493-1</t>
  </si>
  <si>
    <t>14-40487-1</t>
  </si>
  <si>
    <t>14-40483-5</t>
  </si>
  <si>
    <t>14-40482-2</t>
  </si>
  <si>
    <t>14-40482-1</t>
  </si>
  <si>
    <t>14-40477-5</t>
  </si>
  <si>
    <t>14-40477-3</t>
  </si>
  <si>
    <t>14-40461-3</t>
  </si>
  <si>
    <t>14-40459-1</t>
  </si>
  <si>
    <t>14-40456-1</t>
  </si>
  <si>
    <t>14-40455-1</t>
  </si>
  <si>
    <t>14-40454-3</t>
  </si>
  <si>
    <t>14-40451-2</t>
  </si>
  <si>
    <t>BUMPER,UPLOCK</t>
  </si>
  <si>
    <t>14-40137-7</t>
  </si>
  <si>
    <t>14-40131-3</t>
  </si>
  <si>
    <t>14-40129-1</t>
  </si>
  <si>
    <t>14-40050-1</t>
  </si>
  <si>
    <t>14-40047-2</t>
  </si>
  <si>
    <t>14-40047-1</t>
  </si>
  <si>
    <t>14-40043-9</t>
  </si>
  <si>
    <t>14-40043-3</t>
  </si>
  <si>
    <t>14-40043-13</t>
  </si>
  <si>
    <t>PIN,SHOULDER,HEADED</t>
  </si>
  <si>
    <t>14-40043-11</t>
  </si>
  <si>
    <t>14-40043-1</t>
  </si>
  <si>
    <t>14-40042-3</t>
  </si>
  <si>
    <t>14-40042-1</t>
  </si>
  <si>
    <t>14-40040-1</t>
  </si>
  <si>
    <t>14-40039-2</t>
  </si>
  <si>
    <t>14-40039-1</t>
  </si>
  <si>
    <t>14-40037-1</t>
  </si>
  <si>
    <t>14-40036-1</t>
  </si>
  <si>
    <t>14-40035-1</t>
  </si>
  <si>
    <t>14-40033-7</t>
  </si>
  <si>
    <t>14-40029-1</t>
  </si>
  <si>
    <t>RETAINER,ELECTRICALSWITCH</t>
  </si>
  <si>
    <t>14-40026-1</t>
  </si>
  <si>
    <t>14-40021-7</t>
  </si>
  <si>
    <t>14-40020-2</t>
  </si>
  <si>
    <t>14-40020-1</t>
  </si>
  <si>
    <t>14-34204-1</t>
  </si>
  <si>
    <t>14325</t>
  </si>
  <si>
    <t>14-32207-1</t>
  </si>
  <si>
    <t>14-32104-3</t>
  </si>
  <si>
    <t>14-28705-27</t>
  </si>
  <si>
    <t>14-28705-17</t>
  </si>
  <si>
    <t>FAIRING,PYLON</t>
  </si>
  <si>
    <t>14-28218-1</t>
  </si>
  <si>
    <t>14-28216-1</t>
  </si>
  <si>
    <t>14-27036-1</t>
  </si>
  <si>
    <t>14-27030-1</t>
  </si>
  <si>
    <t>14-27029-1</t>
  </si>
  <si>
    <t>14-27028-1</t>
  </si>
  <si>
    <t>14-26108-1</t>
  </si>
  <si>
    <t>14-26100-3</t>
  </si>
  <si>
    <t>14-26000-3</t>
  </si>
  <si>
    <t>14-24307-1</t>
  </si>
  <si>
    <t>14-24303-1</t>
  </si>
  <si>
    <t>14-24301-9</t>
  </si>
  <si>
    <t>14-24301-10</t>
  </si>
  <si>
    <t>14-24032-5</t>
  </si>
  <si>
    <t>14-24032-1</t>
  </si>
  <si>
    <t>14-24031-5</t>
  </si>
  <si>
    <t>14-24031-1</t>
  </si>
  <si>
    <t>14-24010-8</t>
  </si>
  <si>
    <t>14-24000-3</t>
  </si>
  <si>
    <t>14-23605-1</t>
  </si>
  <si>
    <t>14-23532-3</t>
  </si>
  <si>
    <t>BLOCK</t>
  </si>
  <si>
    <t>14-23405-3</t>
  </si>
  <si>
    <t>14-23385-9</t>
  </si>
  <si>
    <t>PLUG,PIPE</t>
  </si>
  <si>
    <t>14-23385-7</t>
  </si>
  <si>
    <t>14-23385-5</t>
  </si>
  <si>
    <t>14-23385-31</t>
  </si>
  <si>
    <t>14-23385-25</t>
  </si>
  <si>
    <t>14-23385-23</t>
  </si>
  <si>
    <t>14-23309-3</t>
  </si>
  <si>
    <t>14-20003-1</t>
  </si>
  <si>
    <t>14-20001-3</t>
  </si>
  <si>
    <t>14-17020-1</t>
  </si>
  <si>
    <t>14-16710-7</t>
  </si>
  <si>
    <t>14-16710-3</t>
  </si>
  <si>
    <t>14-16710-1</t>
  </si>
  <si>
    <t>14-16200-3</t>
  </si>
  <si>
    <t>14-16000-7</t>
  </si>
  <si>
    <t>14-16000-3</t>
  </si>
  <si>
    <t>14-12200-129</t>
  </si>
  <si>
    <t>DOOR,ACCESS,AIRCRAFT</t>
  </si>
  <si>
    <t>14-11882-13</t>
  </si>
  <si>
    <t>14-11880-7</t>
  </si>
  <si>
    <t>14-11820-3</t>
  </si>
  <si>
    <t>14-11820-1</t>
  </si>
  <si>
    <t>14-11815-51</t>
  </si>
  <si>
    <t>14-11814-1</t>
  </si>
  <si>
    <t>14-11684-1</t>
  </si>
  <si>
    <t>14-11417-1</t>
  </si>
  <si>
    <t>14-11287-2</t>
  </si>
  <si>
    <t>14-11287-1</t>
  </si>
  <si>
    <t>14-11277-3</t>
  </si>
  <si>
    <t>14-11275-3</t>
  </si>
  <si>
    <t>14-11212-4</t>
  </si>
  <si>
    <t>14-11212-3</t>
  </si>
  <si>
    <t>14-11110-1</t>
  </si>
  <si>
    <t>14-11107-3</t>
  </si>
  <si>
    <t>140156-7</t>
  </si>
  <si>
    <t>140156-5</t>
  </si>
  <si>
    <t>140156-3</t>
  </si>
  <si>
    <t>140156-1</t>
  </si>
  <si>
    <t>14-00509-383</t>
  </si>
  <si>
    <t>14-00502-85</t>
  </si>
  <si>
    <t>LOCK-NUT,COVER</t>
  </si>
  <si>
    <t>13900-1</t>
  </si>
  <si>
    <t>13633-11</t>
  </si>
  <si>
    <t>13440</t>
  </si>
  <si>
    <t>131102-1</t>
  </si>
  <si>
    <t>POPPET</t>
  </si>
  <si>
    <t>13110026</t>
  </si>
  <si>
    <t>13110021</t>
  </si>
  <si>
    <t>13110020</t>
  </si>
  <si>
    <t>13110015</t>
  </si>
  <si>
    <t>1288-182Z</t>
  </si>
  <si>
    <t>12774</t>
  </si>
  <si>
    <t>12753</t>
  </si>
  <si>
    <t>12598</t>
  </si>
  <si>
    <t>12594</t>
  </si>
  <si>
    <t>12589</t>
  </si>
  <si>
    <t>SHIELD,TERMINAL</t>
  </si>
  <si>
    <t>12531-7</t>
  </si>
  <si>
    <t>12476-1</t>
  </si>
  <si>
    <t>12304</t>
  </si>
  <si>
    <t>1220R119-01</t>
  </si>
  <si>
    <t>121666-002</t>
  </si>
  <si>
    <t>1206</t>
  </si>
  <si>
    <t>11846-3</t>
  </si>
  <si>
    <t>11352-40</t>
  </si>
  <si>
    <t>11302-3</t>
  </si>
  <si>
    <t>1127008-6</t>
  </si>
  <si>
    <t>1127008-12</t>
  </si>
  <si>
    <t>112112</t>
  </si>
  <si>
    <t>1115-578553</t>
  </si>
  <si>
    <t>11-10051</t>
  </si>
  <si>
    <t>BOOT,REGULATOR</t>
  </si>
  <si>
    <t>110217-2</t>
  </si>
  <si>
    <t>10W064-20N63</t>
  </si>
  <si>
    <t>9R205</t>
  </si>
  <si>
    <t>10W063B26C70</t>
  </si>
  <si>
    <t>10W063-33D60</t>
  </si>
  <si>
    <t>10W063-20C70</t>
  </si>
  <si>
    <t>10W032-89C125</t>
  </si>
  <si>
    <t>10W032-76C106</t>
  </si>
  <si>
    <t>10W032-27C113</t>
  </si>
  <si>
    <t>10W032-20D62</t>
  </si>
  <si>
    <t>10W032-20C75</t>
  </si>
  <si>
    <t>10W032-17C50</t>
  </si>
  <si>
    <t>10W025-20C32</t>
  </si>
  <si>
    <t>10W020-20C56</t>
  </si>
  <si>
    <t>10W016-39C62</t>
  </si>
  <si>
    <t>10W016-20C68</t>
  </si>
  <si>
    <t>10W016-103C130</t>
  </si>
  <si>
    <t>10W006-28U50</t>
  </si>
  <si>
    <t>10W006-20U50</t>
  </si>
  <si>
    <t>10C428C2225</t>
  </si>
  <si>
    <t>10C328C960</t>
  </si>
  <si>
    <t>10C218C5475</t>
  </si>
  <si>
    <t>10C128C670</t>
  </si>
  <si>
    <t>10A260-100-18</t>
  </si>
  <si>
    <t>10752-6</t>
  </si>
  <si>
    <t>TERMINAL,STUD</t>
  </si>
  <si>
    <t>10718-1</t>
  </si>
  <si>
    <t>106798-3-5H</t>
  </si>
  <si>
    <t>106226-1</t>
  </si>
  <si>
    <t>1062-1000</t>
  </si>
  <si>
    <t>105KSZZ01STA023A20C</t>
  </si>
  <si>
    <t>105927A</t>
  </si>
  <si>
    <t>CONNECTOR,ELECTRICAL</t>
  </si>
  <si>
    <t>10-557638-200</t>
  </si>
  <si>
    <t>105515DH</t>
  </si>
  <si>
    <t>105317</t>
  </si>
  <si>
    <t>10-516625-1</t>
  </si>
  <si>
    <t>10-500-11A-466</t>
  </si>
  <si>
    <t>STATOR,ACTUATOR</t>
  </si>
  <si>
    <t>103C153</t>
  </si>
  <si>
    <t>CLUTCH,IMPACT,ACTUATOR</t>
  </si>
  <si>
    <t>103C144</t>
  </si>
  <si>
    <t>103C123</t>
  </si>
  <si>
    <t>CYLINDER,ACTUATOR</t>
  </si>
  <si>
    <t>103B128</t>
  </si>
  <si>
    <t>103A300</t>
  </si>
  <si>
    <t>10-390950-2</t>
  </si>
  <si>
    <t>10-390875-1</t>
  </si>
  <si>
    <t>103337A</t>
  </si>
  <si>
    <t>GUIDE,SPRING</t>
  </si>
  <si>
    <t>103085B</t>
  </si>
  <si>
    <t>102AAC2Y</t>
  </si>
  <si>
    <t>102899B</t>
  </si>
  <si>
    <t>1022490</t>
  </si>
  <si>
    <t>10-1489</t>
  </si>
  <si>
    <t>10-1014-625-14</t>
  </si>
  <si>
    <t>10086</t>
  </si>
  <si>
    <t>100168-277</t>
  </si>
  <si>
    <t>100105-59</t>
  </si>
  <si>
    <t>100105-29</t>
  </si>
  <si>
    <t>FA056</t>
  </si>
  <si>
    <t>0565.1687.00</t>
  </si>
  <si>
    <t>033119-01</t>
  </si>
  <si>
    <t>TERMINAL,BODY,CABLE</t>
  </si>
  <si>
    <t>0301204</t>
  </si>
  <si>
    <t>023860</t>
  </si>
  <si>
    <t>015604S7-8D</t>
  </si>
  <si>
    <t>015597</t>
  </si>
  <si>
    <t>015-005-002</t>
  </si>
  <si>
    <t>015-005-001</t>
  </si>
  <si>
    <t>TRANSMITTER,LIQUIDQUANTITY</t>
  </si>
  <si>
    <t>014-003-001</t>
  </si>
  <si>
    <t>010858</t>
  </si>
  <si>
    <t>C0308</t>
  </si>
  <si>
    <t>0087007</t>
  </si>
  <si>
    <t>00648-1</t>
  </si>
  <si>
    <t>3CAT3</t>
  </si>
  <si>
    <t xml:space="preserve">CUTTER,CABLE,AIRCRAFT MOUNTED                                                                       </t>
  </si>
  <si>
    <t>ZL-1100-1</t>
  </si>
  <si>
    <t>ZA-1453H6-8-F8</t>
  </si>
  <si>
    <t xml:space="preserve">COUPLING HALF,QUICK DISCONNECT                                                                      </t>
  </si>
  <si>
    <t>ZA-1453H4-8-F8</t>
  </si>
  <si>
    <t>XW20509</t>
  </si>
  <si>
    <t>0FVD7</t>
  </si>
  <si>
    <t xml:space="preserve">CASING,RIGID,BORESCOPE GUIDE                                                                        </t>
  </si>
  <si>
    <t>WM920118</t>
  </si>
  <si>
    <t xml:space="preserve">ACCESSORY KIT,ELECTRICAL-ELECTRO                                                                    </t>
  </si>
  <si>
    <t>WM920115</t>
  </si>
  <si>
    <t>WCA00515</t>
  </si>
  <si>
    <t xml:space="preserve">BUSHING, NONMETALLIC                                                                                </t>
  </si>
  <si>
    <t>WB1-040</t>
  </si>
  <si>
    <t>V4-102-FL-5</t>
  </si>
  <si>
    <t>V4-102-FL-3</t>
  </si>
  <si>
    <t>V4-102-FL-2</t>
  </si>
  <si>
    <t xml:space="preserve">CONECTOR, PLUG ELECTRICAL                                                                           </t>
  </si>
  <si>
    <t>U-229/U</t>
  </si>
  <si>
    <t>TYGOTHANE .625IDX.750 OD</t>
  </si>
  <si>
    <t>0BAN7</t>
  </si>
  <si>
    <t xml:space="preserve">LUBRICATING OIL,WEAPONS                                                                             </t>
  </si>
  <si>
    <t>TW-25BCA16EP</t>
  </si>
  <si>
    <t xml:space="preserve">HOSE ASSEMBLY,NONMETALLIC (RETURN HOSE), USED ON HYDRAULIC POWER UNIT                               </t>
  </si>
  <si>
    <t>TF-1039-01*180</t>
  </si>
  <si>
    <t xml:space="preserve">INDICATOR,MODULE AS                                                                                 </t>
  </si>
  <si>
    <t>TD066UH0962Y1</t>
  </si>
  <si>
    <t>T4-0010</t>
  </si>
  <si>
    <t>SS9096A03GG0050</t>
  </si>
  <si>
    <t xml:space="preserve">STATIC GROUND,AIRCR                                                                                 </t>
  </si>
  <si>
    <t>SS7016-10</t>
  </si>
  <si>
    <t xml:space="preserve">COUPLING HALF,SELF-SEALING                                                                          </t>
  </si>
  <si>
    <t>SS65-208T-2</t>
  </si>
  <si>
    <t>SS65-204T-2</t>
  </si>
  <si>
    <t xml:space="preserve">COUPLING ASSEMBLY,SELF-SEALING                                                                      </t>
  </si>
  <si>
    <t>SS65-108G-1</t>
  </si>
  <si>
    <t>SS65-104S-1</t>
  </si>
  <si>
    <t>SS5211-8H38</t>
  </si>
  <si>
    <t>SS5211-12H39</t>
  </si>
  <si>
    <t>SS5211-12-26</t>
  </si>
  <si>
    <t>SS5112-316</t>
  </si>
  <si>
    <t>SS5111-05-008</t>
  </si>
  <si>
    <t xml:space="preserve">NUT,SELF-LOCKING,ASSEMBLED WASHER                                                                   </t>
  </si>
  <si>
    <t>SS5092-3</t>
  </si>
  <si>
    <t>SS5091-03-3</t>
  </si>
  <si>
    <t>SS5086C05S</t>
  </si>
  <si>
    <t>SS5086-04</t>
  </si>
  <si>
    <t xml:space="preserve">NUT,SPECIAL                                                                                         </t>
  </si>
  <si>
    <t>SS5081-06</t>
  </si>
  <si>
    <t>SS5081-05</t>
  </si>
  <si>
    <t xml:space="preserve">NUT, SELF-LOCKING, EXTENDED WASHER                                                                  </t>
  </si>
  <si>
    <t>SS5011-16-80A</t>
  </si>
  <si>
    <t>SS5011-12-81H</t>
  </si>
  <si>
    <t>SS49TB815-4-16W</t>
  </si>
  <si>
    <t xml:space="preserve">HOSE ASSEMBLY,NONMETALLIC, INSIDE DIA 0.355 IN, LENGTH 18.875 IN, THREAD 9/16 IN,CRES/FABRIC        </t>
  </si>
  <si>
    <t>SS460BB10187000</t>
  </si>
  <si>
    <t xml:space="preserve">HOSE ASSEMBLY,NONMETALLIC, PITOT STATIC SYSTEMS, LENGTH 11.500 IN                                   </t>
  </si>
  <si>
    <t>SS460BB10114000</t>
  </si>
  <si>
    <t xml:space="preserve">WASHER,SADDLE                                                                                       </t>
  </si>
  <si>
    <t>SS4411-06S200</t>
  </si>
  <si>
    <t xml:space="preserve">GASKET,AIRCRAFT,MAT                                                                                 </t>
  </si>
  <si>
    <t>SS4020-17E</t>
  </si>
  <si>
    <t>SS30DF07F214000</t>
  </si>
  <si>
    <t>SS27576-5-17</t>
  </si>
  <si>
    <t>SS27576-5-16</t>
  </si>
  <si>
    <t>SS27576-4-18</t>
  </si>
  <si>
    <t xml:space="preserve">BOLT, MACHINE                                                                                       </t>
  </si>
  <si>
    <t>SS27576-4-16</t>
  </si>
  <si>
    <t>SS27576-4-15</t>
  </si>
  <si>
    <t>SS27576-4-13</t>
  </si>
  <si>
    <t xml:space="preserve">PARAFUSO DE PORCA MÁQUINA                                                                           </t>
  </si>
  <si>
    <t>SS27576-4-11</t>
  </si>
  <si>
    <t>SS27576-4-09</t>
  </si>
  <si>
    <t xml:space="preserve">FILTER ELEMENT, FLUID                                                                               </t>
  </si>
  <si>
    <t>1NPE1</t>
  </si>
  <si>
    <t>SG876000-01</t>
  </si>
  <si>
    <t>SB7112-102</t>
  </si>
  <si>
    <t>SB7112-101</t>
  </si>
  <si>
    <t>SB7110-101</t>
  </si>
  <si>
    <t xml:space="preserve">BEARING,THRUST,ELASTOMERIC                                                                          </t>
  </si>
  <si>
    <t>SB7002-048</t>
  </si>
  <si>
    <t>SB5303-103</t>
  </si>
  <si>
    <t>SB5203-202</t>
  </si>
  <si>
    <t>SB5201-1</t>
  </si>
  <si>
    <t>SB5200-1</t>
  </si>
  <si>
    <t>SB5077-101</t>
  </si>
  <si>
    <t>SB5064-103</t>
  </si>
  <si>
    <t xml:space="preserve">BEARING, PLAIN, SELF-ALIGNING                                                                       </t>
  </si>
  <si>
    <t>SB5008-101</t>
  </si>
  <si>
    <t>SB1138-102</t>
  </si>
  <si>
    <t xml:space="preserve">LIGHT, ULTRAVIOLET, METALS EXAMINI                                                                  </t>
  </si>
  <si>
    <t>SB-100PXR</t>
  </si>
  <si>
    <t xml:space="preserve">BEARING,ROLLER,AIRFRAME                                                                             </t>
  </si>
  <si>
    <t>SA4-14A1-512</t>
  </si>
  <si>
    <t xml:space="preserve">DAMPER TUBE ASSEMBLY                                                                                </t>
  </si>
  <si>
    <t>S6137-64329-002</t>
  </si>
  <si>
    <t xml:space="preserve">HOSE ASSEMBLY,TAIL                                                                                  </t>
  </si>
  <si>
    <t>S6130-80415-102</t>
  </si>
  <si>
    <t>S6110-21085-4</t>
  </si>
  <si>
    <t>S1625-50548-000</t>
  </si>
  <si>
    <t>S1610-25088-001</t>
  </si>
  <si>
    <t xml:space="preserve">KIT ASSY                                                                                            </t>
  </si>
  <si>
    <t>S1607-07021-000</t>
  </si>
  <si>
    <t xml:space="preserve">HANDLE,PARKING BRAK                                                                                 </t>
  </si>
  <si>
    <t>S1525-61034-000</t>
  </si>
  <si>
    <t>S11065-23-5</t>
  </si>
  <si>
    <t xml:space="preserve">CUSHION HEADREST                                                                                    </t>
  </si>
  <si>
    <t>RB30704-1</t>
  </si>
  <si>
    <t xml:space="preserve">CUSHION, SEAT BACK, AIRCRAFT                                                                        </t>
  </si>
  <si>
    <t>RB30703-1</t>
  </si>
  <si>
    <t xml:space="preserve">SEAL, NONMETALLIC STRIP                                                                             </t>
  </si>
  <si>
    <t>RAWMA01-979-004</t>
  </si>
  <si>
    <t>R9W1133</t>
  </si>
  <si>
    <t>PT00CP-22-55SW(351)</t>
  </si>
  <si>
    <t>PL565A428H4</t>
  </si>
  <si>
    <t xml:space="preserve">VENT, AIRCRAFT                                                                                      </t>
  </si>
  <si>
    <t>P70216-15</t>
  </si>
  <si>
    <t xml:space="preserve">SLEEVE,COMPRESSION,TUBE-HOSE FITTING                                                                </t>
  </si>
  <si>
    <t>NK102600-0125</t>
  </si>
  <si>
    <t xml:space="preserve">COUPLING,HOSE, OVERALL LENGTH 1 1/4 IN                                                              </t>
  </si>
  <si>
    <t>NH102578-0125</t>
  </si>
  <si>
    <t xml:space="preserve">SCREW,TIP CAP                                                                                       </t>
  </si>
  <si>
    <t>NAS8403U8</t>
  </si>
  <si>
    <t>NAS7803P5</t>
  </si>
  <si>
    <t xml:space="preserve">BUSHING, SLEEVE                                                                                     </t>
  </si>
  <si>
    <t>NAS77A3-070</t>
  </si>
  <si>
    <t>NAS76B3-027P</t>
  </si>
  <si>
    <t>NAS76A3-104</t>
  </si>
  <si>
    <t>NAS75-10-016</t>
  </si>
  <si>
    <t>NAS6705DU14</t>
  </si>
  <si>
    <t>NAS6604H7</t>
  </si>
  <si>
    <t xml:space="preserve">BOLT-EXT                                                                                            </t>
  </si>
  <si>
    <t>NAS629-26</t>
  </si>
  <si>
    <t>NAS628-22</t>
  </si>
  <si>
    <t>NAS626H15</t>
  </si>
  <si>
    <t>NAS626H14</t>
  </si>
  <si>
    <t>NAS624H12</t>
  </si>
  <si>
    <t>NAS624H10</t>
  </si>
  <si>
    <t>NAS624-9</t>
  </si>
  <si>
    <t>NAS624-14</t>
  </si>
  <si>
    <t>NAS6210-48D</t>
  </si>
  <si>
    <t>NAS6204-32</t>
  </si>
  <si>
    <t>NAS603-18P</t>
  </si>
  <si>
    <t>NAS603-14</t>
  </si>
  <si>
    <t>NAS603-12P</t>
  </si>
  <si>
    <t>NAS603-10P</t>
  </si>
  <si>
    <t>NAS602-9P</t>
  </si>
  <si>
    <t xml:space="preserve">SCREW MACHIN                                                                                        </t>
  </si>
  <si>
    <t>NAS601-12P</t>
  </si>
  <si>
    <t xml:space="preserve">PARAFUSO MÁQUINA                                                                                    </t>
  </si>
  <si>
    <t>NAS600-7P</t>
  </si>
  <si>
    <t>NAS566C65</t>
  </si>
  <si>
    <t>NAS517-3-1</t>
  </si>
  <si>
    <t>NAS464P10-26</t>
  </si>
  <si>
    <t>NAS464P10-15</t>
  </si>
  <si>
    <t>NAS464-4-32</t>
  </si>
  <si>
    <t>NAS43HT5-120</t>
  </si>
  <si>
    <t>NAS1832C3-3M</t>
  </si>
  <si>
    <t xml:space="preserve">STREAMER,WARNING                                                                                    </t>
  </si>
  <si>
    <t>NAS1756-24</t>
  </si>
  <si>
    <t>NAS1738B4-4</t>
  </si>
  <si>
    <t xml:space="preserve">PACKING WITH RETAINER                                                                               </t>
  </si>
  <si>
    <t>NAS1466-06</t>
  </si>
  <si>
    <t>NAS1306-54D</t>
  </si>
  <si>
    <t>NAS1304-9DH</t>
  </si>
  <si>
    <t>NAS1304-6</t>
  </si>
  <si>
    <t>NAS1304-57</t>
  </si>
  <si>
    <t xml:space="preserve">RETAINER,ROD END LOCKING                                                                            </t>
  </si>
  <si>
    <t>NAS1193K6C</t>
  </si>
  <si>
    <t xml:space="preserve">LOCKING DEVICE ASSE                                                                                 </t>
  </si>
  <si>
    <t>NAS1193K4C</t>
  </si>
  <si>
    <t>NAS1189E3P8L</t>
  </si>
  <si>
    <t>NAS1149E0663P</t>
  </si>
  <si>
    <t>NAS1149D0616K</t>
  </si>
  <si>
    <t>NAS1149D0516K</t>
  </si>
  <si>
    <t xml:space="preserve">WASHER,PLAUN                                                                                        </t>
  </si>
  <si>
    <t>NAS1149C1290R</t>
  </si>
  <si>
    <t xml:space="preserve">WASHER,PLAIN                                                                                        </t>
  </si>
  <si>
    <t>U2318</t>
  </si>
  <si>
    <t xml:space="preserve">TIP,OPTICAL COMPONENT                                                                               </t>
  </si>
  <si>
    <t>N2966400</t>
  </si>
  <si>
    <t xml:space="preserve">CONJUNTO DE CALIBRADORES TELESCÓPICOS                                                               </t>
  </si>
  <si>
    <t>MTEE6</t>
  </si>
  <si>
    <t>MS9364-19</t>
  </si>
  <si>
    <t>MS9364-17</t>
  </si>
  <si>
    <t>MS9364-16</t>
  </si>
  <si>
    <t xml:space="preserve">NUT, PLAIN SLOTTED, HEXAGON                                                                         </t>
  </si>
  <si>
    <t>MS9364-14</t>
  </si>
  <si>
    <t>MS8006H202E325</t>
  </si>
  <si>
    <t xml:space="preserve">NUT,PLAIN,WING                                                                                      </t>
  </si>
  <si>
    <t>MS35426-13</t>
  </si>
  <si>
    <t>MS35275-215</t>
  </si>
  <si>
    <t>MS35265-43</t>
  </si>
  <si>
    <t>MS35265-16</t>
  </si>
  <si>
    <t>MS35206-231</t>
  </si>
  <si>
    <t>MS3476W20-41P</t>
  </si>
  <si>
    <t xml:space="preserve">CONNECTOR,PLUG                                                                                      </t>
  </si>
  <si>
    <t>MS3472W8-33S</t>
  </si>
  <si>
    <t>MS3368-1-9A</t>
  </si>
  <si>
    <t xml:space="preserve">STRAP,TIEDOWN,ELECTRICAL COMPONENTS, COLOR NATURAL, WIDTH 3/16IN, THICK 0.055 IN, LENGTH 11-1/2IN   </t>
  </si>
  <si>
    <t>MS3367-6-0</t>
  </si>
  <si>
    <t xml:space="preserve">STRAP                                                                                               </t>
  </si>
  <si>
    <t>MS3112E14-12P</t>
  </si>
  <si>
    <t>MS29513-281</t>
  </si>
  <si>
    <t>MS28775-270</t>
  </si>
  <si>
    <t>MS27751-5</t>
  </si>
  <si>
    <t xml:space="preserve">ADAPTER,STRAIGHT,TUBE TO HOSE                                                                       </t>
  </si>
  <si>
    <t>MS27404-6D</t>
  </si>
  <si>
    <t xml:space="preserve">SWITCH, SENSITIVE                                                                                   </t>
  </si>
  <si>
    <t>MS27196-12</t>
  </si>
  <si>
    <t>MS27195-40</t>
  </si>
  <si>
    <t>MS27039C1-07</t>
  </si>
  <si>
    <t>MS27039-4-12</t>
  </si>
  <si>
    <t>MS27039-1-32</t>
  </si>
  <si>
    <t>MS27039-1-17</t>
  </si>
  <si>
    <t>MS27039-1-16</t>
  </si>
  <si>
    <t>MS27039-1-10</t>
  </si>
  <si>
    <t>MS27039-0813</t>
  </si>
  <si>
    <t>MS27020-4</t>
  </si>
  <si>
    <t xml:space="preserve">LIGHT DOME                                                                                          </t>
  </si>
  <si>
    <t>MS25358-8</t>
  </si>
  <si>
    <t xml:space="preserve">CASE,LAMP                                                                                           </t>
  </si>
  <si>
    <t>MS25261-1</t>
  </si>
  <si>
    <t>MS25237-327</t>
  </si>
  <si>
    <t>MS24694S97</t>
  </si>
  <si>
    <t>MS24694S67</t>
  </si>
  <si>
    <t>MS24694-S60</t>
  </si>
  <si>
    <t>MS24694S60</t>
  </si>
  <si>
    <t>MS24694S15</t>
  </si>
  <si>
    <t xml:space="preserve">PIN, COTTER                                                                                         </t>
  </si>
  <si>
    <t>MS24665-377</t>
  </si>
  <si>
    <t>MS24665-376</t>
  </si>
  <si>
    <t>MS24665-374</t>
  </si>
  <si>
    <t>1YS22</t>
  </si>
  <si>
    <t>MS24665-370</t>
  </si>
  <si>
    <t>MS24665-306</t>
  </si>
  <si>
    <t>MS24665-300</t>
  </si>
  <si>
    <t xml:space="preserve">SCREW,TAPPING                                                                                       </t>
  </si>
  <si>
    <t>MS24625-43</t>
  </si>
  <si>
    <t xml:space="preserve">ADAPTER,PRESSURE FUEL SERVICING                                                                     </t>
  </si>
  <si>
    <t>MS24484-5</t>
  </si>
  <si>
    <t>MS21250-05026</t>
  </si>
  <si>
    <t xml:space="preserve">NUT,PLAIN,ASSEMBLED,WASHER                                                                          </t>
  </si>
  <si>
    <t>MS21244-6</t>
  </si>
  <si>
    <t>MS21244-4</t>
  </si>
  <si>
    <t>MS21244-10C</t>
  </si>
  <si>
    <t xml:space="preserve">NUT, SELF-LOCKING, SLOTTED, HEXAGON                                                                 </t>
  </si>
  <si>
    <t>MS21225-6</t>
  </si>
  <si>
    <t xml:space="preserve">NUT, SELF-LOCKING, LOTTED, HEXAGON                                                                  </t>
  </si>
  <si>
    <t>MS21225-5</t>
  </si>
  <si>
    <t>MS21134-04025</t>
  </si>
  <si>
    <t>MS21091-4004</t>
  </si>
  <si>
    <t>MS21090-0624</t>
  </si>
  <si>
    <t xml:space="preserve">NUT,SELF-LOCKING HEXAGON                                                                            </t>
  </si>
  <si>
    <t>MS21045-5</t>
  </si>
  <si>
    <t>MS21044D3</t>
  </si>
  <si>
    <t>MS21044C04</t>
  </si>
  <si>
    <t>MS21043-6</t>
  </si>
  <si>
    <t xml:space="preserve">WIRE,NONELECTRICAL, COPPER, DIAMETER 0.020 IN, LENGTH 833 FT, QQ-W-343,TYPE S, CADMIUM              </t>
  </si>
  <si>
    <t xml:space="preserve">ELBOW,SWIVEL FLANGE TO TUBE                                                                         </t>
  </si>
  <si>
    <t>MS20762-12</t>
  </si>
  <si>
    <t xml:space="preserve">FLANGE,PIPE,SWIVEL RETAINING                                                                        </t>
  </si>
  <si>
    <t>MS20756-12</t>
  </si>
  <si>
    <t>MS20470AD4-9</t>
  </si>
  <si>
    <t>MS20392-4C27</t>
  </si>
  <si>
    <t>MS20002C4</t>
  </si>
  <si>
    <t>MS20002-9</t>
  </si>
  <si>
    <t>MS20002-16</t>
  </si>
  <si>
    <t>MS20002-12</t>
  </si>
  <si>
    <t>MS20002-10</t>
  </si>
  <si>
    <t>MS17826-10</t>
  </si>
  <si>
    <t>MS16995-9</t>
  </si>
  <si>
    <t>MS16625-4025</t>
  </si>
  <si>
    <t>MS14155-5</t>
  </si>
  <si>
    <t>MS14103-10</t>
  </si>
  <si>
    <t>0ST81</t>
  </si>
  <si>
    <t xml:space="preserve">LIGHT,LIP,SPECIAL                                                                                   </t>
  </si>
  <si>
    <t>ML-8</t>
  </si>
  <si>
    <t>ML-6839</t>
  </si>
  <si>
    <t xml:space="preserve">ROPE,FIBROUS                                                                                        </t>
  </si>
  <si>
    <t>MILR24049</t>
  </si>
  <si>
    <t xml:space="preserve">INSULATION SLEEVING,ELECTRICAL, BLACK, INSIDE DIAMETER 0.144 IN, NONSHRINKABLE, PLASTIC POLYVINYL   </t>
  </si>
  <si>
    <t>MILI631</t>
  </si>
  <si>
    <t xml:space="preserve">CORD, FIBROUS, NYLON, COLOR NATURAL, DIA 3/16 IN, SL=U/I CONTAINS 2100 FT, STRAND QUANTITY 32 OR 36 </t>
  </si>
  <si>
    <t>MILC5040-3NAT</t>
  </si>
  <si>
    <t>M9177-5-2</t>
  </si>
  <si>
    <t>M85052/1-5</t>
  </si>
  <si>
    <t>M85052/1-4</t>
  </si>
  <si>
    <t xml:space="preserve">PLATE,RETAINING,ELECTRICAL CONNECTOR                                                                </t>
  </si>
  <si>
    <t>M85049/95-14A</t>
  </si>
  <si>
    <t>M83723/96W1624N</t>
  </si>
  <si>
    <t>M83723/95W803N</t>
  </si>
  <si>
    <t>M83536/11-001L</t>
  </si>
  <si>
    <t>A3460</t>
  </si>
  <si>
    <t>M83248/1-905</t>
  </si>
  <si>
    <t>M6363/8-7</t>
  </si>
  <si>
    <t>LTX6839</t>
  </si>
  <si>
    <t>LB6-1034-51-1</t>
  </si>
  <si>
    <t>LB6-1034-50-1</t>
  </si>
  <si>
    <t>LB6-1034-25-1</t>
  </si>
  <si>
    <t>LB5-1034-1-3</t>
  </si>
  <si>
    <t xml:space="preserve">CONE AND ROLLERS,TAPERED ROLLER BEARING                                                             </t>
  </si>
  <si>
    <t>0LTL1</t>
  </si>
  <si>
    <t xml:space="preserve">READOUT,INCANDESCENT,PROJECTION TYPE                                                                </t>
  </si>
  <si>
    <t>KWZ-ML-4-205S</t>
  </si>
  <si>
    <t xml:space="preserve">READOUT, INCANDESCENT,PROJECTION                                                                    </t>
  </si>
  <si>
    <t>KWZ-ML-3-205S</t>
  </si>
  <si>
    <t>KWBG-10</t>
  </si>
  <si>
    <t xml:space="preserve">BEARING,PLAIN                                                                                       </t>
  </si>
  <si>
    <t>KNDB12-25</t>
  </si>
  <si>
    <t xml:space="preserve">PARTS KIT,QUICK DISCONNECT COUPLING ASSEMBLY                                                        </t>
  </si>
  <si>
    <t>KHC-1004</t>
  </si>
  <si>
    <t>K-3493</t>
  </si>
  <si>
    <t>1RBA3</t>
  </si>
  <si>
    <t>K-1416</t>
  </si>
  <si>
    <t xml:space="preserve">ELEMENTO DE FILTRO DE FLUIDO                                                                        </t>
  </si>
  <si>
    <t>K-1414</t>
  </si>
  <si>
    <t>J228P226</t>
  </si>
  <si>
    <t>J228P214</t>
  </si>
  <si>
    <t>J221P241</t>
  </si>
  <si>
    <t xml:space="preserve">PACKING MATERIAL                                                                                    </t>
  </si>
  <si>
    <t>HT3000-250</t>
  </si>
  <si>
    <t xml:space="preserve">MATERIAL DE VEDAÇÃO                                                                                 </t>
  </si>
  <si>
    <t>HT3000-200</t>
  </si>
  <si>
    <t>HT3000-100</t>
  </si>
  <si>
    <t>1T765</t>
  </si>
  <si>
    <t xml:space="preserve">CROSS RESTRAINT STRAP                                                                               </t>
  </si>
  <si>
    <t>HM026-060-11</t>
  </si>
  <si>
    <t>HM026-031-3</t>
  </si>
  <si>
    <t xml:space="preserve">VALVE,BALL                                                                                          </t>
  </si>
  <si>
    <t>HM020-188</t>
  </si>
  <si>
    <t xml:space="preserve">COLLAR,PIN-RIV                                                                                      </t>
  </si>
  <si>
    <t xml:space="preserve">COLLAR,PIN-RIVET                                                                                    </t>
  </si>
  <si>
    <t>HL70-6</t>
  </si>
  <si>
    <t>HL62PB6-5</t>
  </si>
  <si>
    <t xml:space="preserve">PIN-RIVET,THRE                                                                                      </t>
  </si>
  <si>
    <t>HC-1763</t>
  </si>
  <si>
    <t xml:space="preserve">TRANSDUCER,ULTRASONIC TEST                                                                          </t>
  </si>
  <si>
    <t>HB2344</t>
  </si>
  <si>
    <t>H7883-P5</t>
  </si>
  <si>
    <t xml:space="preserve">KIT,700 HR PHASE,PHASE 2                                                                            </t>
  </si>
  <si>
    <t>H60PMI-2</t>
  </si>
  <si>
    <t xml:space="preserve">KIT,700 HR PHASE,PHASE 1                                                                            </t>
  </si>
  <si>
    <t>H60PMI-1</t>
  </si>
  <si>
    <t xml:space="preserve">CATCH,CLAMPING                                                                                      </t>
  </si>
  <si>
    <t>H521K2113</t>
  </si>
  <si>
    <t xml:space="preserve">CATH, FLUSH                                                                                         </t>
  </si>
  <si>
    <t>H-5100K1499</t>
  </si>
  <si>
    <t>H-5010-064-179</t>
  </si>
  <si>
    <t xml:space="preserve">LATCH,MORTISE                                                                                       </t>
  </si>
  <si>
    <t>H2766-3</t>
  </si>
  <si>
    <t>GYN145</t>
  </si>
  <si>
    <t xml:space="preserve">PAINT,HEAT RESISTING, UNIT PACKAGE 8 OZ, SHELF LIFE CODE 12 MONTHS                                  </t>
  </si>
  <si>
    <t>GES-69AR</t>
  </si>
  <si>
    <t xml:space="preserve">CAP                                                                                                 </t>
  </si>
  <si>
    <t>G8251-22N-M98</t>
  </si>
  <si>
    <t>G5036D</t>
  </si>
  <si>
    <t xml:space="preserve">FAST ROPE INSERTION EXTRACTION SYSTEM                                                               </t>
  </si>
  <si>
    <t>FRIES</t>
  </si>
  <si>
    <t xml:space="preserve">FUSE,CARTRIDGE                                                                                      </t>
  </si>
  <si>
    <t>FM01A125V1/2A</t>
  </si>
  <si>
    <t xml:space="preserve">SPARK PLUG,TURBINE                                                                                  </t>
  </si>
  <si>
    <t>FHE-159-6</t>
  </si>
  <si>
    <t xml:space="preserve">PRESSURE CARTRIDGE ASSEMBLY                                                                         </t>
  </si>
  <si>
    <t>FE7590-160</t>
  </si>
  <si>
    <t>EC-14170-2</t>
  </si>
  <si>
    <t>F8105</t>
  </si>
  <si>
    <t xml:space="preserve">ADHESIVE, PASTE, PLASTIC EPOXY,PURPLE, 1 QUART KIT                                                  </t>
  </si>
  <si>
    <t>EA9309.3NA</t>
  </si>
  <si>
    <t>1PN61</t>
  </si>
  <si>
    <t xml:space="preserve">CHUTE ASSEMBLY EJECT                                                                                </t>
  </si>
  <si>
    <t>DMG0655</t>
  </si>
  <si>
    <t xml:space="preserve">PARAFUSO                                                                                            </t>
  </si>
  <si>
    <t xml:space="preserve">MAGNETIC INSPECTIONUNIT,PORTABLE                                                                    </t>
  </si>
  <si>
    <t>DA200</t>
  </si>
  <si>
    <t>D8565/11-1</t>
  </si>
  <si>
    <t xml:space="preserve">PLUG,DRAIN HOSE ASS                                                                                 </t>
  </si>
  <si>
    <t>D-730-L</t>
  </si>
  <si>
    <t xml:space="preserve">CONTACTOR,MAGNETIC                                                                                  </t>
  </si>
  <si>
    <t>D-56B</t>
  </si>
  <si>
    <t xml:space="preserve">CUSHION,SEAT,AIRCRAFT                                                                               </t>
  </si>
  <si>
    <t>D5073-1 REV. B</t>
  </si>
  <si>
    <t>D4830-1</t>
  </si>
  <si>
    <t xml:space="preserve">COUPLING TUBE                                                                                       </t>
  </si>
  <si>
    <t>D10036-04</t>
  </si>
  <si>
    <t xml:space="preserve">TEE SIDE ADAPT                                                                                      </t>
  </si>
  <si>
    <t>D10026-04</t>
  </si>
  <si>
    <t>D10021A-04</t>
  </si>
  <si>
    <t>CH34419</t>
  </si>
  <si>
    <t>CEC4981-213</t>
  </si>
  <si>
    <t>CEC4981-114</t>
  </si>
  <si>
    <t xml:space="preserve">PACKING ASSEMBLY                                                                                    </t>
  </si>
  <si>
    <t>CEC4981-113</t>
  </si>
  <si>
    <t>CEC4981-011</t>
  </si>
  <si>
    <t xml:space="preserve">PIN,ECCENTRIC                                                                                       </t>
  </si>
  <si>
    <t>CA4403-4</t>
  </si>
  <si>
    <t>S3120</t>
  </si>
  <si>
    <t xml:space="preserve">WASHER,SPLIT                                                                                        </t>
  </si>
  <si>
    <t>C123Z9C155</t>
  </si>
  <si>
    <t xml:space="preserve">BEARING UNIT,BALL                                                                                   </t>
  </si>
  <si>
    <t>BL-6759-3</t>
  </si>
  <si>
    <t>BL-15975-5</t>
  </si>
  <si>
    <t xml:space="preserve">HOOK ASSEMBLY                                                                                       </t>
  </si>
  <si>
    <t>BL-15704-2</t>
  </si>
  <si>
    <t xml:space="preserve">PIN, SPRING                                                                                         </t>
  </si>
  <si>
    <t>BL-14792-2</t>
  </si>
  <si>
    <t>BL-11579-2</t>
  </si>
  <si>
    <t>BL-11295-1</t>
  </si>
  <si>
    <t>BL-10653-3</t>
  </si>
  <si>
    <t>BACS21EE8R</t>
  </si>
  <si>
    <t xml:space="preserve">STUD ASSEMBLY, TURNLOCK FASTENER                                                                    </t>
  </si>
  <si>
    <t>BACS21EE6R</t>
  </si>
  <si>
    <t>BACS21EE12R</t>
  </si>
  <si>
    <t>BACS21EE11R</t>
  </si>
  <si>
    <t xml:space="preserve">CROWFOOT ATTACHMENTSET,SOCKET WRENCH                                                                </t>
  </si>
  <si>
    <t>B107.21</t>
  </si>
  <si>
    <t xml:space="preserve">HOLDER ASSEMBLY,ELECTRICAL CONTACT BRUSH                                                            </t>
  </si>
  <si>
    <t>AW3018-6</t>
  </si>
  <si>
    <t>091X8</t>
  </si>
  <si>
    <t xml:space="preserve">INNER TUBE,PNEUMATIC TIRE,AIRCRAFT                                                                  </t>
  </si>
  <si>
    <t>AS50141-15X6.00-6/TR-20</t>
  </si>
  <si>
    <t xml:space="preserve">BOLT,INTERNALLY,RELIEVED.BODY                                                                       </t>
  </si>
  <si>
    <t>AS490</t>
  </si>
  <si>
    <t>AS3209-249</t>
  </si>
  <si>
    <t>AS3209-238</t>
  </si>
  <si>
    <t>AS3209-151</t>
  </si>
  <si>
    <t xml:space="preserve">TEE,TUBE 1/4 INCH TUBE OD                                                                           </t>
  </si>
  <si>
    <t>AS1032D040404</t>
  </si>
  <si>
    <t>AN8013D1</t>
  </si>
  <si>
    <t>AN737TW30</t>
  </si>
  <si>
    <t>AN5H6A</t>
  </si>
  <si>
    <t xml:space="preserve">SCREW WASHER                                                                                        </t>
  </si>
  <si>
    <t xml:space="preserve">BOLT,HEX HEAD                                                                                       </t>
  </si>
  <si>
    <t>AN4-27A</t>
  </si>
  <si>
    <t>AN4-21A</t>
  </si>
  <si>
    <t>AN4-15A</t>
  </si>
  <si>
    <t xml:space="preserve">BOLT MACH                                                                                           </t>
  </si>
  <si>
    <t>AN3CH10A</t>
  </si>
  <si>
    <t>AN3C4A</t>
  </si>
  <si>
    <t>AN3-11</t>
  </si>
  <si>
    <t xml:space="preserve">GROMMET                                                                                             </t>
  </si>
  <si>
    <t xml:space="preserve">BOLT, CLOSE TOLERANCE                                                                               </t>
  </si>
  <si>
    <t>AN174H6A</t>
  </si>
  <si>
    <t>AN174H5A</t>
  </si>
  <si>
    <t>AN115807</t>
  </si>
  <si>
    <t xml:space="preserve">SHIM STOCK,LAMINATED                                                                                </t>
  </si>
  <si>
    <t>AMSDTL22499/2TY2CL1-0.062X24X48</t>
  </si>
  <si>
    <t xml:space="preserve">CORROSION RESISTANTCOATING,CHEMICALLY TREATED ALUMINUM                                              </t>
  </si>
  <si>
    <t>ALODINE 1132 TOUCH-N-PREP</t>
  </si>
  <si>
    <t>AE83176H</t>
  </si>
  <si>
    <t>AE83175H</t>
  </si>
  <si>
    <t xml:space="preserve">VALVE, SELF-SEALING                                                                                 </t>
  </si>
  <si>
    <t>AE80608M</t>
  </si>
  <si>
    <t>AE80485E</t>
  </si>
  <si>
    <t>AE80110H</t>
  </si>
  <si>
    <t>AE80109E</t>
  </si>
  <si>
    <t xml:space="preserve">MANIFOLD,MAIN,FUEL                                                                                  </t>
  </si>
  <si>
    <t>AE705119-3</t>
  </si>
  <si>
    <t>AD1000-1</t>
  </si>
  <si>
    <t>AC-A089F-475</t>
  </si>
  <si>
    <t>AC-A089F-347</t>
  </si>
  <si>
    <t xml:space="preserve">VALVE,RELIEF,PRESSURE AND TEMPERATURE                                                               </t>
  </si>
  <si>
    <t>AB-9718BEP-25D3</t>
  </si>
  <si>
    <t xml:space="preserve">VALVE, ASSEMBLY, DRIV                                                                               </t>
  </si>
  <si>
    <t>AA-A089BEP-4D6A</t>
  </si>
  <si>
    <t xml:space="preserve">PARTS KIT, FLUID PRESSURE FILTER                                                                    </t>
  </si>
  <si>
    <t>AA-9718E-25KF1</t>
  </si>
  <si>
    <t>AA5384-2</t>
  </si>
  <si>
    <t>AA4056-1</t>
  </si>
  <si>
    <t>AA2977-1</t>
  </si>
  <si>
    <t xml:space="preserve">PLUG,MACHINE THREAD,MAGNETIC                                                                        </t>
  </si>
  <si>
    <t xml:space="preserve">SNAP RING                                                                                           </t>
  </si>
  <si>
    <t>A32010</t>
  </si>
  <si>
    <t xml:space="preserve">LENS,AIRCRAFT,MATER                                                                                 </t>
  </si>
  <si>
    <t>A-3137-6</t>
  </si>
  <si>
    <t xml:space="preserve">ROD ASSY,GUST LOCK                                                                                  </t>
  </si>
  <si>
    <t>A1635-2</t>
  </si>
  <si>
    <t>9G084</t>
  </si>
  <si>
    <t xml:space="preserve">ADAPTER STRAIGHT, FLANGE TO HOSE                                                                    </t>
  </si>
  <si>
    <t>971C-21</t>
  </si>
  <si>
    <t xml:space="preserve">HINGE, BUTT                                                                                         </t>
  </si>
  <si>
    <t>96-04-D1NR</t>
  </si>
  <si>
    <t xml:space="preserve">ADAPTER,SPLINE                                                                                      </t>
  </si>
  <si>
    <t>93-31300-02</t>
  </si>
  <si>
    <t>920005-203</t>
  </si>
  <si>
    <t xml:space="preserve">BELT, AIRCRAFT SAFETY                                                                               </t>
  </si>
  <si>
    <t>920005-201</t>
  </si>
  <si>
    <t>9169M40P200</t>
  </si>
  <si>
    <t>9169M40P110</t>
  </si>
  <si>
    <t xml:space="preserve">VISOR,FLYER'S HELMET                                                                                </t>
  </si>
  <si>
    <t>90D7932-2</t>
  </si>
  <si>
    <t>90B8021-2</t>
  </si>
  <si>
    <t>9059-30-1</t>
  </si>
  <si>
    <t xml:space="preserve">CATCH, FLUSH                                                                                        </t>
  </si>
  <si>
    <t>9055-C1-.080-.300</t>
  </si>
  <si>
    <t>9044295-1</t>
  </si>
  <si>
    <t xml:space="preserve">INDICATOR,LIQUID QUANTITY                                                                           </t>
  </si>
  <si>
    <t>9018-2</t>
  </si>
  <si>
    <t>900010-32C</t>
  </si>
  <si>
    <t>89SDSCC-D-0162-2</t>
  </si>
  <si>
    <t>89SDSCC-D-0162-1</t>
  </si>
  <si>
    <t xml:space="preserve">HARNESS,NIGHT VISION GOGGLES                                                                        </t>
  </si>
  <si>
    <t>88A7526</t>
  </si>
  <si>
    <t xml:space="preserve">SWITCH PUSH                                                                                         </t>
  </si>
  <si>
    <t>8870K2</t>
  </si>
  <si>
    <t xml:space="preserve">DETECTOR, ICE                                                                                       </t>
  </si>
  <si>
    <t>871FF4</t>
  </si>
  <si>
    <t>85B7027</t>
  </si>
  <si>
    <t xml:space="preserve">WHISTLE,BALL                                                                                        </t>
  </si>
  <si>
    <t>8465-00-254-8803</t>
  </si>
  <si>
    <t xml:space="preserve">INDICATOR,FAULT LOCATING                                                                            </t>
  </si>
  <si>
    <t>843591-3</t>
  </si>
  <si>
    <t>80489-8-13</t>
  </si>
  <si>
    <t>80489-8-10</t>
  </si>
  <si>
    <t>80489-6-10</t>
  </si>
  <si>
    <t>80489-5-7</t>
  </si>
  <si>
    <t>79698-820</t>
  </si>
  <si>
    <t>79698-624</t>
  </si>
  <si>
    <t>7847-4</t>
  </si>
  <si>
    <t xml:space="preserve">PRESSURE REDUCER                                                                                    </t>
  </si>
  <si>
    <t>783R400-1</t>
  </si>
  <si>
    <t xml:space="preserve">PANEL,INDICATING,LIGHT TRANSMITTING                                                                 </t>
  </si>
  <si>
    <t>76030-103</t>
  </si>
  <si>
    <t xml:space="preserve">FILTER ELEMENT, FLUID, PRESSURE                                                                     </t>
  </si>
  <si>
    <t>7587356-101</t>
  </si>
  <si>
    <t xml:space="preserve">BOX,FUEL SELECTOR                                                                                   </t>
  </si>
  <si>
    <t>7-44215-104</t>
  </si>
  <si>
    <t xml:space="preserve">CONTROL ASSEMBLY,PUSH-PULL                                                                          </t>
  </si>
  <si>
    <t>7-44205-8</t>
  </si>
  <si>
    <t>74178-8</t>
  </si>
  <si>
    <t>7218FS-987-5708</t>
  </si>
  <si>
    <t>70968-08400-104</t>
  </si>
  <si>
    <t>70968-08200-101</t>
  </si>
  <si>
    <t>70968-06203-101</t>
  </si>
  <si>
    <t>70968-06201-101</t>
  </si>
  <si>
    <t>70850-00100-103</t>
  </si>
  <si>
    <t xml:space="preserve">STRAP,RETAINING                                                                                     </t>
  </si>
  <si>
    <t>70850-00100-102</t>
  </si>
  <si>
    <t xml:space="preserve">DEFLECTOR,WIRE STRIKE                                                                               </t>
  </si>
  <si>
    <t>70850-00100-101</t>
  </si>
  <si>
    <t>70800-02506-106</t>
  </si>
  <si>
    <t xml:space="preserve">PLUG EXHAUST, HIRSS                                                                                 </t>
  </si>
  <si>
    <t>70700-20515-043</t>
  </si>
  <si>
    <t xml:space="preserve">PLUG, INLET, HIRSS                                                                                  </t>
  </si>
  <si>
    <t>70700-20514-042</t>
  </si>
  <si>
    <t>70700-20514-041</t>
  </si>
  <si>
    <t>70700-20507-043</t>
  </si>
  <si>
    <t xml:space="preserve">PLUG ASSY, ENG EXHAU                                                                                </t>
  </si>
  <si>
    <t>70700-20507-042</t>
  </si>
  <si>
    <t xml:space="preserve">COVER ASSEMBLY, PITOT                                                                               </t>
  </si>
  <si>
    <t>70700-20460-041</t>
  </si>
  <si>
    <t xml:space="preserve">STRUT ASSY,TAIL ROT                                                                                 </t>
  </si>
  <si>
    <t>70700-20448-044</t>
  </si>
  <si>
    <t xml:space="preserve">CRADLE ASSY STABILA                                                                                 </t>
  </si>
  <si>
    <t>70700-20435-041</t>
  </si>
  <si>
    <t xml:space="preserve">STRUT,LOCK                                                                                          </t>
  </si>
  <si>
    <t xml:space="preserve">LOCK ASSY,BLADE                                                                                     </t>
  </si>
  <si>
    <t>70700-20369-041</t>
  </si>
  <si>
    <t>70700-20114-044</t>
  </si>
  <si>
    <t xml:space="preserve">COUPLING ASSEMBLY,S                                                                                 </t>
  </si>
  <si>
    <t>70652-06255-102</t>
  </si>
  <si>
    <t>70652-02451-133</t>
  </si>
  <si>
    <t>70652-02111-103</t>
  </si>
  <si>
    <t xml:space="preserve">BOOT ASSY,AUXILIARY                                                                                 </t>
  </si>
  <si>
    <t>70651-03302-042</t>
  </si>
  <si>
    <t xml:space="preserve">TUBE HYDRAULIC PUMP                                                                                 </t>
  </si>
  <si>
    <t>70651-03102-180</t>
  </si>
  <si>
    <t xml:space="preserve">TUBE ASSEMBLY, METAL                                                                                </t>
  </si>
  <si>
    <t>70651-03102-088</t>
  </si>
  <si>
    <t>70602-02107-041</t>
  </si>
  <si>
    <t>70602-02016-041</t>
  </si>
  <si>
    <t xml:space="preserve">LIGHT ASSEMBLY,INDICATOR                                                                            </t>
  </si>
  <si>
    <t>70553-05004-101</t>
  </si>
  <si>
    <t>70553-04000-042</t>
  </si>
  <si>
    <t xml:space="preserve">BEZEL, INSTRUMENT MOUNTING                                                                          </t>
  </si>
  <si>
    <t>70553-01110-111</t>
  </si>
  <si>
    <t xml:space="preserve">BEZEL,INSTRUMENT MOUNTING                                                                           </t>
  </si>
  <si>
    <t>70553-01110-103</t>
  </si>
  <si>
    <t>70553-01110-101</t>
  </si>
  <si>
    <t>70552-10900-101</t>
  </si>
  <si>
    <t xml:space="preserve">CONJUNTO DE CABOS DE FINALIDADES ESPECIAIS RAMIFICADO                                               </t>
  </si>
  <si>
    <t>70552-06102-103</t>
  </si>
  <si>
    <t>70552-03101-045</t>
  </si>
  <si>
    <t xml:space="preserve">HARNESS ASSY ENGINE AIR INLET ICE DETECTOR R                                                        </t>
  </si>
  <si>
    <t>70552-02123-047</t>
  </si>
  <si>
    <t xml:space="preserve">RETAINER,BATTERY                                                                                    </t>
  </si>
  <si>
    <t>70550-02056-042</t>
  </si>
  <si>
    <t>70550-01108-107</t>
  </si>
  <si>
    <t xml:space="preserve">TRANSFORMER,POWER AUTOTRANSFORMER                                                                   </t>
  </si>
  <si>
    <t>70550-01017-104</t>
  </si>
  <si>
    <t xml:space="preserve">FILTER, RADIO FREQUENCY INTERFERE                                                                   </t>
  </si>
  <si>
    <t>70550-00801-111</t>
  </si>
  <si>
    <t xml:space="preserve">FILTER,RADIO FREQUENCY INTERFERENCE                                                                 </t>
  </si>
  <si>
    <t>70550-00801-107</t>
  </si>
  <si>
    <t>70550-00800-113</t>
  </si>
  <si>
    <t xml:space="preserve">HEADREST, GUNNERS                                                                                   </t>
  </si>
  <si>
    <t>70500-02165-042</t>
  </si>
  <si>
    <t xml:space="preserve">COVER, SEAT FRAME, AIRCRAFT                                                                         </t>
  </si>
  <si>
    <t>70500-02161-045</t>
  </si>
  <si>
    <t xml:space="preserve">COVER, SEAT CUSHION, AIRCRAFT                                                                       </t>
  </si>
  <si>
    <t>70500-02161-044</t>
  </si>
  <si>
    <t>70500-02161-043</t>
  </si>
  <si>
    <t>70500-02159-048</t>
  </si>
  <si>
    <t>70500-02159-046</t>
  </si>
  <si>
    <t xml:space="preserve">DISCONNECT ASSEMBLY                                                                                 </t>
  </si>
  <si>
    <t>70500-02158-044</t>
  </si>
  <si>
    <t xml:space="preserve">DISCONNECT ASSEMBLY,FLOOR                                                                           </t>
  </si>
  <si>
    <t>70500-02158-043</t>
  </si>
  <si>
    <t xml:space="preserve">HANGER,PIPE                                                                                         </t>
  </si>
  <si>
    <t>70500-02157-109</t>
  </si>
  <si>
    <t xml:space="preserve">COVER, ACCESS                                                                                       </t>
  </si>
  <si>
    <t>70500-02071-048</t>
  </si>
  <si>
    <t>70500-02070-149</t>
  </si>
  <si>
    <t>70500-02063-046</t>
  </si>
  <si>
    <t>70500-02056-043</t>
  </si>
  <si>
    <t xml:space="preserve">PAD,CUSHIONING                                                                                      </t>
  </si>
  <si>
    <t>70450-01076-102</t>
  </si>
  <si>
    <t xml:space="preserve">CONNECTING LINK, RIGID                                                                              </t>
  </si>
  <si>
    <t>70410-02334-045</t>
  </si>
  <si>
    <t xml:space="preserve">WASHER,SPECIAL                                                                                      </t>
  </si>
  <si>
    <t>70400-08161-102</t>
  </si>
  <si>
    <t xml:space="preserve">SCREW, CAP, HEXAGON HEAD                                                                            </t>
  </si>
  <si>
    <t>70400-08159-108</t>
  </si>
  <si>
    <t>70400-08159-106</t>
  </si>
  <si>
    <t xml:space="preserve">BOLT SELF LOCKING                                                                                   </t>
  </si>
  <si>
    <t>70400-08159-104</t>
  </si>
  <si>
    <t>70400-08159-102</t>
  </si>
  <si>
    <t>70400-08159-101</t>
  </si>
  <si>
    <t>70400-08106-122</t>
  </si>
  <si>
    <t>70400-08106-120</t>
  </si>
  <si>
    <t>70400-06802-101</t>
  </si>
  <si>
    <t>70400-06719-041</t>
  </si>
  <si>
    <t xml:space="preserve">ROD ASSY,PYLON PUSH                                                                                 </t>
  </si>
  <si>
    <t>70400-06698-047</t>
  </si>
  <si>
    <t xml:space="preserve">SUPPORT ASSEMBLY                                                                                    </t>
  </si>
  <si>
    <t>70400-06694-042</t>
  </si>
  <si>
    <t>70400-06670-044</t>
  </si>
  <si>
    <t xml:space="preserve">BOOT,DUST AND MOISTURE SEAL                                                                         </t>
  </si>
  <si>
    <t>70400-06657-101</t>
  </si>
  <si>
    <t>70400-06649-101</t>
  </si>
  <si>
    <t xml:space="preserve">BRACKET,RIGGING PIN                                                                                 </t>
  </si>
  <si>
    <t>70400-02262-102</t>
  </si>
  <si>
    <t xml:space="preserve">SPRING ASSY, BALANCE                                                                                </t>
  </si>
  <si>
    <t>70400-02113-044</t>
  </si>
  <si>
    <t xml:space="preserve">BOOT ASSY,RH YAW                                                                                    </t>
  </si>
  <si>
    <t>70400-01622-044</t>
  </si>
  <si>
    <t xml:space="preserve">BOOT ASSY LH YAW PD                                                                                 </t>
  </si>
  <si>
    <t>70400-01622-043</t>
  </si>
  <si>
    <t xml:space="preserve">COLLAR,SHAFT                                                                                        </t>
  </si>
  <si>
    <t>70400-01434-043</t>
  </si>
  <si>
    <t>70400-01224-042</t>
  </si>
  <si>
    <t>70400-00513-107</t>
  </si>
  <si>
    <t xml:space="preserve">DESC. WIRE ROPE ASSEMBLY ,PYLON DIRECTIONAL CONTROL                                                 </t>
  </si>
  <si>
    <t>70400-00511-041</t>
  </si>
  <si>
    <t>70361-08700-101</t>
  </si>
  <si>
    <t>70361-05060-042</t>
  </si>
  <si>
    <t>70361-05011-101</t>
  </si>
  <si>
    <t xml:space="preserve">LINER,ABSORBENT,FLYING HELMET                                                                       </t>
  </si>
  <si>
    <t>70360-30</t>
  </si>
  <si>
    <t>70357-06107-103</t>
  </si>
  <si>
    <t>70351-48700-101</t>
  </si>
  <si>
    <t>70351-38801-102</t>
  </si>
  <si>
    <t xml:space="preserve">FILTER BODY, FLUID                                                                                  </t>
  </si>
  <si>
    <t>70351-38801-101</t>
  </si>
  <si>
    <t xml:space="preserve">FLANGE,COMPANION,AIRCRAFT UNIVERSAL JOINT                                                           </t>
  </si>
  <si>
    <t>70351-08255-102</t>
  </si>
  <si>
    <t>70351-08249-104</t>
  </si>
  <si>
    <t xml:space="preserve">GUIDE ASSY,LINER                                                                                    </t>
  </si>
  <si>
    <t>70351-08227-041</t>
  </si>
  <si>
    <t>70351-08191-101</t>
  </si>
  <si>
    <t xml:space="preserve">COUPLING,TUBE                                                                                       </t>
  </si>
  <si>
    <t xml:space="preserve">INSULATION BLANKET                                                                                  </t>
  </si>
  <si>
    <t>70309-02108-102</t>
  </si>
  <si>
    <t xml:space="preserve">INSULATION BLANKET,THERMAL,NONAIRCRAFT GAS TURBINE ENGINE                                           </t>
  </si>
  <si>
    <t>70309-02108-101</t>
  </si>
  <si>
    <t xml:space="preserve">MOUNTING BOLT                                                                                       </t>
  </si>
  <si>
    <t>70308-03801-122</t>
  </si>
  <si>
    <t>70308-03801-119</t>
  </si>
  <si>
    <t>70308-03801-118</t>
  </si>
  <si>
    <t>70308-03605-104</t>
  </si>
  <si>
    <t xml:space="preserve">FITTING,NACELLE                                                                                     </t>
  </si>
  <si>
    <t>70308-03605-042</t>
  </si>
  <si>
    <t>70308-03604-041</t>
  </si>
  <si>
    <t>70307-42800-102</t>
  </si>
  <si>
    <t xml:space="preserve">VALVE,VENT                                                                                          </t>
  </si>
  <si>
    <t>70307-03031-104</t>
  </si>
  <si>
    <t>70307-03021-041</t>
  </si>
  <si>
    <t xml:space="preserve">VALVE,TANK DRAIN                                                                                    </t>
  </si>
  <si>
    <t>70307-03018-103</t>
  </si>
  <si>
    <t>70307-03018-102</t>
  </si>
  <si>
    <t xml:space="preserve">TUBE ASSEMBLY,METAL,BRANCHED                                                                        </t>
  </si>
  <si>
    <t>70307-03017-046</t>
  </si>
  <si>
    <t xml:space="preserve">TRANSMITTER,LIQUID QUANTITY                                                                         </t>
  </si>
  <si>
    <t>70307-03004-110</t>
  </si>
  <si>
    <t>70306-10013-042</t>
  </si>
  <si>
    <t xml:space="preserve">SWITCH,FLOW                                                                                         </t>
  </si>
  <si>
    <t>70306-10000-104</t>
  </si>
  <si>
    <t>70305-22800-102</t>
  </si>
  <si>
    <t>70305-22800-101</t>
  </si>
  <si>
    <t>70305-02119-042</t>
  </si>
  <si>
    <t>70305-02111-043</t>
  </si>
  <si>
    <t xml:space="preserve">FITTING ASSEMBLY, ENGIN MOUNT                                                                       </t>
  </si>
  <si>
    <t>70305-02110-043</t>
  </si>
  <si>
    <t xml:space="preserve">LINK,AFT MOUNT                                                                                      </t>
  </si>
  <si>
    <t>70305-02107-103</t>
  </si>
  <si>
    <t>70305-02107-102</t>
  </si>
  <si>
    <t xml:space="preserve">STRUT,AIRCRAFT                                                                                      </t>
  </si>
  <si>
    <t>70305-02106-044</t>
  </si>
  <si>
    <t xml:space="preserve">STRUT ASSY                                                                                          </t>
  </si>
  <si>
    <t>70305-02106-043</t>
  </si>
  <si>
    <t xml:space="preserve">STRUT ASSEMBLY,ENG                                                                                  </t>
  </si>
  <si>
    <t>70305-02105-043</t>
  </si>
  <si>
    <t>70302-02150-103</t>
  </si>
  <si>
    <t xml:space="preserve">SEAL,FAIRING                                                                                        </t>
  </si>
  <si>
    <t>70302-02142-108</t>
  </si>
  <si>
    <t>70301-10008-044</t>
  </si>
  <si>
    <t xml:space="preserve">ADAPTER, INPUT, CONTR                                                                               </t>
  </si>
  <si>
    <t>70301-02115-102</t>
  </si>
  <si>
    <t>70301-02115-101</t>
  </si>
  <si>
    <t xml:space="preserve">HOUSING ASSEMBLY,ENGINE CONTROLS                                                                    </t>
  </si>
  <si>
    <t>70301-02113-041</t>
  </si>
  <si>
    <t xml:space="preserve">NUT ASSY                                                                                            </t>
  </si>
  <si>
    <t>70301-02112-041</t>
  </si>
  <si>
    <t xml:space="preserve">PLATE, INSTRUCTION                                                                                  </t>
  </si>
  <si>
    <t>70301-01800-103</t>
  </si>
  <si>
    <t xml:space="preserve">COVER,ACCESS,AIRCRAFT, STEEL, LENGTH 4.120 IN                                                       </t>
  </si>
  <si>
    <t>70301-01042-045</t>
  </si>
  <si>
    <t>70250-13770-102</t>
  </si>
  <si>
    <t xml:space="preserve">BRACKET,DOUBLE ANGLE                                                                                </t>
  </si>
  <si>
    <t>70250-13174-041</t>
  </si>
  <si>
    <t xml:space="preserve">HOUSING ASSEMBLY,TA                                                                                 </t>
  </si>
  <si>
    <t>70250-13171-041</t>
  </si>
  <si>
    <t xml:space="preserve">AXLE,LANDING GEAR                                                                                   </t>
  </si>
  <si>
    <t>70250-13163-042</t>
  </si>
  <si>
    <t>70250-13162-104</t>
  </si>
  <si>
    <t xml:space="preserve">COVER,TAIL LANDING                                                                                  </t>
  </si>
  <si>
    <t>70250-13161-101</t>
  </si>
  <si>
    <t>70250-13156-101</t>
  </si>
  <si>
    <t>70250-13123-101</t>
  </si>
  <si>
    <t xml:space="preserve">BELL CRANK                                                                                          </t>
  </si>
  <si>
    <t>70250-13110-042</t>
  </si>
  <si>
    <t xml:space="preserve">PIN, LOCK                                                                                           </t>
  </si>
  <si>
    <t>70250-13109-103</t>
  </si>
  <si>
    <t xml:space="preserve">BEARING,WASHER,THRUST                                                                               </t>
  </si>
  <si>
    <t>70250-13107-101</t>
  </si>
  <si>
    <t xml:space="preserve">LANDING GEAR,FIXED                                                                                  </t>
  </si>
  <si>
    <t>70250-13103-042</t>
  </si>
  <si>
    <t xml:space="preserve">PLATE,STRUCTURAL,AIRCRAFT                                                                           </t>
  </si>
  <si>
    <t>70250-13025-102</t>
  </si>
  <si>
    <t xml:space="preserve">TIRE,PNEUMATIC,AIRCRAFT                                                                             </t>
  </si>
  <si>
    <t>70250-12049-102</t>
  </si>
  <si>
    <t xml:space="preserve">SKIN                                                                                                </t>
  </si>
  <si>
    <t>70219-04600-118</t>
  </si>
  <si>
    <t xml:space="preserve">SCREEN, L/H                                                                                         </t>
  </si>
  <si>
    <t>70219-04600-117</t>
  </si>
  <si>
    <t xml:space="preserve">ANGLE,STRUCTURAL                                                                                    </t>
  </si>
  <si>
    <t>70219-03002-109</t>
  </si>
  <si>
    <t xml:space="preserve">FITTING,STRUCTURAL COMPONENT,AIRCRAFT                                                               </t>
  </si>
  <si>
    <t>70219-02554-042</t>
  </si>
  <si>
    <t>70219-02512-101</t>
  </si>
  <si>
    <t>70219-01045-102</t>
  </si>
  <si>
    <t>70219-01045-101</t>
  </si>
  <si>
    <t xml:space="preserve">CLIP                                                                                                </t>
  </si>
  <si>
    <t>70217-85306-141</t>
  </si>
  <si>
    <t xml:space="preserve">HEAT SINK-INSULATOR                                                                                 </t>
  </si>
  <si>
    <t>70217-85306-101</t>
  </si>
  <si>
    <t>70217-02723-041</t>
  </si>
  <si>
    <t>70217-02721-154</t>
  </si>
  <si>
    <t xml:space="preserve">WEATHER STRIP                                                                                       </t>
  </si>
  <si>
    <t>70217-02721-151</t>
  </si>
  <si>
    <t>70217-02721-148</t>
  </si>
  <si>
    <t>70217-02721-147</t>
  </si>
  <si>
    <t>70217-02721-140</t>
  </si>
  <si>
    <t xml:space="preserve">SEAL BLOCK                                                                                          </t>
  </si>
  <si>
    <t>70217-02721-132</t>
  </si>
  <si>
    <t xml:space="preserve">RETAINER,SEAL,DOOR                                                                                  </t>
  </si>
  <si>
    <t>70217-02721-115</t>
  </si>
  <si>
    <t xml:space="preserve">SEAL,CREW DOOR                                                                                      </t>
  </si>
  <si>
    <t>70217-02721-114</t>
  </si>
  <si>
    <t xml:space="preserve">HANGER,SLIDING DOOR                                                                                 </t>
  </si>
  <si>
    <t>70217-02717-044</t>
  </si>
  <si>
    <t>70217-02717-042</t>
  </si>
  <si>
    <t>70217-02708-056</t>
  </si>
  <si>
    <t xml:space="preserve">FITTING ASSY LH                                                                                     </t>
  </si>
  <si>
    <t>70217-01024-045</t>
  </si>
  <si>
    <t xml:space="preserve">CHECK,CREW DOOR                                                                                     </t>
  </si>
  <si>
    <t>70217-01024-044</t>
  </si>
  <si>
    <t xml:space="preserve">LOCK SET, AIRCRAFT GROUND SAFETY                                                                    </t>
  </si>
  <si>
    <t>70217-00000-041</t>
  </si>
  <si>
    <t>70216-02401-167</t>
  </si>
  <si>
    <t>70216-02401-153</t>
  </si>
  <si>
    <t xml:space="preserve">WINDSHIELD ASSY                                                                                     </t>
  </si>
  <si>
    <t>70216-01009-101</t>
  </si>
  <si>
    <t xml:space="preserve">RUBBER SHEET,CELLULAR                                                                               </t>
  </si>
  <si>
    <t>70215-42410-126</t>
  </si>
  <si>
    <t xml:space="preserve">SEAL,RUBBER                                                                                         </t>
  </si>
  <si>
    <t>70215-02531-106</t>
  </si>
  <si>
    <t xml:space="preserve">RUBBER SEAL                                                                                         </t>
  </si>
  <si>
    <t>70215-02312-106</t>
  </si>
  <si>
    <t xml:space="preserve">SHIM, MATERIAL ALUMINUM ALLOY, THICKNESS 0.003 IN,                                                  </t>
  </si>
  <si>
    <t>70214-02555-109</t>
  </si>
  <si>
    <t>70209-63003-112</t>
  </si>
  <si>
    <t>70209-63003-108</t>
  </si>
  <si>
    <t>70209-07057-101</t>
  </si>
  <si>
    <t xml:space="preserve">RETAINER ASSY                                                                                       </t>
  </si>
  <si>
    <t>70209-07056-042</t>
  </si>
  <si>
    <t>70209-07051-112</t>
  </si>
  <si>
    <t>70209-04301-106</t>
  </si>
  <si>
    <t xml:space="preserve">SHAFT,SHOULDERED                                                                                    </t>
  </si>
  <si>
    <t>70209-01006-102</t>
  </si>
  <si>
    <t>70207-85302-112</t>
  </si>
  <si>
    <t>70207-85302-111</t>
  </si>
  <si>
    <t>70207-85302-110</t>
  </si>
  <si>
    <t>70207-85302-109</t>
  </si>
  <si>
    <t>70207-85302-108</t>
  </si>
  <si>
    <t>70207-02728-106</t>
  </si>
  <si>
    <t xml:space="preserve">SEAL, NONMETALLIC SPECIAL SHAPED                                                                    </t>
  </si>
  <si>
    <t>70207-02728-104</t>
  </si>
  <si>
    <t xml:space="preserve">WEAR STRIP,CARGO DO                                                                                 </t>
  </si>
  <si>
    <t>70207-02727-125</t>
  </si>
  <si>
    <t xml:space="preserve">STOP, DOOR                                                                                          </t>
  </si>
  <si>
    <t>70207-02727-124</t>
  </si>
  <si>
    <t xml:space="preserve">STRIP,WEAR                                                                                          </t>
  </si>
  <si>
    <t>70207-02727-119</t>
  </si>
  <si>
    <t xml:space="preserve">TRACK ASSEMBLY                                                                                      </t>
  </si>
  <si>
    <t>70207-02727-058</t>
  </si>
  <si>
    <t xml:space="preserve">TRACK,SLIDING DOOR                                                                                  </t>
  </si>
  <si>
    <t>70207-02727-057</t>
  </si>
  <si>
    <t xml:space="preserve">WINDSHIELD, L/H                                                                                     </t>
  </si>
  <si>
    <t>70206-01003-045</t>
  </si>
  <si>
    <t xml:space="preserve">WINDSHIELD PANEL,AIRCRAFT                                                                           </t>
  </si>
  <si>
    <t>70206-01003-044</t>
  </si>
  <si>
    <t>70201-07056-120</t>
  </si>
  <si>
    <t>70150-09137-101</t>
  </si>
  <si>
    <t xml:space="preserve">WASHER,BEVEL                                                                                        </t>
  </si>
  <si>
    <t>70107-08407-101</t>
  </si>
  <si>
    <t>70106-08105-102</t>
  </si>
  <si>
    <t>70106-08006-044</t>
  </si>
  <si>
    <t>70105-68003-102</t>
  </si>
  <si>
    <t xml:space="preserve">CAM ASSY, DROOP STOP                                                                                </t>
  </si>
  <si>
    <t>70105-08151-045</t>
  </si>
  <si>
    <t xml:space="preserve">STOP                                                                                                </t>
  </si>
  <si>
    <t>70105-08002-101</t>
  </si>
  <si>
    <t>70104-11101-102</t>
  </si>
  <si>
    <t xml:space="preserve">BRACKET,SWASHPLATE,ROTORY WING,H                                                                    </t>
  </si>
  <si>
    <t>70104-08125-101</t>
  </si>
  <si>
    <t>70104-08015-102</t>
  </si>
  <si>
    <t>70104-08007-101</t>
  </si>
  <si>
    <t>70103-28702-101</t>
  </si>
  <si>
    <t>70103-28063-101</t>
  </si>
  <si>
    <t>70103-11015-106</t>
  </si>
  <si>
    <t xml:space="preserve">NUT,RETAINING-TAILR                                                                                 </t>
  </si>
  <si>
    <t>70103-11014-101</t>
  </si>
  <si>
    <t>70103-08802-101</t>
  </si>
  <si>
    <t>70103-08801-103</t>
  </si>
  <si>
    <t>70103-08801-102</t>
  </si>
  <si>
    <t>70103-08801-101</t>
  </si>
  <si>
    <t xml:space="preserve">LEAD, ELECTRICAL                                                                                    </t>
  </si>
  <si>
    <t>70103-08031-045</t>
  </si>
  <si>
    <t>70103-08024-101</t>
  </si>
  <si>
    <t xml:space="preserve">BUSHING,TAPERED                                                                                     </t>
  </si>
  <si>
    <t>70103-08013-046</t>
  </si>
  <si>
    <t xml:space="preserve">BRACKET ASSY, DAMPER                                                                                </t>
  </si>
  <si>
    <t>70103-08010-048</t>
  </si>
  <si>
    <t xml:space="preserve">NUT ASSY,MAIN ROTOR                                                                                 </t>
  </si>
  <si>
    <t>70103-08005-104</t>
  </si>
  <si>
    <t xml:space="preserve">LINER,HUB,ROTARY WI                                                                                 </t>
  </si>
  <si>
    <t>70103-08002-110</t>
  </si>
  <si>
    <t xml:space="preserve">RETENTION PILOT,TAIL ROTOR                                                                          </t>
  </si>
  <si>
    <t>70102-11008-101</t>
  </si>
  <si>
    <t>70102-08100-101</t>
  </si>
  <si>
    <t>70101-11261-044</t>
  </si>
  <si>
    <t xml:space="preserve">STRIP, TAIL ROTOR                                                                                   </t>
  </si>
  <si>
    <t>70101-11225-104</t>
  </si>
  <si>
    <t>70101-11209-103</t>
  </si>
  <si>
    <t>70101-11209-102</t>
  </si>
  <si>
    <t>70101-08004-108</t>
  </si>
  <si>
    <t>70101-08004-107</t>
  </si>
  <si>
    <t xml:space="preserve">EARCUP CHAFING PAD                                                                                  </t>
  </si>
  <si>
    <t>67A1777</t>
  </si>
  <si>
    <t xml:space="preserve">TRACK BOLT                                                                                          </t>
  </si>
  <si>
    <t>65C9749</t>
  </si>
  <si>
    <t xml:space="preserve">SENSOR, FLAME DETECTOR                                                                              </t>
  </si>
  <si>
    <t>65550-04023-102</t>
  </si>
  <si>
    <t xml:space="preserve">VALVE,SELECTOR FUEL                                                                                 </t>
  </si>
  <si>
    <t>65317-03006-112</t>
  </si>
  <si>
    <t>65104-11038-101</t>
  </si>
  <si>
    <t>65104-11022-102</t>
  </si>
  <si>
    <t xml:space="preserve">KEY LOCK, PITCH CONTROL                                                                             </t>
  </si>
  <si>
    <t>65101-11514-101</t>
  </si>
  <si>
    <t xml:space="preserve">GREASE, GENERAL PURPOSE                                                                             </t>
  </si>
  <si>
    <t>630AA</t>
  </si>
  <si>
    <t xml:space="preserve">PANEL,INDICATOR                                                                                     </t>
  </si>
  <si>
    <t>622-601530-000</t>
  </si>
  <si>
    <t>622-601137-000</t>
  </si>
  <si>
    <t>62070-1216</t>
  </si>
  <si>
    <t>62070-1032</t>
  </si>
  <si>
    <t xml:space="preserve">LENS,LIGHT                                                                                          </t>
  </si>
  <si>
    <t>620-601140-003</t>
  </si>
  <si>
    <t>620-601140-001</t>
  </si>
  <si>
    <t>6064T38G01</t>
  </si>
  <si>
    <t xml:space="preserve">STATOR,ENGINE GENERATOR                                                                             </t>
  </si>
  <si>
    <t>6043T28P05</t>
  </si>
  <si>
    <t>600226-001</t>
  </si>
  <si>
    <t>600052-003</t>
  </si>
  <si>
    <t xml:space="preserve">ANTENNA                                                                                             </t>
  </si>
  <si>
    <t>597-2147-101</t>
  </si>
  <si>
    <t>5840227-101</t>
  </si>
  <si>
    <t>56DU28</t>
  </si>
  <si>
    <t xml:space="preserve">COUPLING HALF,CLAMP,GROOVED                                                                         </t>
  </si>
  <si>
    <t>53185AG</t>
  </si>
  <si>
    <t>52040L020/5A040R032</t>
  </si>
  <si>
    <t xml:space="preserve">THERMOMETER                                                                                         </t>
  </si>
  <si>
    <t>5-09613</t>
  </si>
  <si>
    <t>5-074N602</t>
  </si>
  <si>
    <t xml:space="preserve">BRACKET, MOUTING                                                                                    </t>
  </si>
  <si>
    <t>5060T42G01</t>
  </si>
  <si>
    <t xml:space="preserve">CLEVIS ASSEMBLY                                                                                     </t>
  </si>
  <si>
    <t>5060T19G01</t>
  </si>
  <si>
    <t>5043T51P04</t>
  </si>
  <si>
    <t xml:space="preserve">SEAL, AIR, AIRCRAFT GAS TURBINE EN                                                                  </t>
  </si>
  <si>
    <t>5034T68P01</t>
  </si>
  <si>
    <t xml:space="preserve">INDICATOR,TEMPERATURE,CARD                                                                          </t>
  </si>
  <si>
    <t>4B-225</t>
  </si>
  <si>
    <t xml:space="preserve">ADAPTER, PRESSURE TEST                                                                              </t>
  </si>
  <si>
    <t>4920-UH60-000</t>
  </si>
  <si>
    <t>49131-2</t>
  </si>
  <si>
    <t xml:space="preserve">WINDOW SEAL                                                                                         </t>
  </si>
  <si>
    <t>4874-340A-8</t>
  </si>
  <si>
    <t>46-1560-1</t>
  </si>
  <si>
    <t xml:space="preserve">VALVE, SOLENOID                                                                                     </t>
  </si>
  <si>
    <t>45905-2</t>
  </si>
  <si>
    <t xml:space="preserve">TAPE, PRESSURE SENSITIVE ADHESIVE                                                                   </t>
  </si>
  <si>
    <t>4508 1 IN.</t>
  </si>
  <si>
    <t xml:space="preserve">SWITCH,KEYLOCK                                                                                      </t>
  </si>
  <si>
    <t>44MY24617</t>
  </si>
  <si>
    <t xml:space="preserve">ACCELEROMETER,LATER                                                                                 </t>
  </si>
  <si>
    <t>4384A-2-P63A</t>
  </si>
  <si>
    <t>42FLW524</t>
  </si>
  <si>
    <t>4082T86P01</t>
  </si>
  <si>
    <t>4082T72G01</t>
  </si>
  <si>
    <t xml:space="preserve">PIN ASSY,DISCONNECT                                                                                 </t>
  </si>
  <si>
    <t>4078T20G02</t>
  </si>
  <si>
    <t xml:space="preserve">PIN-ASSY                                                                                            </t>
  </si>
  <si>
    <t>4078T20G01</t>
  </si>
  <si>
    <t xml:space="preserve">SEAL,ECU                                                                                            </t>
  </si>
  <si>
    <t>4069T67P02</t>
  </si>
  <si>
    <t xml:space="preserve">DRAINMANIF                                                                                          </t>
  </si>
  <si>
    <t>4069T08G01</t>
  </si>
  <si>
    <t xml:space="preserve">STRAINER, OIL PUMP                                                                                  </t>
  </si>
  <si>
    <t>4068T53G01</t>
  </si>
  <si>
    <t xml:space="preserve">BRACKET,FEED TUBE                                                                                   </t>
  </si>
  <si>
    <t>4052T86G02</t>
  </si>
  <si>
    <t>4052T80P01</t>
  </si>
  <si>
    <t>4052T54P01</t>
  </si>
  <si>
    <t xml:space="preserve">SEAL RING, METAL                                                                                    </t>
  </si>
  <si>
    <t>4045T77P02</t>
  </si>
  <si>
    <t xml:space="preserve">RING, MATING, SEAL                                                                                  </t>
  </si>
  <si>
    <t>4041T18P02</t>
  </si>
  <si>
    <t xml:space="preserve">EJECTOR SPRING ASSEMBLY,TURNLOCK FASTENER                                                           </t>
  </si>
  <si>
    <t>4002-SN</t>
  </si>
  <si>
    <t>38950-00911-101</t>
  </si>
  <si>
    <t>38950-00903-103</t>
  </si>
  <si>
    <t>37362-1</t>
  </si>
  <si>
    <t>3305-4</t>
  </si>
  <si>
    <t>3302-4</t>
  </si>
  <si>
    <t xml:space="preserve">LENS, LIGHT                                                                                         </t>
  </si>
  <si>
    <t>31-4533-1</t>
  </si>
  <si>
    <t xml:space="preserve">LIGHT SUBASSEMBLY                                                                                   </t>
  </si>
  <si>
    <t>31-3729-1</t>
  </si>
  <si>
    <t xml:space="preserve">LIGHT                                                                                               </t>
  </si>
  <si>
    <t>31-3728-1</t>
  </si>
  <si>
    <t>312A3742P2</t>
  </si>
  <si>
    <t>0X660</t>
  </si>
  <si>
    <t>306-6</t>
  </si>
  <si>
    <t xml:space="preserve">VIBRATOR,IGNITION COIL                                                                              </t>
  </si>
  <si>
    <t>305008-3</t>
  </si>
  <si>
    <t>3036T53G01</t>
  </si>
  <si>
    <t xml:space="preserve">BREATHER                                                                                            </t>
  </si>
  <si>
    <t>2B6813A</t>
  </si>
  <si>
    <t>28S1-6</t>
  </si>
  <si>
    <t>28S11-4</t>
  </si>
  <si>
    <t xml:space="preserve">VALVE,FLOAT                                                                                         </t>
  </si>
  <si>
    <t>2770076-102</t>
  </si>
  <si>
    <t>3H889</t>
  </si>
  <si>
    <t xml:space="preserve">VALVE, ROTARY, SELECTOR                                                                             </t>
  </si>
  <si>
    <t>2770052-102</t>
  </si>
  <si>
    <t>26S8-8</t>
  </si>
  <si>
    <t>26S8-4</t>
  </si>
  <si>
    <t xml:space="preserve">STUD, TURNLOCK FASTENER                                                                             </t>
  </si>
  <si>
    <t>26S8-10R</t>
  </si>
  <si>
    <t>26S8-10</t>
  </si>
  <si>
    <t>26S51-6</t>
  </si>
  <si>
    <t>26S51-5</t>
  </si>
  <si>
    <t>26S22-9</t>
  </si>
  <si>
    <t>26S22-4</t>
  </si>
  <si>
    <t xml:space="preserve">STUD                                                                                                </t>
  </si>
  <si>
    <t>26S22-2</t>
  </si>
  <si>
    <t>26S22-15</t>
  </si>
  <si>
    <t xml:space="preserve">EJECTOR SPRING,TURNLOCK FASTENER                                                                    </t>
  </si>
  <si>
    <t>2600-E2S</t>
  </si>
  <si>
    <t>2600-8KA</t>
  </si>
  <si>
    <t>2600-15</t>
  </si>
  <si>
    <t xml:space="preserve">BLADE,WINDSHIELD WIPER BLADE REFILL                                                                 </t>
  </si>
  <si>
    <t>2315M-24-12</t>
  </si>
  <si>
    <t xml:space="preserve">CLIP,SPRING TENSION                                                                                 </t>
  </si>
  <si>
    <t xml:space="preserve">PULLER,MATING RING                                                                                  </t>
  </si>
  <si>
    <t>21C7702G01</t>
  </si>
  <si>
    <t>21-900075-035</t>
  </si>
  <si>
    <t>212-12</t>
  </si>
  <si>
    <t xml:space="preserve">SWITCH, PRESSURE                                                                                    </t>
  </si>
  <si>
    <t>211C223-83B</t>
  </si>
  <si>
    <t xml:space="preserve">TRANSFORMER,POWER                                                                                   </t>
  </si>
  <si>
    <t>201-26531-01</t>
  </si>
  <si>
    <t>1C1878-4</t>
  </si>
  <si>
    <t>1C1878</t>
  </si>
  <si>
    <t xml:space="preserve">PARTS KIT,SEAL REPLACEMENT,MECHANICAL EQUIPMENT                                                     </t>
  </si>
  <si>
    <t>1932T08G03</t>
  </si>
  <si>
    <t xml:space="preserve">GROMMET,TUBE PASS T                                                                                 </t>
  </si>
  <si>
    <t>169037-1</t>
  </si>
  <si>
    <t>1680-UH60-003-001</t>
  </si>
  <si>
    <t xml:space="preserve">DISK, BRAKE                                                                                         </t>
  </si>
  <si>
    <t>1630-UH60-002</t>
  </si>
  <si>
    <t>160379-2</t>
  </si>
  <si>
    <t xml:space="preserve">PLATE ASSEMBLY                                                                                      </t>
  </si>
  <si>
    <t>160362-100</t>
  </si>
  <si>
    <t xml:space="preserve">HOLDER ASSEMBLY,STA                                                                                 </t>
  </si>
  <si>
    <t>160238-200</t>
  </si>
  <si>
    <t>15X6.00-6TYPE VI</t>
  </si>
  <si>
    <t>1592732-1</t>
  </si>
  <si>
    <t xml:space="preserve">PNEU 15/6.00-6 06PR FSII                                                                            </t>
  </si>
  <si>
    <t>156E61-3</t>
  </si>
  <si>
    <t xml:space="preserve">SEAL, GREASE                                                                                        </t>
  </si>
  <si>
    <t>154-05000</t>
  </si>
  <si>
    <t xml:space="preserve">MOUNT,QUICK ATTACH                                                                                  </t>
  </si>
  <si>
    <t>1530879-1</t>
  </si>
  <si>
    <t xml:space="preserve">VALVE, STARTER                                                                                      </t>
  </si>
  <si>
    <t>13C13507A2</t>
  </si>
  <si>
    <t>13889-20629</t>
  </si>
  <si>
    <t>12S1-20-1AA</t>
  </si>
  <si>
    <t>12J63-125</t>
  </si>
  <si>
    <t>12-190-6/1P4</t>
  </si>
  <si>
    <t>1142002-9</t>
  </si>
  <si>
    <t>1128000-3</t>
  </si>
  <si>
    <t xml:space="preserve">FILTER,FUEL,ENGINE                                                                                  </t>
  </si>
  <si>
    <t>109208-1</t>
  </si>
  <si>
    <t xml:space="preserve">SWITCH SUBASSEMBLY                                                                                  </t>
  </si>
  <si>
    <t>10620SY16-415</t>
  </si>
  <si>
    <t>10620SY15-401</t>
  </si>
  <si>
    <t>10-390720-1</t>
  </si>
  <si>
    <t>100537-1</t>
  </si>
  <si>
    <t xml:space="preserve">WASHER, SPLIT                                                                                       </t>
  </si>
  <si>
    <t>10034237-2</t>
  </si>
  <si>
    <t>0N40A007A</t>
  </si>
  <si>
    <t xml:space="preserve">PISTON INSULATOR,THERMAL,BRAKE                                                                      </t>
  </si>
  <si>
    <t>088-01600</t>
  </si>
  <si>
    <t xml:space="preserve">TRANSMITTER SUBASSEMBLY, RADAR                                                                      </t>
  </si>
  <si>
    <t>071-00166-0411</t>
  </si>
  <si>
    <t>0A1K8</t>
  </si>
  <si>
    <t xml:space="preserve">TIRE,PNEUMATIC,AIRCRAFT, SIZE DESIGNATION 15X6.00-6 NUMERIC, 6 PLY, AIRCRAFT HELICOPTER             </t>
  </si>
  <si>
    <t>041-501-0</t>
  </si>
  <si>
    <t>038062-42</t>
  </si>
  <si>
    <t>0341-0483-3</t>
  </si>
  <si>
    <t>03-0402-A137</t>
  </si>
  <si>
    <t xml:space="preserve">REEL,SHOULDER HARNESS,INERTIA LOCK                                                                  </t>
  </si>
  <si>
    <t>015-870146-3-16</t>
  </si>
  <si>
    <t xml:space="preserve">REEL ASSEMBLY, INTER                                                                                </t>
  </si>
  <si>
    <t>015-870145-3-16</t>
  </si>
  <si>
    <t>0111907-03</t>
  </si>
  <si>
    <t>0101989-07</t>
  </si>
  <si>
    <t>001-822-1</t>
  </si>
  <si>
    <t>29325601</t>
  </si>
  <si>
    <t>29324000</t>
  </si>
  <si>
    <t xml:space="preserve">PROBE-LEAD ASSEMBLY,TEST                                                                            </t>
  </si>
  <si>
    <t>29314700</t>
  </si>
  <si>
    <t>29105403</t>
  </si>
  <si>
    <t xml:space="preserve">CABLE ASSEMBLY,SPECIAL PURPOSE,E                                                                    </t>
  </si>
  <si>
    <t>29104700</t>
  </si>
  <si>
    <t xml:space="preserve">PROBE,TEST                                                                                          </t>
  </si>
  <si>
    <t>27288400</t>
  </si>
  <si>
    <t>9190996</t>
  </si>
  <si>
    <t xml:space="preserve">INDICATOR,HUMIDITY,PLUG                                                                             </t>
  </si>
  <si>
    <t>8034636</t>
  </si>
  <si>
    <t>7587263</t>
  </si>
  <si>
    <t>7578449</t>
  </si>
  <si>
    <t>5006162</t>
  </si>
  <si>
    <t>5003975</t>
  </si>
  <si>
    <t>5003973</t>
  </si>
  <si>
    <t xml:space="preserve">PAD,WEAR,LANDING GE                                                                                 </t>
  </si>
  <si>
    <t>5003969</t>
  </si>
  <si>
    <t xml:space="preserve">RECEPTACLE, TURNLOCK FASTENER                                                                       </t>
  </si>
  <si>
    <t>1127715</t>
  </si>
  <si>
    <t>1126507</t>
  </si>
  <si>
    <t>121532</t>
  </si>
  <si>
    <t xml:space="preserve">HOSE ASSEMBLY, METALLIC                                                                             </t>
  </si>
  <si>
    <t>94822</t>
  </si>
  <si>
    <t>62616</t>
  </si>
  <si>
    <t xml:space="preserve">VALVE, BRAKE                                                                                        </t>
  </si>
  <si>
    <t>53080</t>
  </si>
  <si>
    <t>46105</t>
  </si>
  <si>
    <t xml:space="preserve">PULLEY,GROOVE                                                                                       </t>
  </si>
  <si>
    <t xml:space="preserve">CAP,PROTECTIVE,DUST AND MOISTURE                                                                    </t>
  </si>
  <si>
    <t>20291</t>
  </si>
  <si>
    <t xml:space="preserve">DISK,DISCHARGE                                                                                      </t>
  </si>
  <si>
    <t>17919</t>
  </si>
  <si>
    <t xml:space="preserve">RING RETAINING                                                                                      </t>
  </si>
  <si>
    <t>17917</t>
  </si>
  <si>
    <t xml:space="preserve">STRIKEGUARD, LIGHTNING DIVERTER                                                                     </t>
  </si>
  <si>
    <t>16180</t>
  </si>
  <si>
    <t>13889</t>
  </si>
  <si>
    <t xml:space="preserve">CUP,TAPERED ROLLER                                                                                  </t>
  </si>
  <si>
    <t xml:space="preserve">CAP ASSY,CYLINDER,B                                                                                 </t>
  </si>
  <si>
    <t>11281</t>
  </si>
  <si>
    <t xml:space="preserve">TAPE,ADHESIVE,RUBBER                                                                                </t>
  </si>
  <si>
    <t>8671</t>
  </si>
  <si>
    <t>6838</t>
  </si>
  <si>
    <t>6336</t>
  </si>
  <si>
    <t xml:space="preserve">TAPE,PRESSURE SENSITIVE ADHESIVE                                                                    </t>
  </si>
  <si>
    <t>5423</t>
  </si>
  <si>
    <t>C2258</t>
  </si>
  <si>
    <t xml:space="preserve">MAGNETIC PICKUP                                                                                     </t>
  </si>
  <si>
    <t>3030</t>
  </si>
  <si>
    <t xml:space="preserve">HANDLE,MANUAL CONTROL                                                                               </t>
  </si>
  <si>
    <t>2428</t>
  </si>
  <si>
    <t>2233</t>
  </si>
  <si>
    <t xml:space="preserve">ANALYSIS KIT,HYDRAU                                                                                 </t>
  </si>
  <si>
    <t>XX6504700</t>
  </si>
  <si>
    <t>VS-740</t>
  </si>
  <si>
    <t>U525692-2</t>
  </si>
  <si>
    <t xml:space="preserve">STRAINER ASSEMBLY                                                                                   </t>
  </si>
  <si>
    <t>U520211</t>
  </si>
  <si>
    <t>TRRG30</t>
  </si>
  <si>
    <t xml:space="preserve">THERMOCOUPLE,I                                                                                      </t>
  </si>
  <si>
    <t>T1472A-1</t>
  </si>
  <si>
    <t>SRD9B</t>
  </si>
  <si>
    <t xml:space="preserve">INDICATOR,POSITION                                                                                  </t>
  </si>
  <si>
    <t>SR4W</t>
  </si>
  <si>
    <t>SR3806-4-0330</t>
  </si>
  <si>
    <t>SR3800-6-0314</t>
  </si>
  <si>
    <t xml:space="preserve">NUT,SELF-LOCKING,BARREL                                                                             </t>
  </si>
  <si>
    <t>SL40-1018</t>
  </si>
  <si>
    <t>SL40-10</t>
  </si>
  <si>
    <t>K0642</t>
  </si>
  <si>
    <t xml:space="preserve">CONTACTOR                                                                                           </t>
  </si>
  <si>
    <t>SG01204</t>
  </si>
  <si>
    <t xml:space="preserve">LOCK BOLT                                                                                           </t>
  </si>
  <si>
    <t>SALPT8-9</t>
  </si>
  <si>
    <t>SALPT8-7</t>
  </si>
  <si>
    <t>SALPT8-14</t>
  </si>
  <si>
    <t>SALPT8-13</t>
  </si>
  <si>
    <t>SALPT8-11</t>
  </si>
  <si>
    <t>SALPT8-10</t>
  </si>
  <si>
    <t>SALPT6-9</t>
  </si>
  <si>
    <t xml:space="preserve">PIN,RIVET                                                                                           </t>
  </si>
  <si>
    <t>SALPT6-8</t>
  </si>
  <si>
    <t>SALPT6-14</t>
  </si>
  <si>
    <t>SALPT6-13</t>
  </si>
  <si>
    <t>SALPT6-12</t>
  </si>
  <si>
    <t xml:space="preserve">CLOTH,ABRASIVE                                                                                      </t>
  </si>
  <si>
    <t>S9X11AO320J</t>
  </si>
  <si>
    <t>S8P397-9</t>
  </si>
  <si>
    <t>S8P397-3</t>
  </si>
  <si>
    <t>S8990-266</t>
  </si>
  <si>
    <t>S8990-12</t>
  </si>
  <si>
    <t xml:space="preserve">RING SEAL                                                                                           </t>
  </si>
  <si>
    <t>S8171-112</t>
  </si>
  <si>
    <t>S8057-V8</t>
  </si>
  <si>
    <t>RX6R16S1S</t>
  </si>
  <si>
    <t xml:space="preserve">LUBRICATING OIL,GENERAL PURPOSE                                                                     </t>
  </si>
  <si>
    <t>ROYCO 308CA</t>
  </si>
  <si>
    <t xml:space="preserve">CONVERTER                                                                                           </t>
  </si>
  <si>
    <t>RFE-KADAP-ADP</t>
  </si>
  <si>
    <t xml:space="preserve">RETALHO DE PANO DE PRIMEIRA QUALIDADE                                                               </t>
  </si>
  <si>
    <t>6ZS16</t>
  </si>
  <si>
    <t xml:space="preserve">RADCOLUBE FR282 HYDRAULIC FLUID, FIRE RESISTANT                                                     </t>
  </si>
  <si>
    <t>RADCOLUBE FR282</t>
  </si>
  <si>
    <t>R9W1673-826</t>
  </si>
  <si>
    <t>R9W1671</t>
  </si>
  <si>
    <t>R9W1549</t>
  </si>
  <si>
    <t>R9W1211-826</t>
  </si>
  <si>
    <t>R10914</t>
  </si>
  <si>
    <t xml:space="preserve">SHEET,METAL, ALUMINUM ALLOY, THICK 0.050 IN, WIDTH 48 IN, LENGTH (144")12 FT, ALCLAD 2024 T O       </t>
  </si>
  <si>
    <t xml:space="preserve">METAL SHEET                                                                                         </t>
  </si>
  <si>
    <t>QQA250-5 .025IN T0</t>
  </si>
  <si>
    <t xml:space="preserve">SHEET,METAL, ALUMINUM ALLOY, THICK 0.032IN, WIDTH36IN, LENGTH12FT, ALCLAD 2024, T3 TEMPER           </t>
  </si>
  <si>
    <t>PV32B-14</t>
  </si>
  <si>
    <t xml:space="preserve">POLYURETHANE ENAMEL - FLAT BLACK - FED STD-595 37038                                                </t>
  </si>
  <si>
    <t>PU37038KT3</t>
  </si>
  <si>
    <t xml:space="preserve">POLYURETHANE ENAMEL - GLOSS YELLOW FED-STD-595 13538                                                </t>
  </si>
  <si>
    <t>PU13538KT3</t>
  </si>
  <si>
    <t>PT06CE8-3S</t>
  </si>
  <si>
    <t>PT06CE-14-12S</t>
  </si>
  <si>
    <t xml:space="preserve">POLISH,PLASTIC                                                                                      </t>
  </si>
  <si>
    <t>P-P-560</t>
  </si>
  <si>
    <t xml:space="preserve">OCULOS DE SEGURANĒA LENTES VERDES TONALIDADE 5 C.A 12572 LINHA POMP VISION 3000 VT5                 </t>
  </si>
  <si>
    <t>OCULOS SEGURANCA VERDE TON 5</t>
  </si>
  <si>
    <t>NSL 1422 B2</t>
  </si>
  <si>
    <t xml:space="preserve">ANTISEIZE COMPOUND                                                                                  </t>
  </si>
  <si>
    <t>NS-165</t>
  </si>
  <si>
    <t xml:space="preserve">CLEANING COMPOUND,SOLVENT,                                                                          </t>
  </si>
  <si>
    <t>NASM20995CY20</t>
  </si>
  <si>
    <t>NAS9302BNS-4-05</t>
  </si>
  <si>
    <t>NAS9301BNS-5-03</t>
  </si>
  <si>
    <t>NAS9301BNS-5-02</t>
  </si>
  <si>
    <t xml:space="preserve">CAP,PROTECTIVE,DUST AND MOISTURE SEAL                                                               </t>
  </si>
  <si>
    <t>NAS844-9</t>
  </si>
  <si>
    <t>NAS623-3-8</t>
  </si>
  <si>
    <t>NAS623-3-7</t>
  </si>
  <si>
    <t>NAS623-3-6</t>
  </si>
  <si>
    <t>NAS623-3-4</t>
  </si>
  <si>
    <t>NAS623-3-14</t>
  </si>
  <si>
    <t>NAS6204-9H</t>
  </si>
  <si>
    <t>NAS601-6P</t>
  </si>
  <si>
    <t>NAS577-7A</t>
  </si>
  <si>
    <t>NAS577-10A</t>
  </si>
  <si>
    <t>NAS517-4-9</t>
  </si>
  <si>
    <t>NAS517-4-8</t>
  </si>
  <si>
    <t>NAS517-4-7</t>
  </si>
  <si>
    <t>NAS517-4-6</t>
  </si>
  <si>
    <t>NAS517-3-26</t>
  </si>
  <si>
    <t>NAS517-3-21</t>
  </si>
  <si>
    <t>NAS517-3-18</t>
  </si>
  <si>
    <t>NAS517-3-16</t>
  </si>
  <si>
    <t>NAS1473A4</t>
  </si>
  <si>
    <t>NAS1298-4-6</t>
  </si>
  <si>
    <t>NAS1204-13</t>
  </si>
  <si>
    <t>NAS1068C3</t>
  </si>
  <si>
    <t>0SL88</t>
  </si>
  <si>
    <t xml:space="preserve">CUP,SUCTION                                                                                         </t>
  </si>
  <si>
    <t>N4950</t>
  </si>
  <si>
    <t>N4208S2-919M</t>
  </si>
  <si>
    <t>MS9566-09</t>
  </si>
  <si>
    <t>MS9566-08</t>
  </si>
  <si>
    <t xml:space="preserve">WIRE,NONELECTRICAL, ROUND, NICKEL ALLOY, AMS5687, DIAMETER 0.030 IN AND 0.034 IN LENGTH 3.410 FEET  </t>
  </si>
  <si>
    <t>MS90415-6</t>
  </si>
  <si>
    <t xml:space="preserve">CAP,PROTECTIVE,DUSTAND MOISTURE SEAL                                                                </t>
  </si>
  <si>
    <t>MS90362-4</t>
  </si>
  <si>
    <t xml:space="preserve">CONNECTOR,RECE                                                                                      </t>
  </si>
  <si>
    <t>MS90362-3</t>
  </si>
  <si>
    <t>MS90354U0503</t>
  </si>
  <si>
    <t>MS35769-11</t>
  </si>
  <si>
    <t xml:space="preserve">SWITCH TOGGLE                                                                                       </t>
  </si>
  <si>
    <t>MS35058-26</t>
  </si>
  <si>
    <t>MS29513-236</t>
  </si>
  <si>
    <t>MS28926-4570</t>
  </si>
  <si>
    <t xml:space="preserve">VALVE, PNEUMATIC TANK                                                                               </t>
  </si>
  <si>
    <t>MS28775-243</t>
  </si>
  <si>
    <t>MS28774-226</t>
  </si>
  <si>
    <t>MS28774-129</t>
  </si>
  <si>
    <t xml:space="preserve">CELL,BATTERY                                                                                        </t>
  </si>
  <si>
    <t>MS25242-4559</t>
  </si>
  <si>
    <t>1XU80</t>
  </si>
  <si>
    <t xml:space="preserve">LEAD,ELECTRICAL, ROUND, DIAMETER 0.081 IN, LENGTH 5 IN, TERMINAL MS25036-112 AND MS25036-157        </t>
  </si>
  <si>
    <t>MS25083-2BC5</t>
  </si>
  <si>
    <t xml:space="preserve">LEAD,ELECTRICAL, ROUND, DIAMETER 0.102 IN, LENGTH 4 IN, TERMINAL MS25036-111 AND MS25036-112        </t>
  </si>
  <si>
    <t>MS25083-2AB4</t>
  </si>
  <si>
    <t xml:space="preserve">LEAD,ELECTRICAL, ROUND, DIAMETER 0.102 IN, LENGTH 7.390 IN, TERMINAL LUG MS25036-112 BOTH ENDS      </t>
  </si>
  <si>
    <t>MS25083-1BB7</t>
  </si>
  <si>
    <t>MS25068-23</t>
  </si>
  <si>
    <t>MS24694S61</t>
  </si>
  <si>
    <t xml:space="preserve">SCREW-MACHINE                                                                                       </t>
  </si>
  <si>
    <t>MS24693-S53</t>
  </si>
  <si>
    <t>MS24693S50</t>
  </si>
  <si>
    <t>MS24665-362</t>
  </si>
  <si>
    <t xml:space="preserve">CONTRA-PINO                                                                                         </t>
  </si>
  <si>
    <t>MS24665-308</t>
  </si>
  <si>
    <t>MS24665-140</t>
  </si>
  <si>
    <t xml:space="preserve">CONTRAPINO                                                                                          </t>
  </si>
  <si>
    <t>MS24659-26F</t>
  </si>
  <si>
    <t xml:space="preserve">ELBOW TUBE                                                                                          </t>
  </si>
  <si>
    <t xml:space="preserve">HOSE,ASSEMBLY                                                                                       </t>
  </si>
  <si>
    <t>MS22055B72</t>
  </si>
  <si>
    <t xml:space="preserve">ELBOW                                                                                               </t>
  </si>
  <si>
    <t>MS21907W6</t>
  </si>
  <si>
    <t>MS21906D4</t>
  </si>
  <si>
    <t>MS21250H14058</t>
  </si>
  <si>
    <t>MS21250-12108</t>
  </si>
  <si>
    <t>MS21250-12102</t>
  </si>
  <si>
    <t>MS21250-12096</t>
  </si>
  <si>
    <t>MS21250-12090</t>
  </si>
  <si>
    <t>MS21250-12060</t>
  </si>
  <si>
    <t>MS21250-12058</t>
  </si>
  <si>
    <t>MS21250-12054</t>
  </si>
  <si>
    <t>MS21250-12052</t>
  </si>
  <si>
    <t>MS21250-10036</t>
  </si>
  <si>
    <t>MS21250-10024</t>
  </si>
  <si>
    <t>MS21250-09026</t>
  </si>
  <si>
    <t>MS21250-09022</t>
  </si>
  <si>
    <t>MS21250-05066</t>
  </si>
  <si>
    <t xml:space="preserve">NUT, SELF-LOCKING, PLATE                                                                            </t>
  </si>
  <si>
    <t>MS21069-4</t>
  </si>
  <si>
    <t>MS21059L6</t>
  </si>
  <si>
    <t xml:space="preserve">NUT SELF                                                                                            </t>
  </si>
  <si>
    <t>MS21045-6</t>
  </si>
  <si>
    <t xml:space="preserve">REBITE                                                                                              </t>
  </si>
  <si>
    <t>MS20500-428</t>
  </si>
  <si>
    <t>MS20470DD6-10</t>
  </si>
  <si>
    <t>MS20470AD7-22</t>
  </si>
  <si>
    <t>MS20470AD6-4</t>
  </si>
  <si>
    <t>MS20470AD3-12</t>
  </si>
  <si>
    <t>MS20470A3-5</t>
  </si>
  <si>
    <t>MS20426AD6-5</t>
  </si>
  <si>
    <t>MS20426AD6-3</t>
  </si>
  <si>
    <t xml:space="preserve">RIVET SOLID                                                                                         </t>
  </si>
  <si>
    <t>MS20426AD5-3</t>
  </si>
  <si>
    <t>MS20426AD5-11</t>
  </si>
  <si>
    <t>MS20392-3C75</t>
  </si>
  <si>
    <t>MS20012H32</t>
  </si>
  <si>
    <t>MS20010H37</t>
  </si>
  <si>
    <t>MS20010H36</t>
  </si>
  <si>
    <t>MS20004H12</t>
  </si>
  <si>
    <t>MS20002C14</t>
  </si>
  <si>
    <t>MN1300</t>
  </si>
  <si>
    <t xml:space="preserve">TAPE,PRESSURE SENSITIVE ADHESIVE,WIDTH 2IN,LENGTH 60YD                                              </t>
  </si>
  <si>
    <t>MIL-T-21595</t>
  </si>
  <si>
    <t xml:space="preserve">CLEANING CLOTH                                                                                      </t>
  </si>
  <si>
    <t>MIL-C-85032</t>
  </si>
  <si>
    <t xml:space="preserve">MAT,ABRASIVE- NYLON, ALUMINUM OXIDE, 3.0 IN X 8.0 IN SHEET                                          </t>
  </si>
  <si>
    <t>MIL-A-9962</t>
  </si>
  <si>
    <t xml:space="preserve">APRON,UTILITY, BLACK, RUBBER, CHLOROPRENE, POLYESTER, LENGTH 48 IN, WIDTH 34.625 IN, IMPERMEABLE    </t>
  </si>
  <si>
    <t>MIL-A-41829</t>
  </si>
  <si>
    <t>MC11E-10-6SNF117</t>
  </si>
  <si>
    <t>M83536/16-022M</t>
  </si>
  <si>
    <t>M83536/10-024M</t>
  </si>
  <si>
    <t xml:space="preserve">SEAL O-RING                                                                                         </t>
  </si>
  <si>
    <t xml:space="preserve">SPLICE,CONDUCTOR                                                                                    </t>
  </si>
  <si>
    <t>M6106/9-001</t>
  </si>
  <si>
    <t xml:space="preserve">WIRE,ELECTRICAL, COLOR WHITE, OUTSIDE DIA 0.95 IN, 18 AWG, TEMP RATING 105.0 DEG CELSIUS            </t>
  </si>
  <si>
    <t>M5086-2-18-9</t>
  </si>
  <si>
    <t xml:space="preserve">WIRE,ELECTRICAL, COLOR WHITE, OUTSIDE DIA 0.085(2,2MM) IN, 20 AWG, TEMP RATING 105.0 DEG CELSIUS    </t>
  </si>
  <si>
    <t>M5086/2-20-9</t>
  </si>
  <si>
    <t xml:space="preserve">DIE,CRIMPING T                                                                                      </t>
  </si>
  <si>
    <t>M22520/5-45</t>
  </si>
  <si>
    <t xml:space="preserve">LIGHT,EXTENSION WIRING LENGTH 600.0 IN,115.0 AC                                                     </t>
  </si>
  <si>
    <t>M16377-49-306-2</t>
  </si>
  <si>
    <t xml:space="preserve">OILER,HAND                                                                                          </t>
  </si>
  <si>
    <t>M0DEL 1125</t>
  </si>
  <si>
    <t xml:space="preserve">EXTENSION,GREASE GUN                                                                                </t>
  </si>
  <si>
    <t>LX-1412</t>
  </si>
  <si>
    <t xml:space="preserve">NUT ASSEMBLY,TUBE COUPLING                                                                          </t>
  </si>
  <si>
    <t>LUW365-24</t>
  </si>
  <si>
    <t xml:space="preserve">FELT,MECHANICAL,PREFORMED                                                                           </t>
  </si>
  <si>
    <t xml:space="preserve">SCREW,ASSEMBLED WASHER                                                                              </t>
  </si>
  <si>
    <t>LS9367C05-2-8</t>
  </si>
  <si>
    <t xml:space="preserve">SCREW,ASSEMBLE                                                                                      </t>
  </si>
  <si>
    <t>LS9367C05-2-7</t>
  </si>
  <si>
    <t>LS9365-517-4-9</t>
  </si>
  <si>
    <t>LS9365-517-4-5</t>
  </si>
  <si>
    <t>LS7501-1</t>
  </si>
  <si>
    <t>LS607-12</t>
  </si>
  <si>
    <t>LS4893-12</t>
  </si>
  <si>
    <t>LS4893-10C</t>
  </si>
  <si>
    <t xml:space="preserve">RETAINER, PACKING                                                                                   </t>
  </si>
  <si>
    <t>LS4764-6</t>
  </si>
  <si>
    <t xml:space="preserve">RING HYDRAULIC                                                                                      </t>
  </si>
  <si>
    <t>LS4764-4</t>
  </si>
  <si>
    <t xml:space="preserve">RETAINER,PACKING,HYDRAULIC                                                                          </t>
  </si>
  <si>
    <t>LS3859FR5-10</t>
  </si>
  <si>
    <t xml:space="preserve">GUARD,PULLEY                                                                                        </t>
  </si>
  <si>
    <t>LS35046-04</t>
  </si>
  <si>
    <t xml:space="preserve">NONMETALLIC SPECIALSHAPED SECTION                                                                   </t>
  </si>
  <si>
    <t>LS2942-3</t>
  </si>
  <si>
    <t xml:space="preserve">DISCHARGER, ELECTROSTATIC                                                                           </t>
  </si>
  <si>
    <t>LS12 906-277</t>
  </si>
  <si>
    <t>LS10042-300</t>
  </si>
  <si>
    <t>LM204-6</t>
  </si>
  <si>
    <t xml:space="preserve">BOLT,INTERNALLY RELIEVED BODY                                                                       </t>
  </si>
  <si>
    <t>LM204-41</t>
  </si>
  <si>
    <t>LM204-40</t>
  </si>
  <si>
    <t>LM204-39</t>
  </si>
  <si>
    <t>LM204-38</t>
  </si>
  <si>
    <t>LM204-154</t>
  </si>
  <si>
    <t>LM204-115</t>
  </si>
  <si>
    <t>A4685</t>
  </si>
  <si>
    <t xml:space="preserve">PARTS KIT,AIR DRIER                                                                                 </t>
  </si>
  <si>
    <t>K10701</t>
  </si>
  <si>
    <t xml:space="preserve">NUT, SELF-LOCKING, HEXAGON                                                                          </t>
  </si>
  <si>
    <t xml:space="preserve">SEMICONDUCTOR DEVICE,DIODE                                                                          </t>
  </si>
  <si>
    <t>JANTX1N1184</t>
  </si>
  <si>
    <t>J-7404-4</t>
  </si>
  <si>
    <t xml:space="preserve">CRIMPING TOOL                                                                                       </t>
  </si>
  <si>
    <t>HX4</t>
  </si>
  <si>
    <t>HS7635</t>
  </si>
  <si>
    <t xml:space="preserve">COVER,BATTERY                                                                                       </t>
  </si>
  <si>
    <t>HP600-4-7</t>
  </si>
  <si>
    <t>HL90-6A</t>
  </si>
  <si>
    <t xml:space="preserve">COLLAR                                                                                              </t>
  </si>
  <si>
    <t>HL90-10A</t>
  </si>
  <si>
    <t>HL70-8</t>
  </si>
  <si>
    <t>HL62PB8-17</t>
  </si>
  <si>
    <t>HL62PB-6-2</t>
  </si>
  <si>
    <t>HL21-5-11</t>
  </si>
  <si>
    <t>HL21-5-10</t>
  </si>
  <si>
    <t xml:space="preserve">PIN-RIVET, LENGTH 0.927 IN, SHANK DIA 0.163 IN, HEAD MAJOR DIA 0.242 IN, STEEL 4130/4140/8740       </t>
  </si>
  <si>
    <t>HL18PB5-10</t>
  </si>
  <si>
    <t>5M902</t>
  </si>
  <si>
    <t>HL18PB-5-10</t>
  </si>
  <si>
    <t xml:space="preserve">FILTER STANDBY CART                                                                                 </t>
  </si>
  <si>
    <t>HE14014C40B-HS</t>
  </si>
  <si>
    <t xml:space="preserve">BRUSH,ACID SWABBING GR WIDTH 0.375 IN OVERALL LENGTH 5.750 IN                                       </t>
  </si>
  <si>
    <t>H-B-643</t>
  </si>
  <si>
    <t>H63-101315-53-1842C-0542C</t>
  </si>
  <si>
    <t xml:space="preserve">LATCH SET,MORTISE                                                                                   </t>
  </si>
  <si>
    <t>H122-6</t>
  </si>
  <si>
    <t xml:space="preserve">LATCH,RIM                                                                                           </t>
  </si>
  <si>
    <t>H122-4</t>
  </si>
  <si>
    <t>H122-3</t>
  </si>
  <si>
    <t>H122-2</t>
  </si>
  <si>
    <t>H122-1</t>
  </si>
  <si>
    <t xml:space="preserve">LATCH ASSEMBLY                                                                                      </t>
  </si>
  <si>
    <t>H121-2</t>
  </si>
  <si>
    <t xml:space="preserve">APPLICATOR,DISPOSABLE                                                                               </t>
  </si>
  <si>
    <t>GG-A-616</t>
  </si>
  <si>
    <t xml:space="preserve">ENGRAVER,ELECTRIC                                                                                   </t>
  </si>
  <si>
    <t>GA236B</t>
  </si>
  <si>
    <t>0AYB6</t>
  </si>
  <si>
    <t xml:space="preserve">ADAPTER,GREASE GUN COUPLING                                                                         </t>
  </si>
  <si>
    <t>G29</t>
  </si>
  <si>
    <t>0U8Z9</t>
  </si>
  <si>
    <t>G-1070-AH720-R</t>
  </si>
  <si>
    <t xml:space="preserve">PLIERS                                                                                              </t>
  </si>
  <si>
    <t>G012-1142-01</t>
  </si>
  <si>
    <t xml:space="preserve">NUT,SELF-LOCKING,CAP                                                                                </t>
  </si>
  <si>
    <t>FTDN-AAAA-3-1</t>
  </si>
  <si>
    <t>FDBA56-18-32SNKA499</t>
  </si>
  <si>
    <t>F2752-126</t>
  </si>
  <si>
    <t>F1968-4</t>
  </si>
  <si>
    <t xml:space="preserve">ADAPTER,STRAIGHT,PIPE TO TUBE                                                                       </t>
  </si>
  <si>
    <t>E10-20076-23</t>
  </si>
  <si>
    <t>DH-18E-1</t>
  </si>
  <si>
    <t xml:space="preserve">DRILL SET,TWIST                                                                                     </t>
  </si>
  <si>
    <t>DBM125C</t>
  </si>
  <si>
    <t>DAS6-23A</t>
  </si>
  <si>
    <t>D8565/5-2</t>
  </si>
  <si>
    <t>D7997-2</t>
  </si>
  <si>
    <t xml:space="preserve">FILTER,CARTRIDGE                                                                                    </t>
  </si>
  <si>
    <t>CU7930</t>
  </si>
  <si>
    <t xml:space="preserve">CHERRY MAX                                                                                          </t>
  </si>
  <si>
    <t>CR3553-4-02</t>
  </si>
  <si>
    <t>CR3223-4-2</t>
  </si>
  <si>
    <t>CR3213-4-01</t>
  </si>
  <si>
    <t>CR3212-5-6</t>
  </si>
  <si>
    <t xml:space="preserve">IGNITER,SPARK,GAS                                                                                   </t>
  </si>
  <si>
    <t>CH37114</t>
  </si>
  <si>
    <t>CF15-450</t>
  </si>
  <si>
    <t>0U2B4</t>
  </si>
  <si>
    <t>CD5330-02515-001</t>
  </si>
  <si>
    <t xml:space="preserve">CLOTH,CLEANING                                                                                      </t>
  </si>
  <si>
    <t>CCC-C-46</t>
  </si>
  <si>
    <t xml:space="preserve">CLOTH,FLANNEL BO 50 YD WIDTH 45IN COLOR BLUE BOTH SIDES                                             </t>
  </si>
  <si>
    <t>CCC-C-458</t>
  </si>
  <si>
    <t>CA45403-1848</t>
  </si>
  <si>
    <t>CA3105-832-8</t>
  </si>
  <si>
    <t>CA3105-832-7</t>
  </si>
  <si>
    <t>CA3105-1032-8</t>
  </si>
  <si>
    <t>CA3105-1032-6</t>
  </si>
  <si>
    <t>CA3105-1032-12</t>
  </si>
  <si>
    <t xml:space="preserve">SCREW, ASSEMBLED WASHER                                                                             </t>
  </si>
  <si>
    <t>CA3105-1032-10</t>
  </si>
  <si>
    <t>C2-99174-9</t>
  </si>
  <si>
    <t>BSR5000GC</t>
  </si>
  <si>
    <t>BR4723A286C</t>
  </si>
  <si>
    <t>BR4723A0286C</t>
  </si>
  <si>
    <t xml:space="preserve">BALLAST, LAMP                                                                                       </t>
  </si>
  <si>
    <t>BB164</t>
  </si>
  <si>
    <t>BACS21X7</t>
  </si>
  <si>
    <t>BACS21ED3R</t>
  </si>
  <si>
    <t>BACR12X</t>
  </si>
  <si>
    <t>BACN10JC08CD</t>
  </si>
  <si>
    <t>BACB30FP6-3</t>
  </si>
  <si>
    <t>BACB30FM6-5</t>
  </si>
  <si>
    <t xml:space="preserve">BATTERY,NONRECHARGEABLE, VOLTAGE IN VOLTS 1.3, MERCURY TYPE                                         </t>
  </si>
  <si>
    <t>BA1328U</t>
  </si>
  <si>
    <t xml:space="preserve">BEARING,BALL, AIRFRAME                                                                              </t>
  </si>
  <si>
    <t>B544</t>
  </si>
  <si>
    <t xml:space="preserve">SHIELD SET,AIRCRAFT GROUND SERVI                                                                    </t>
  </si>
  <si>
    <t>B311</t>
  </si>
  <si>
    <t>B-138DL</t>
  </si>
  <si>
    <t xml:space="preserve">CUTTER KIT,COUNTERSINK                                                                              </t>
  </si>
  <si>
    <t>ATI590CSK</t>
  </si>
  <si>
    <t>AS896K0502</t>
  </si>
  <si>
    <t>AS3209-278</t>
  </si>
  <si>
    <t>AS3209-273</t>
  </si>
  <si>
    <t>AS3209-246</t>
  </si>
  <si>
    <t>AS3209-236</t>
  </si>
  <si>
    <t>AS3208-12</t>
  </si>
  <si>
    <t>AS3085-231</t>
  </si>
  <si>
    <t>AS3085-224</t>
  </si>
  <si>
    <t>AS3085-122</t>
  </si>
  <si>
    <t>0KKV2</t>
  </si>
  <si>
    <t>AS29513-113CP</t>
  </si>
  <si>
    <t>AS21919WDG16</t>
  </si>
  <si>
    <t>AS1005D080804</t>
  </si>
  <si>
    <t>AS1003D060804</t>
  </si>
  <si>
    <t xml:space="preserve">LIMITER DC                                                                                          </t>
  </si>
  <si>
    <t>ANL100</t>
  </si>
  <si>
    <t>AN900-10</t>
  </si>
  <si>
    <t>AN6235-1A</t>
  </si>
  <si>
    <t xml:space="preserve">ELEMENT FILT                                                                                        </t>
  </si>
  <si>
    <t xml:space="preserve">INDICATOR,SYMBOL INDICATING                                                                         </t>
  </si>
  <si>
    <t>AN5839-2</t>
  </si>
  <si>
    <t>AN316-14R</t>
  </si>
  <si>
    <t>AN3156-3</t>
  </si>
  <si>
    <t xml:space="preserve">RHEOSTAT                                                                                            </t>
  </si>
  <si>
    <t>AN3155-50-100</t>
  </si>
  <si>
    <t>AN3044-1</t>
  </si>
  <si>
    <t>AN3037-3</t>
  </si>
  <si>
    <t>AN176H24</t>
  </si>
  <si>
    <t>AN176H22</t>
  </si>
  <si>
    <t>AN174-13</t>
  </si>
  <si>
    <t>AN123033</t>
  </si>
  <si>
    <t>AN123027</t>
  </si>
  <si>
    <t>AN100044</t>
  </si>
  <si>
    <t xml:space="preserve">SHEET,METAL, ALUMINUM ALLOY, THICK 0.025IN, WIDTH36IN, LENGTH12FT, ALCLAD 2024, T3 TEMPER           </t>
  </si>
  <si>
    <t>AMS-QQ-A-250/5</t>
  </si>
  <si>
    <t xml:space="preserve">SHEET,METAL, ALUMINUM ALLOY, SOLID, THICK 0.012 IN, WIDTH 24 IN, 6 FT, ALLOY 7075, ALCLAD, T6       </t>
  </si>
  <si>
    <t>AMS-QQ-A-250/13</t>
  </si>
  <si>
    <t>AH-720</t>
  </si>
  <si>
    <t xml:space="preserve">COVER, PITOT TUBE                                                                                   </t>
  </si>
  <si>
    <t>AF48D19094</t>
  </si>
  <si>
    <t>D0042</t>
  </si>
  <si>
    <t xml:space="preserve">GREASE,AIRCRAFT AND INSTRUMENT                                                                      </t>
  </si>
  <si>
    <t>AEROSHELL GREASE7</t>
  </si>
  <si>
    <t xml:space="preserve">LUBRICATING OIL, GENERAL PURPOSE                                                                    </t>
  </si>
  <si>
    <t>AER0SHELLFLUID3</t>
  </si>
  <si>
    <t>AE705292-1</t>
  </si>
  <si>
    <t>AE705008-1</t>
  </si>
  <si>
    <t>AE705005-1</t>
  </si>
  <si>
    <t>AE705004-1</t>
  </si>
  <si>
    <t>AE702248-1</t>
  </si>
  <si>
    <t>AE3681N0386-034</t>
  </si>
  <si>
    <t>AE2463545G0266</t>
  </si>
  <si>
    <t>AE1009091N0256</t>
  </si>
  <si>
    <t>AE1009090M0246</t>
  </si>
  <si>
    <t>AE1004725M0387</t>
  </si>
  <si>
    <t>AE1004721M0175</t>
  </si>
  <si>
    <t>AE1004721M0136</t>
  </si>
  <si>
    <t xml:space="preserve">OIL FILTER ASSEMBLY                                                                                 </t>
  </si>
  <si>
    <t>AD9877-1</t>
  </si>
  <si>
    <t>AD9876-1</t>
  </si>
  <si>
    <t>ACH-10</t>
  </si>
  <si>
    <t>AC-6091F-8Y821</t>
  </si>
  <si>
    <t xml:space="preserve">TAG,SHIPPING                                                                                        </t>
  </si>
  <si>
    <t>A-A-900</t>
  </si>
  <si>
    <t>A-A-59178-1</t>
  </si>
  <si>
    <t>AA52463-B07</t>
  </si>
  <si>
    <t>A-A-289</t>
  </si>
  <si>
    <t xml:space="preserve">SPACER ASSY                                                                                         </t>
  </si>
  <si>
    <t>972873-102</t>
  </si>
  <si>
    <t>972873-101</t>
  </si>
  <si>
    <t xml:space="preserve">RUBBING STRIP,FLAP                                                                                  </t>
  </si>
  <si>
    <t>969826-103</t>
  </si>
  <si>
    <t>969826-101</t>
  </si>
  <si>
    <t xml:space="preserve">METER,TIME TOTALIZING                                                                               </t>
  </si>
  <si>
    <t>968087-2</t>
  </si>
  <si>
    <t xml:space="preserve">ADAPTER                                                                                             </t>
  </si>
  <si>
    <t>96-31300-01</t>
  </si>
  <si>
    <t xml:space="preserve">SEAL,RUBBER SPECIALSHAPED SECTION                                                                   </t>
  </si>
  <si>
    <t>963033-109</t>
  </si>
  <si>
    <t xml:space="preserve">CLAMP,SYNCHRO                                                                                       </t>
  </si>
  <si>
    <t>958622-103</t>
  </si>
  <si>
    <t>946796-101</t>
  </si>
  <si>
    <t>946526-101</t>
  </si>
  <si>
    <t>93G6023</t>
  </si>
  <si>
    <t>938148-101</t>
  </si>
  <si>
    <t xml:space="preserve">RACK ASSY,PARACHUTE                                                                                 </t>
  </si>
  <si>
    <t>937556-101</t>
  </si>
  <si>
    <t xml:space="preserve">CLAMP ASSEMBLY,FIRE                                                                                 </t>
  </si>
  <si>
    <t>935612-105</t>
  </si>
  <si>
    <t>935483-101</t>
  </si>
  <si>
    <t xml:space="preserve">SEAL, POWER UNIT EXHAUST                                                                            </t>
  </si>
  <si>
    <t>934777-101</t>
  </si>
  <si>
    <t xml:space="preserve">DUCT ASSY,AIR INLET                                                                                 </t>
  </si>
  <si>
    <t>934696-113</t>
  </si>
  <si>
    <t xml:space="preserve">INSULATION BLANKET,THERMAL                                                                          </t>
  </si>
  <si>
    <t>934688-149</t>
  </si>
  <si>
    <t xml:space="preserve">BLANKET ASSY,MANIFO                                                                                 </t>
  </si>
  <si>
    <t>934688-147</t>
  </si>
  <si>
    <t xml:space="preserve">BLANKET ASSEMBLY                                                                                    </t>
  </si>
  <si>
    <t>934688-127</t>
  </si>
  <si>
    <t>934686-143</t>
  </si>
  <si>
    <t>934686-103</t>
  </si>
  <si>
    <t>934674-111</t>
  </si>
  <si>
    <t>934674-109</t>
  </si>
  <si>
    <t xml:space="preserve">PIN, SUPPORT, POWER UNIT EXHAUST                                                                    </t>
  </si>
  <si>
    <t>934482-101</t>
  </si>
  <si>
    <t xml:space="preserve">CORNER, POWER UNIT EXHAUST                                                                          </t>
  </si>
  <si>
    <t>934470-101</t>
  </si>
  <si>
    <t xml:space="preserve">STIFFENER, POWER UNIT EXHAUST                                                                       </t>
  </si>
  <si>
    <t>934455-101</t>
  </si>
  <si>
    <t xml:space="preserve">FLAME ARRESTOR,E,HA                                                                                 </t>
  </si>
  <si>
    <t>934238-101</t>
  </si>
  <si>
    <t>931876-103</t>
  </si>
  <si>
    <t>928225-1</t>
  </si>
  <si>
    <t xml:space="preserve">SHIELD WINDOR SPRAY                                                                                 </t>
  </si>
  <si>
    <t>926316-1</t>
  </si>
  <si>
    <t xml:space="preserve">SPHERICAL WASHER                                                                                    </t>
  </si>
  <si>
    <t>925680-1</t>
  </si>
  <si>
    <t xml:space="preserve">PYLON,AIRCRAFT                                                                                      </t>
  </si>
  <si>
    <t>925533-103</t>
  </si>
  <si>
    <t>924528-1</t>
  </si>
  <si>
    <t>923659-3</t>
  </si>
  <si>
    <t xml:space="preserve">BRACKET, TAILPIPE SHROUD RH                                                                         </t>
  </si>
  <si>
    <t>923327-2</t>
  </si>
  <si>
    <t xml:space="preserve">BRACKET TAILPIPE SHROUD, LH                                                                         </t>
  </si>
  <si>
    <t>923327-1</t>
  </si>
  <si>
    <t>923202-4</t>
  </si>
  <si>
    <t>923129-4</t>
  </si>
  <si>
    <t>923129-3</t>
  </si>
  <si>
    <t xml:space="preserve">BRACKET,ELECTRICAL CONNECTOR                                                                        </t>
  </si>
  <si>
    <t>922367-1</t>
  </si>
  <si>
    <t xml:space="preserve">SHIELD, AIRCRAFT GROUND SERVICING                                                                   </t>
  </si>
  <si>
    <t>922322-1</t>
  </si>
  <si>
    <t xml:space="preserve">DECAL, CAUTION                                                                                      </t>
  </si>
  <si>
    <t>921876-5</t>
  </si>
  <si>
    <t xml:space="preserve">RETAINER, LIGHTNING ARRESTER BAR                                                                    </t>
  </si>
  <si>
    <t>921029-5</t>
  </si>
  <si>
    <t>921029-13</t>
  </si>
  <si>
    <t>920993-3</t>
  </si>
  <si>
    <t xml:space="preserve">SHIELD,AIRCRAFT GROUND SERVICING                                                                    </t>
  </si>
  <si>
    <t>920975-1</t>
  </si>
  <si>
    <t xml:space="preserve">HOSE,DRAIN                                                                                          </t>
  </si>
  <si>
    <t>920426-3</t>
  </si>
  <si>
    <t>920372-5</t>
  </si>
  <si>
    <t>920304-87</t>
  </si>
  <si>
    <t xml:space="preserve">LIGHTNING,STRIP                                                                                     </t>
  </si>
  <si>
    <t>919459-1</t>
  </si>
  <si>
    <t xml:space="preserve">DUCT ASSY,INLET                                                                                     </t>
  </si>
  <si>
    <t>919215-119</t>
  </si>
  <si>
    <t xml:space="preserve">CUSHION                                                                                             </t>
  </si>
  <si>
    <t>918941-5</t>
  </si>
  <si>
    <t xml:space="preserve">SHIM,ENGINE MOUNT                                                                                   </t>
  </si>
  <si>
    <t>918778-1</t>
  </si>
  <si>
    <t xml:space="preserve">PANEL, INDICATING, LIGHT TRANSMITT                                                                  </t>
  </si>
  <si>
    <t>918005-1</t>
  </si>
  <si>
    <t xml:space="preserve">PINO DE SEGURANĒA DE ESTAĒĆO DE BOMBA P3                                                            </t>
  </si>
  <si>
    <t>917279-29</t>
  </si>
  <si>
    <t xml:space="preserve">SEAL, WING TIP /MAKE FROM LS2391 X9                                                                 </t>
  </si>
  <si>
    <t>916694-9</t>
  </si>
  <si>
    <t xml:space="preserve">SEAL, WING TIP /MAKE FROM LS2391 X10                                                                </t>
  </si>
  <si>
    <t>916694-7</t>
  </si>
  <si>
    <t xml:space="preserve">SEAL, WING TIP /MAKE FROM LS2391 X1 1                                                               </t>
  </si>
  <si>
    <t>916694-5</t>
  </si>
  <si>
    <t xml:space="preserve">SEAL,PANEL SIDE                                                                                     </t>
  </si>
  <si>
    <t>916508-107</t>
  </si>
  <si>
    <t>916508-105</t>
  </si>
  <si>
    <t>916508-103</t>
  </si>
  <si>
    <t>916508-101</t>
  </si>
  <si>
    <t xml:space="preserve">SEAL RADOME                                                                                         </t>
  </si>
  <si>
    <t>915866-101</t>
  </si>
  <si>
    <t>915650-1</t>
  </si>
  <si>
    <t xml:space="preserve">PANEL, SKYLIGHT                                                                                     </t>
  </si>
  <si>
    <t>915491-2</t>
  </si>
  <si>
    <t xml:space="preserve">CAP,COOLING                                                                                         </t>
  </si>
  <si>
    <t>914808-1</t>
  </si>
  <si>
    <t>914552-1</t>
  </si>
  <si>
    <t xml:space="preserve">DOOR ASSEMBLY                                                                                       </t>
  </si>
  <si>
    <t>913433-101</t>
  </si>
  <si>
    <t xml:space="preserve">HOLDER ASSEMBLY, PEN                                                                                </t>
  </si>
  <si>
    <t>913127-1</t>
  </si>
  <si>
    <t>913039-1</t>
  </si>
  <si>
    <t>912656-1</t>
  </si>
  <si>
    <t xml:space="preserve">LEANDING EDGE ASSY                                                                                  </t>
  </si>
  <si>
    <t>912267-6</t>
  </si>
  <si>
    <t xml:space="preserve">DUCT,OUTLET                                                                                         </t>
  </si>
  <si>
    <t>912249-1</t>
  </si>
  <si>
    <t xml:space="preserve">TUBE WINDSHIELD WIPER SYSTEM                                                                        </t>
  </si>
  <si>
    <t>910514-9</t>
  </si>
  <si>
    <t xml:space="preserve">TUBE, WINDSHIELD WASHER SYSTEM                                                                      </t>
  </si>
  <si>
    <t>910514-7</t>
  </si>
  <si>
    <t xml:space="preserve">TUBE, WINDSHIELD WASHER                                                                             </t>
  </si>
  <si>
    <t>910514-3</t>
  </si>
  <si>
    <t xml:space="preserve">FIRESEAL ASSEMBLY                                                                                   </t>
  </si>
  <si>
    <t>910246-1</t>
  </si>
  <si>
    <t xml:space="preserve">SEAL,PANEL,CENTER                                                                                   </t>
  </si>
  <si>
    <t>909909-105</t>
  </si>
  <si>
    <t>909909-103</t>
  </si>
  <si>
    <t>909909-101</t>
  </si>
  <si>
    <t xml:space="preserve">SEAL,PANEL,WINDSHIE                                                                                 </t>
  </si>
  <si>
    <t>909659-107</t>
  </si>
  <si>
    <t>909659-105</t>
  </si>
  <si>
    <t>909659-103</t>
  </si>
  <si>
    <t>909659-101</t>
  </si>
  <si>
    <t xml:space="preserve">ELBOW ASSEMBLY                                                                                      </t>
  </si>
  <si>
    <t>909574-103</t>
  </si>
  <si>
    <t xml:space="preserve">ELBOW ASSEMBLY,PNEUMATIC BLEED S                                                                    </t>
  </si>
  <si>
    <t>909574-101</t>
  </si>
  <si>
    <t xml:space="preserve">MANIFOLD,AIR                                                                                        </t>
  </si>
  <si>
    <t>909573-1</t>
  </si>
  <si>
    <t>908884-9</t>
  </si>
  <si>
    <t>908884-3</t>
  </si>
  <si>
    <t>908884-13</t>
  </si>
  <si>
    <t>908822-9</t>
  </si>
  <si>
    <t>908822-11</t>
  </si>
  <si>
    <t xml:space="preserve">HANDLE,DOOR                                                                                         </t>
  </si>
  <si>
    <t>907336-1</t>
  </si>
  <si>
    <t xml:space="preserve">SEAL,WINDOW                                                                                         </t>
  </si>
  <si>
    <t>906838-3</t>
  </si>
  <si>
    <t xml:space="preserve">SEAL,SKYLIGHT WINDO                                                                                 </t>
  </si>
  <si>
    <t>906838-103</t>
  </si>
  <si>
    <t>906838-101</t>
  </si>
  <si>
    <t>906838-1</t>
  </si>
  <si>
    <t xml:space="preserve">SEAL,DOOR                                                                                           </t>
  </si>
  <si>
    <t>906679-3</t>
  </si>
  <si>
    <t>906172-117</t>
  </si>
  <si>
    <t>906172-101</t>
  </si>
  <si>
    <t xml:space="preserve">PLUG KIT,DUCT                                                                                       </t>
  </si>
  <si>
    <t>905427-1</t>
  </si>
  <si>
    <t xml:space="preserve">PLUG ASSEMBLY                                                                                       </t>
  </si>
  <si>
    <t>905239-1</t>
  </si>
  <si>
    <t>904394-101</t>
  </si>
  <si>
    <t>904341-47</t>
  </si>
  <si>
    <t>904341-45</t>
  </si>
  <si>
    <t xml:space="preserve">PIPE, PLASTIC                                                                                       </t>
  </si>
  <si>
    <t>904341-39</t>
  </si>
  <si>
    <t>904341-111</t>
  </si>
  <si>
    <t>904341-109</t>
  </si>
  <si>
    <t>904341-1</t>
  </si>
  <si>
    <t>903888-101</t>
  </si>
  <si>
    <t xml:space="preserve">SEAL, ACCESS DOOR, UPPER                                                                            </t>
  </si>
  <si>
    <t>903887-101</t>
  </si>
  <si>
    <t>903857-1</t>
  </si>
  <si>
    <t xml:space="preserve">DOOR,ACCESS                                                                                         </t>
  </si>
  <si>
    <t>903853-2</t>
  </si>
  <si>
    <t>901129-25</t>
  </si>
  <si>
    <t>901129-23</t>
  </si>
  <si>
    <t xml:space="preserve">PANEL, WINDSHIELD                                                                                   </t>
  </si>
  <si>
    <t>900853-101</t>
  </si>
  <si>
    <t>900852-102</t>
  </si>
  <si>
    <t xml:space="preserve">PANEL,WINDSHILD                                                                                     </t>
  </si>
  <si>
    <t>900852-101</t>
  </si>
  <si>
    <t>85-493</t>
  </si>
  <si>
    <t>85-265</t>
  </si>
  <si>
    <t xml:space="preserve">CORDLESS CLICK PLUS RECHARGEABLE                                                                    </t>
  </si>
  <si>
    <t>852166-0000</t>
  </si>
  <si>
    <t>851EU</t>
  </si>
  <si>
    <t xml:space="preserve">DUCT ASSY                                                                                           </t>
  </si>
  <si>
    <t>839583-101</t>
  </si>
  <si>
    <t>837882-1</t>
  </si>
  <si>
    <t>0A489</t>
  </si>
  <si>
    <t>836403-13</t>
  </si>
  <si>
    <t xml:space="preserve">SEAL,NONMETALLIC SPECIAL SHAPED                                                                     </t>
  </si>
  <si>
    <t>836086-15</t>
  </si>
  <si>
    <t>835706-9</t>
  </si>
  <si>
    <t xml:space="preserve">BULLET, BOLT                                                                                        </t>
  </si>
  <si>
    <t>834839-201</t>
  </si>
  <si>
    <t>832042-1</t>
  </si>
  <si>
    <t xml:space="preserve">SEAL,ELEVATOR                                                                                       </t>
  </si>
  <si>
    <t>831497-1</t>
  </si>
  <si>
    <t>831496-1</t>
  </si>
  <si>
    <t>828953-1 NON-ASBESTOS</t>
  </si>
  <si>
    <t xml:space="preserve">PLUG ASSY,FILLER                                                                                    </t>
  </si>
  <si>
    <t>826152-1</t>
  </si>
  <si>
    <t xml:space="preserve">SEAL,LH                                                                                             </t>
  </si>
  <si>
    <t>818399-1</t>
  </si>
  <si>
    <t>818048-109</t>
  </si>
  <si>
    <t xml:space="preserve">TUBE, BATTERY SUMP                                                                                  </t>
  </si>
  <si>
    <t>818048-107</t>
  </si>
  <si>
    <t xml:space="preserve">CONNECTOR,LATCH DOO                                                                                 </t>
  </si>
  <si>
    <t>817494-3</t>
  </si>
  <si>
    <t xml:space="preserve">FITTING, TAILPIPE                                                                                   </t>
  </si>
  <si>
    <t>817480-5</t>
  </si>
  <si>
    <t xml:space="preserve">COVER, AIRCRAFT GROUND SERVICING                                                                    </t>
  </si>
  <si>
    <t>816867-101</t>
  </si>
  <si>
    <t>816867-1</t>
  </si>
  <si>
    <t xml:space="preserve">COVER ASSEMBLY, TAIL PIPE                                                                           </t>
  </si>
  <si>
    <t>816866-201</t>
  </si>
  <si>
    <t xml:space="preserve">PIN, DOWNLOCK                                                                                       </t>
  </si>
  <si>
    <t>816863-1</t>
  </si>
  <si>
    <t xml:space="preserve">KIT-ANTENNA                                                                                         </t>
  </si>
  <si>
    <t>816-2094-001</t>
  </si>
  <si>
    <t>814132-1</t>
  </si>
  <si>
    <t>812866-1</t>
  </si>
  <si>
    <t>811654-1</t>
  </si>
  <si>
    <t xml:space="preserve">GASHET,DUCT                                                                                         </t>
  </si>
  <si>
    <t>809870-1</t>
  </si>
  <si>
    <t>809726-5</t>
  </si>
  <si>
    <t xml:space="preserve">ELBOW,BOSS                                                                                          </t>
  </si>
  <si>
    <t>808710-3</t>
  </si>
  <si>
    <t>807723-5</t>
  </si>
  <si>
    <t xml:space="preserve">SEAL,ACCESS PANEL                                                                                   </t>
  </si>
  <si>
    <t>803506-1</t>
  </si>
  <si>
    <t xml:space="preserve">DUCT ASSEMBLY                                                                                       </t>
  </si>
  <si>
    <t>803483-1</t>
  </si>
  <si>
    <t>802215-13</t>
  </si>
  <si>
    <t xml:space="preserve">SEAL, SERVICE DOOR, UPPER                                                                           </t>
  </si>
  <si>
    <t>800922-9</t>
  </si>
  <si>
    <t>800922-105</t>
  </si>
  <si>
    <t xml:space="preserve">SEAL,NONMETALLIC SP                                                                                 </t>
  </si>
  <si>
    <t>800922-101</t>
  </si>
  <si>
    <t xml:space="preserve">STRIP,FLAP,WING                                                                                     </t>
  </si>
  <si>
    <t>800056-105</t>
  </si>
  <si>
    <t xml:space="preserve">FILTER ASSEMBLY SUP                                                                                 </t>
  </si>
  <si>
    <t>785426-1</t>
  </si>
  <si>
    <t>785422-2</t>
  </si>
  <si>
    <t xml:space="preserve">FILTER SUPPLY,CARTR                                                                                 </t>
  </si>
  <si>
    <t>785422-1</t>
  </si>
  <si>
    <t xml:space="preserve">ELEMENT AND STUD AS                                                                                 </t>
  </si>
  <si>
    <t>7590046-101</t>
  </si>
  <si>
    <t xml:space="preserve">COUPLING,SPECIAL                                                                                    </t>
  </si>
  <si>
    <t>751357-1</t>
  </si>
  <si>
    <t>751284-1</t>
  </si>
  <si>
    <t>751267-1</t>
  </si>
  <si>
    <t xml:space="preserve">BEARING,ROLLER,RODEND                                                                               </t>
  </si>
  <si>
    <t>750838-1</t>
  </si>
  <si>
    <t>750826-3</t>
  </si>
  <si>
    <t>750663-7</t>
  </si>
  <si>
    <t>750111-6</t>
  </si>
  <si>
    <t xml:space="preserve">COUPLING,TORQUE TUBE                                                                                </t>
  </si>
  <si>
    <t>750111-11</t>
  </si>
  <si>
    <t xml:space="preserve">ADAPTER,PULLING HEAD                                                                                </t>
  </si>
  <si>
    <t>744-300</t>
  </si>
  <si>
    <t>740267-101</t>
  </si>
  <si>
    <t xml:space="preserve">T-SEAL ASSEMBLY                                                                                     </t>
  </si>
  <si>
    <t>733N2MT-964-P4</t>
  </si>
  <si>
    <t>729125-101</t>
  </si>
  <si>
    <t xml:space="preserve">MANIFOLD, WINDSHIELD WASHER                                                                         </t>
  </si>
  <si>
    <t>728632-1</t>
  </si>
  <si>
    <t>728420-3</t>
  </si>
  <si>
    <t xml:space="preserve">WASHER,SHOULDERED AND RECESSED                                                                      </t>
  </si>
  <si>
    <t>728340-1</t>
  </si>
  <si>
    <t xml:space="preserve">COUPLING,FLARELESS                                                                                  </t>
  </si>
  <si>
    <t>728179-1</t>
  </si>
  <si>
    <t>727820-13</t>
  </si>
  <si>
    <t>727816-1</t>
  </si>
  <si>
    <t>727414-5</t>
  </si>
  <si>
    <t>727381-5</t>
  </si>
  <si>
    <t>727283-1</t>
  </si>
  <si>
    <t>727235-1</t>
  </si>
  <si>
    <t>7237T2</t>
  </si>
  <si>
    <t xml:space="preserve">HOUSING AND INSERT                                                                                  </t>
  </si>
  <si>
    <t>713385-1</t>
  </si>
  <si>
    <t>69737L111</t>
  </si>
  <si>
    <t>69-6R10SL4S100</t>
  </si>
  <si>
    <t xml:space="preserve">SWITCH ASSY,MULTIPLE CENTRIFUGAL                                                                    </t>
  </si>
  <si>
    <t>695055-1</t>
  </si>
  <si>
    <t>69494R253</t>
  </si>
  <si>
    <t>69494R249</t>
  </si>
  <si>
    <t>69494R244</t>
  </si>
  <si>
    <t>69494R223</t>
  </si>
  <si>
    <t>69494R222</t>
  </si>
  <si>
    <t>69494R116</t>
  </si>
  <si>
    <t>69494C111</t>
  </si>
  <si>
    <t>69483G139-4359</t>
  </si>
  <si>
    <t>69483E103-304</t>
  </si>
  <si>
    <t>69483C139-5880</t>
  </si>
  <si>
    <t>69483C103-5880</t>
  </si>
  <si>
    <t>69483A145F3580</t>
  </si>
  <si>
    <t>6877242-006</t>
  </si>
  <si>
    <t>6871603-08</t>
  </si>
  <si>
    <t>68-544</t>
  </si>
  <si>
    <t>683638-1</t>
  </si>
  <si>
    <t>683557-1-1</t>
  </si>
  <si>
    <t xml:space="preserve">ELEMENT,FILTER                                                                                      </t>
  </si>
  <si>
    <t>681605-1</t>
  </si>
  <si>
    <t>68-155</t>
  </si>
  <si>
    <t xml:space="preserve">SHAFT,INPUT,COMPRESS                                                                                </t>
  </si>
  <si>
    <t>680615-1</t>
  </si>
  <si>
    <t xml:space="preserve">COCK,POPPET DRAIN                                                                                   </t>
  </si>
  <si>
    <t>668227-5</t>
  </si>
  <si>
    <t>663180-2</t>
  </si>
  <si>
    <t>601848-8D0136</t>
  </si>
  <si>
    <t xml:space="preserve">HOSE ASSEMBLY, NONMETALIC                                                                           </t>
  </si>
  <si>
    <t>601847-24D-0183</t>
  </si>
  <si>
    <t>601713-10D0073</t>
  </si>
  <si>
    <t xml:space="preserve">ELBOW, TUBE                                                                                         </t>
  </si>
  <si>
    <t>58171-112</t>
  </si>
  <si>
    <t>571151-01</t>
  </si>
  <si>
    <t>5-67133-16</t>
  </si>
  <si>
    <t xml:space="preserve">RETAINER,OFFSET,INN                                                                                 </t>
  </si>
  <si>
    <t>56-529</t>
  </si>
  <si>
    <t xml:space="preserve">RETAINER,OFFSET,OUT                                                                                 </t>
  </si>
  <si>
    <t>56-528</t>
  </si>
  <si>
    <t xml:space="preserve">SHIM BLADE                                                                                          </t>
  </si>
  <si>
    <t>550010-29</t>
  </si>
  <si>
    <t>550010-28</t>
  </si>
  <si>
    <t>54309-1</t>
  </si>
  <si>
    <t xml:space="preserve">SEAL,METALLIC,AIRCRAFT GAS TURBI                                                                    </t>
  </si>
  <si>
    <t>533523-75</t>
  </si>
  <si>
    <t>52935A325M</t>
  </si>
  <si>
    <t>52935-150M</t>
  </si>
  <si>
    <t>52490-1</t>
  </si>
  <si>
    <t xml:space="preserve">SHIM GEAR                                                                                           </t>
  </si>
  <si>
    <t>507311-5</t>
  </si>
  <si>
    <t xml:space="preserve">LAMP,FLUORESCE                                                                                      </t>
  </si>
  <si>
    <t>5013CW</t>
  </si>
  <si>
    <t>5.880 ID X 0.139 W</t>
  </si>
  <si>
    <t>48L2-10</t>
  </si>
  <si>
    <t>4849-9</t>
  </si>
  <si>
    <t xml:space="preserve">TIRE,PNEUMATIC,NOZE 28X7.7 14PR 174 KNOTS, PRESSURE 195.0 POUNDS, TUBELESS                          </t>
  </si>
  <si>
    <t>461B-3356-TL</t>
  </si>
  <si>
    <t>4481-431SH</t>
  </si>
  <si>
    <t>4458-1270M</t>
  </si>
  <si>
    <t>42FW918</t>
  </si>
  <si>
    <t xml:space="preserve">NUT, SELF-LOCKING                                                                                   </t>
  </si>
  <si>
    <t>42FLW1018</t>
  </si>
  <si>
    <t>4277-550M</t>
  </si>
  <si>
    <t>40S5-4</t>
  </si>
  <si>
    <t xml:space="preserve">VOLTMETER                                                                                           </t>
  </si>
  <si>
    <t>400L</t>
  </si>
  <si>
    <t xml:space="preserve">EYELET,TURNLOCK FASTENER                                                                            </t>
  </si>
  <si>
    <t>4002G</t>
  </si>
  <si>
    <t>4002-9</t>
  </si>
  <si>
    <t>4002-8</t>
  </si>
  <si>
    <t>4002-7</t>
  </si>
  <si>
    <t>4002-6</t>
  </si>
  <si>
    <t>4002-5</t>
  </si>
  <si>
    <t>4002-3</t>
  </si>
  <si>
    <t>4002-2</t>
  </si>
  <si>
    <t>4002-10</t>
  </si>
  <si>
    <t>4002-0</t>
  </si>
  <si>
    <t>3SAE1122A2</t>
  </si>
  <si>
    <t>0CBU7</t>
  </si>
  <si>
    <t>3L45-1</t>
  </si>
  <si>
    <t>380FS014NF1406A3</t>
  </si>
  <si>
    <t>3655-28D</t>
  </si>
  <si>
    <t xml:space="preserve">TAPE,PRESSURE SENSITIVE ADHESIVE, COLOR SILVER, WIDTH 1.5 IN, LENGTH: ROLL 36 YARDS, HIGH TEMP,     </t>
  </si>
  <si>
    <t>363 1-1/2 IN. W</t>
  </si>
  <si>
    <t>3607669-1</t>
  </si>
  <si>
    <t xml:space="preserve">FLANGE,EXHAUST PIPE                                                                                 </t>
  </si>
  <si>
    <t>3605306-1</t>
  </si>
  <si>
    <t xml:space="preserve">COUPLING ASSEMBLY,TUBE,FLEXIBLE                                                                     </t>
  </si>
  <si>
    <t>3605-24D</t>
  </si>
  <si>
    <t>3605-20D</t>
  </si>
  <si>
    <t>351-1127</t>
  </si>
  <si>
    <t>35001-8</t>
  </si>
  <si>
    <t xml:space="preserve">DUCT,INLET                                                                                          </t>
  </si>
  <si>
    <t>3-4318-33</t>
  </si>
  <si>
    <t>337-501-9002</t>
  </si>
  <si>
    <t xml:space="preserve">CUSHION,EAR                                                                                         </t>
  </si>
  <si>
    <t>331366-0010</t>
  </si>
  <si>
    <t>3312764-1</t>
  </si>
  <si>
    <t xml:space="preserve">DIFFUSER,AIR,AIRCRAFT HEATING AND VENTILATING                                                       </t>
  </si>
  <si>
    <t>3140-51</t>
  </si>
  <si>
    <t>30868-7</t>
  </si>
  <si>
    <t>3001436-1</t>
  </si>
  <si>
    <t xml:space="preserve">SWITCH TERMOSTATIC                                                                                  </t>
  </si>
  <si>
    <t>2PTF24-1-25</t>
  </si>
  <si>
    <t xml:space="preserve">SWITCH,PUSH-LIGHT INDICATING                                                                        </t>
  </si>
  <si>
    <t>2PB11</t>
  </si>
  <si>
    <t>2853-3</t>
  </si>
  <si>
    <t xml:space="preserve">NUT,SELF-LOCKING,BA                                                                                 </t>
  </si>
  <si>
    <t>2452-144</t>
  </si>
  <si>
    <t>2452-098RET</t>
  </si>
  <si>
    <t>2-40/16.5</t>
  </si>
  <si>
    <t>23030099-02</t>
  </si>
  <si>
    <t xml:space="preserve">HOLDER,ELECTROSTATIC DISCHARGER                                                                     </t>
  </si>
  <si>
    <t>22-1754-02</t>
  </si>
  <si>
    <t>21R3081-5</t>
  </si>
  <si>
    <t xml:space="preserve">DISCHARGER,ELECTROSTATIC,AIRCRAFT                                                                   </t>
  </si>
  <si>
    <t>21-90-11</t>
  </si>
  <si>
    <t>E0000</t>
  </si>
  <si>
    <t xml:space="preserve">DISCHARGHER                                                                                         </t>
  </si>
  <si>
    <t>2-18SC-1</t>
  </si>
  <si>
    <t xml:space="preserve">PARTS KIT                                                                                           </t>
  </si>
  <si>
    <t>216769-101</t>
  </si>
  <si>
    <t xml:space="preserve">PARTS KIT,POWER UNI                                                                                 </t>
  </si>
  <si>
    <t>216719-1</t>
  </si>
  <si>
    <t xml:space="preserve">FILTER ASSEMBLY,AIR                                                                                 </t>
  </si>
  <si>
    <t>211-326</t>
  </si>
  <si>
    <t>21060608-0340</t>
  </si>
  <si>
    <t>20313F</t>
  </si>
  <si>
    <t>1N1184</t>
  </si>
  <si>
    <t>0S180</t>
  </si>
  <si>
    <t xml:space="preserve">DESICCANT CONTAINER,DEHUMIDIFIER,CONTAINER STEEL,CORROSION RESISTING,MATERIAL SILICA GEL            </t>
  </si>
  <si>
    <t>1DT3400</t>
  </si>
  <si>
    <t xml:space="preserve">CLAMP ASSEMBLY                                                                                      </t>
  </si>
  <si>
    <t>1B42-1A</t>
  </si>
  <si>
    <t xml:space="preserve">SWITCH, PUSH-PULL                                                                                   </t>
  </si>
  <si>
    <t>1AC22</t>
  </si>
  <si>
    <t xml:space="preserve">COALESCER,WATER SEPARATOR                                                                           </t>
  </si>
  <si>
    <t>180849-54</t>
  </si>
  <si>
    <t>17000-222</t>
  </si>
  <si>
    <t>1660AS400</t>
  </si>
  <si>
    <t>1587443-1</t>
  </si>
  <si>
    <t xml:space="preserve">PARTS KIT,SCAVENGE                                                                                  </t>
  </si>
  <si>
    <t>150375-021</t>
  </si>
  <si>
    <t>14-99174-09</t>
  </si>
  <si>
    <t>1483-4</t>
  </si>
  <si>
    <t>1482-21</t>
  </si>
  <si>
    <t>13A</t>
  </si>
  <si>
    <t xml:space="preserve">RELAY                                                                                               </t>
  </si>
  <si>
    <t>1393-1</t>
  </si>
  <si>
    <t>137847-1</t>
  </si>
  <si>
    <t xml:space="preserve">PLUG, STATIC PORT                                                                                   </t>
  </si>
  <si>
    <t>1308786-101</t>
  </si>
  <si>
    <t xml:space="preserve">HOSE ASSEMBLY,NONME                                                                                 </t>
  </si>
  <si>
    <t>129007-6CR0240</t>
  </si>
  <si>
    <t xml:space="preserve">BELLOWS,PRESSURE                                                                                    </t>
  </si>
  <si>
    <t>12303-107</t>
  </si>
  <si>
    <t>12100CL8</t>
  </si>
  <si>
    <t>11-885</t>
  </si>
  <si>
    <t>118-73</t>
  </si>
  <si>
    <t>1142000-8</t>
  </si>
  <si>
    <t>1142000-5</t>
  </si>
  <si>
    <t xml:space="preserve">ELEMENT                                                                                             </t>
  </si>
  <si>
    <t>11-335</t>
  </si>
  <si>
    <t>10JX63</t>
  </si>
  <si>
    <t>106858-9</t>
  </si>
  <si>
    <t>106858-7</t>
  </si>
  <si>
    <t xml:space="preserve">GAXETA                                                                                              </t>
  </si>
  <si>
    <t>106658-1</t>
  </si>
  <si>
    <t>10336-101</t>
  </si>
  <si>
    <t xml:space="preserve">DIAPHRAGM ASSY,PUMP                                                                                 </t>
  </si>
  <si>
    <t>102-736</t>
  </si>
  <si>
    <t>1009060-1</t>
  </si>
  <si>
    <t>0P240</t>
  </si>
  <si>
    <t>050554-2</t>
  </si>
  <si>
    <t xml:space="preserve">RETAINER                                                                                            </t>
  </si>
  <si>
    <t xml:space="preserve">THERMOCOUPLE, CONTACT                                                                               </t>
  </si>
  <si>
    <t>23075403</t>
  </si>
  <si>
    <t>23073852</t>
  </si>
  <si>
    <t>23072831</t>
  </si>
  <si>
    <t xml:space="preserve">SUPPORT IGNITER,AIR                                                                                 </t>
  </si>
  <si>
    <t>23072828</t>
  </si>
  <si>
    <t xml:space="preserve">SUPPORT LINER ASSY                                                                                  </t>
  </si>
  <si>
    <t>23072825</t>
  </si>
  <si>
    <t>23064887</t>
  </si>
  <si>
    <t>23031657</t>
  </si>
  <si>
    <t>23031655</t>
  </si>
  <si>
    <t>23030022</t>
  </si>
  <si>
    <t xml:space="preserve">TUBING,PLASTIC,SPIRAL WRAP                                                                          </t>
  </si>
  <si>
    <t>9214157</t>
  </si>
  <si>
    <t>8529464</t>
  </si>
  <si>
    <t>7584349</t>
  </si>
  <si>
    <t xml:space="preserve">HEAD ASSEMBLY                                                                                       </t>
  </si>
  <si>
    <t>7583190</t>
  </si>
  <si>
    <t>7582142</t>
  </si>
  <si>
    <t>7579872</t>
  </si>
  <si>
    <t>7579819</t>
  </si>
  <si>
    <t>7579674</t>
  </si>
  <si>
    <t>7579670</t>
  </si>
  <si>
    <t>7576814</t>
  </si>
  <si>
    <t>7513983</t>
  </si>
  <si>
    <t>6897962</t>
  </si>
  <si>
    <t xml:space="preserve">ELEMENT,FILTER,RE,A                                                                                 </t>
  </si>
  <si>
    <t>6897637</t>
  </si>
  <si>
    <t>6892265</t>
  </si>
  <si>
    <t>6876867</t>
  </si>
  <si>
    <t>6873907</t>
  </si>
  <si>
    <t>6871805</t>
  </si>
  <si>
    <t>6871626</t>
  </si>
  <si>
    <t xml:space="preserve">VALVE ASSEMBLY,PRES                                                                                 </t>
  </si>
  <si>
    <t>6870955</t>
  </si>
  <si>
    <t xml:space="preserve">VALVE                                                                                               </t>
  </si>
  <si>
    <t xml:space="preserve">GEAR,SPUR                                                                                           </t>
  </si>
  <si>
    <t>6850825</t>
  </si>
  <si>
    <t>6849497</t>
  </si>
  <si>
    <t xml:space="preserve">NUT,PLAIN,EXTENDED WASHER,HEXAGON                                                                   </t>
  </si>
  <si>
    <t>6846407</t>
  </si>
  <si>
    <t>6846359</t>
  </si>
  <si>
    <t xml:space="preserve">SUPPORT LINER                                                                                       </t>
  </si>
  <si>
    <t>6843949</t>
  </si>
  <si>
    <t>6840004</t>
  </si>
  <si>
    <t xml:space="preserve">BEARING,BALL,ROD END                                                                                </t>
  </si>
  <si>
    <t>6828145</t>
  </si>
  <si>
    <t xml:space="preserve">BEARING,BALL,R                                                                                      </t>
  </si>
  <si>
    <t>6816387</t>
  </si>
  <si>
    <t>6816047</t>
  </si>
  <si>
    <t xml:space="preserve">VALVE, CHEC                                                                                         </t>
  </si>
  <si>
    <t>6813272</t>
  </si>
  <si>
    <t>6808303</t>
  </si>
  <si>
    <t>6805748</t>
  </si>
  <si>
    <t xml:space="preserve">CABLE ASSEMBLY SET, ELECTRICAL                                                                      </t>
  </si>
  <si>
    <t>6799216</t>
  </si>
  <si>
    <t>6799209</t>
  </si>
  <si>
    <t>6796974</t>
  </si>
  <si>
    <t xml:space="preserve">COVER, PROTECTIVE, PROP SHAFT                                                                       </t>
  </si>
  <si>
    <t>6796300</t>
  </si>
  <si>
    <t xml:space="preserve">ELBOW,TUBE TO                                                                                       </t>
  </si>
  <si>
    <t>6780869</t>
  </si>
  <si>
    <t>6746975</t>
  </si>
  <si>
    <t>6746974</t>
  </si>
  <si>
    <t>6739373</t>
  </si>
  <si>
    <t>6724494</t>
  </si>
  <si>
    <t xml:space="preserve">CRIMPING PLIERS FOR WESTERN PLUGS (RJ11-RJ45)                                                       </t>
  </si>
  <si>
    <t>3483710</t>
  </si>
  <si>
    <t xml:space="preserve">INDICATING DESICCAT                                                                                 </t>
  </si>
  <si>
    <t>3205562</t>
  </si>
  <si>
    <t>3187046</t>
  </si>
  <si>
    <t xml:space="preserve">DRIVE COUPLING ASSY                                                                                 </t>
  </si>
  <si>
    <t>2495990</t>
  </si>
  <si>
    <t xml:space="preserve">CLEANING COMPOUND,E                                                                                 </t>
  </si>
  <si>
    <t>1599145</t>
  </si>
  <si>
    <t>1241057</t>
  </si>
  <si>
    <t>840934</t>
  </si>
  <si>
    <t xml:space="preserve">ELEMENT, SPECIAL                                                                                    </t>
  </si>
  <si>
    <t>702120</t>
  </si>
  <si>
    <t xml:space="preserve">SENSING ELEMENT                                                                                     </t>
  </si>
  <si>
    <t>702060</t>
  </si>
  <si>
    <t xml:space="preserve">SENSING ELEMENT,FIRE DETECTOR SY                                                                    </t>
  </si>
  <si>
    <t>702040</t>
  </si>
  <si>
    <t>692525</t>
  </si>
  <si>
    <t xml:space="preserve">BRUSH, ELECTRICAL CONTACT                                                                           </t>
  </si>
  <si>
    <t>572867</t>
  </si>
  <si>
    <t xml:space="preserve">COVER,TERMINAL                                                                                      </t>
  </si>
  <si>
    <t>568065</t>
  </si>
  <si>
    <t xml:space="preserve">FILTER ASSEMBLY                                                                                     </t>
  </si>
  <si>
    <t>557086</t>
  </si>
  <si>
    <t xml:space="preserve">SCREEN                                                                                              </t>
  </si>
  <si>
    <t>554857</t>
  </si>
  <si>
    <t xml:space="preserve">ELEMENT,BREATHER                                                                                    </t>
  </si>
  <si>
    <t>554842</t>
  </si>
  <si>
    <t xml:space="preserve">CONTACT,ELECTR                                                                                      </t>
  </si>
  <si>
    <t>548712</t>
  </si>
  <si>
    <t>068A9</t>
  </si>
  <si>
    <t>546419</t>
  </si>
  <si>
    <t>543703</t>
  </si>
  <si>
    <t>538243</t>
  </si>
  <si>
    <t xml:space="preserve">RING,PACKING SEAT                                                                                   </t>
  </si>
  <si>
    <t>525393</t>
  </si>
  <si>
    <t>511557</t>
  </si>
  <si>
    <t>506159</t>
  </si>
  <si>
    <t>402344</t>
  </si>
  <si>
    <t>400107</t>
  </si>
  <si>
    <t xml:space="preserve">CLAMP,DETECTOR,FIRE                                                                                 </t>
  </si>
  <si>
    <t>208236</t>
  </si>
  <si>
    <t>207865</t>
  </si>
  <si>
    <t>207419</t>
  </si>
  <si>
    <t>207305</t>
  </si>
  <si>
    <t xml:space="preserve">CRYSTAL                                                                                             </t>
  </si>
  <si>
    <t>200855</t>
  </si>
  <si>
    <t>95060</t>
  </si>
  <si>
    <t>95024</t>
  </si>
  <si>
    <t>95023</t>
  </si>
  <si>
    <t>90123</t>
  </si>
  <si>
    <t xml:space="preserve">HOSE, LUBRICANT                                                                                     </t>
  </si>
  <si>
    <t>75936</t>
  </si>
  <si>
    <t>72005</t>
  </si>
  <si>
    <t>69527</t>
  </si>
  <si>
    <t>69520</t>
  </si>
  <si>
    <t xml:space="preserve">SPACER SEAL                                                                                         </t>
  </si>
  <si>
    <t>67473</t>
  </si>
  <si>
    <t>61880</t>
  </si>
  <si>
    <t xml:space="preserve">CUP,TAPERED ROLLERBEARING                                                                           </t>
  </si>
  <si>
    <t>47820</t>
  </si>
  <si>
    <t>40108</t>
  </si>
  <si>
    <t xml:space="preserve">CUP TAPERED                                                                                         </t>
  </si>
  <si>
    <t>39412</t>
  </si>
  <si>
    <t xml:space="preserve">CONE AND ROLLE                                                                                      </t>
  </si>
  <si>
    <t>39250</t>
  </si>
  <si>
    <t>39236</t>
  </si>
  <si>
    <t xml:space="preserve">CAP,FILLER OPENING                                                                                  </t>
  </si>
  <si>
    <t>38652</t>
  </si>
  <si>
    <t>30864</t>
  </si>
  <si>
    <t>D645$</t>
  </si>
  <si>
    <t xml:space="preserve">COMPOSTO PARA LIMPEZA EXTERNA DE AERONAVES (SHAMPOO), SPEC MIL-PRF-87937D, (BN) DE 20 LITROS.       </t>
  </si>
  <si>
    <t>13419</t>
  </si>
  <si>
    <t>10114</t>
  </si>
  <si>
    <t xml:space="preserve">COUPLING,GREASE GUN                                                                                 </t>
  </si>
  <si>
    <t>5845</t>
  </si>
  <si>
    <t>4559</t>
  </si>
  <si>
    <t>0MBA9</t>
  </si>
  <si>
    <t xml:space="preserve">CLOTH CLEANING BX 10LB WIDTH 15IN LENGTH 15IN.                                                      </t>
  </si>
  <si>
    <t xml:space="preserve">STRAP ASSEMBLY,OIL TANK                                                                             </t>
  </si>
  <si>
    <t>1818</t>
  </si>
  <si>
    <t xml:space="preserve">LUBRICATING GUN,HAND                                                                                </t>
  </si>
  <si>
    <t>1035</t>
  </si>
  <si>
    <t xml:space="preserve">CONE AND ROLLERS,TAPERED ROLLER                                                                     </t>
  </si>
  <si>
    <t>497</t>
  </si>
  <si>
    <t>XA998</t>
  </si>
  <si>
    <t>XA997</t>
  </si>
  <si>
    <t>XA944JS</t>
  </si>
  <si>
    <t>X4612</t>
  </si>
  <si>
    <t>X3991</t>
  </si>
  <si>
    <t>WL1524</t>
  </si>
  <si>
    <t xml:space="preserve">CONECTOR FÊMEA                                                                                      </t>
  </si>
  <si>
    <t>WF3</t>
  </si>
  <si>
    <t xml:space="preserve">SPARK PLUG                                                                                          </t>
  </si>
  <si>
    <t>URHM38E</t>
  </si>
  <si>
    <t>UREM38S</t>
  </si>
  <si>
    <t>UREM38E</t>
  </si>
  <si>
    <t xml:space="preserve">STRAP,TIEDOWN,ELECTRICAL COMPONENTS, COLOR NATURAL, WIDTH 0,146IN, THICK 0.055 IN, LENGTH 4.680IN   </t>
  </si>
  <si>
    <t xml:space="preserve">LOCKING PIN,MAGNETO                                                                                 </t>
  </si>
  <si>
    <t>T118</t>
  </si>
  <si>
    <t xml:space="preserve">INDICATOR STOL                                                                                      </t>
  </si>
  <si>
    <t>SW2 1/4</t>
  </si>
  <si>
    <t xml:space="preserve">NIPPLE                                                                                              </t>
  </si>
  <si>
    <t>STD684</t>
  </si>
  <si>
    <t>K8793</t>
  </si>
  <si>
    <t>STD2168</t>
  </si>
  <si>
    <t>STD2156</t>
  </si>
  <si>
    <t>STD1924</t>
  </si>
  <si>
    <t>STD1838</t>
  </si>
  <si>
    <t>STD1737</t>
  </si>
  <si>
    <t>STD1727</t>
  </si>
  <si>
    <t>STD1646</t>
  </si>
  <si>
    <t>STD1411</t>
  </si>
  <si>
    <t>STD1410</t>
  </si>
  <si>
    <t xml:space="preserve">BOLT,HEX                                                                                            </t>
  </si>
  <si>
    <t>STD1323</t>
  </si>
  <si>
    <t xml:space="preserve">MAGNETO START BOOSTER                                                                               </t>
  </si>
  <si>
    <t>SS1001</t>
  </si>
  <si>
    <t>SP122D</t>
  </si>
  <si>
    <t xml:space="preserve">SLIM-MALE CORD PLUG CONECTOR                                                                        </t>
  </si>
  <si>
    <t>SL415MX</t>
  </si>
  <si>
    <t xml:space="preserve">SLIM-LINE FEMALE REAR PANEL MOUNT RECEPTACLE                                                        </t>
  </si>
  <si>
    <t>SL175FX</t>
  </si>
  <si>
    <t>AF22$</t>
  </si>
  <si>
    <t xml:space="preserve">ROLAMENTO                                                                                           </t>
  </si>
  <si>
    <t>SKF51110</t>
  </si>
  <si>
    <t xml:space="preserve">RELAY,ELETROMAGNETIC                                                                                </t>
  </si>
  <si>
    <t>SAW4404T</t>
  </si>
  <si>
    <t>F6168</t>
  </si>
  <si>
    <t xml:space="preserve">LOCKSPRING,TURNLOCKFASTENER                                                                         </t>
  </si>
  <si>
    <t>S4-200</t>
  </si>
  <si>
    <t xml:space="preserve">EXTINGUISHER,FIRE, 1420 GRAMS (3.1 LBS.), HALON 1211/1301, TYPICAL USE: COCKPIT/CABIN               </t>
  </si>
  <si>
    <t>RS4</t>
  </si>
  <si>
    <t>REM38S</t>
  </si>
  <si>
    <t>REM38E</t>
  </si>
  <si>
    <t>RE3F4</t>
  </si>
  <si>
    <t xml:space="preserve">COUPLING,DRIVE                                                                                      </t>
  </si>
  <si>
    <t>RD7779-4</t>
  </si>
  <si>
    <t xml:space="preserve">HOUSING ASSY                                                                                        </t>
  </si>
  <si>
    <t>RB16043</t>
  </si>
  <si>
    <t xml:space="preserve">ROTOR                                                                                               </t>
  </si>
  <si>
    <t>RA7791</t>
  </si>
  <si>
    <t xml:space="preserve">BLADE,PUMP                                                                                          </t>
  </si>
  <si>
    <t>RA7491</t>
  </si>
  <si>
    <t xml:space="preserve">VALVE,BYPASS,PUMP                                                                                   </t>
  </si>
  <si>
    <t>RA7427</t>
  </si>
  <si>
    <t xml:space="preserve">CAGE,BY-PASS                                                                                        </t>
  </si>
  <si>
    <t>RA7425</t>
  </si>
  <si>
    <t>RA7362</t>
  </si>
  <si>
    <t xml:space="preserve">RETENTOR                                                                                            </t>
  </si>
  <si>
    <t>RA6861</t>
  </si>
  <si>
    <t xml:space="preserve">BUJAO                                                                                               </t>
  </si>
  <si>
    <t>RA3485-1</t>
  </si>
  <si>
    <t xml:space="preserve">RETENTOR SMOLA                                                                                      </t>
  </si>
  <si>
    <t>R4048-2</t>
  </si>
  <si>
    <t>U0LV3</t>
  </si>
  <si>
    <t xml:space="preserve">28V DC BOOST PUMP                                                                                   </t>
  </si>
  <si>
    <t>PX500-TC-28V</t>
  </si>
  <si>
    <t xml:space="preserve">DRIVE PULLEY                                                                                        </t>
  </si>
  <si>
    <t>PU672A</t>
  </si>
  <si>
    <t>D9853</t>
  </si>
  <si>
    <t>PT06A8-3S</t>
  </si>
  <si>
    <t xml:space="preserve">CIRCUIT                                                                                             </t>
  </si>
  <si>
    <t>PSM-8-N</t>
  </si>
  <si>
    <t>PSM-2-N</t>
  </si>
  <si>
    <t>PSM10N</t>
  </si>
  <si>
    <t>PS1432C</t>
  </si>
  <si>
    <t xml:space="preserve">SPRING WEARPLATE                                                                                    </t>
  </si>
  <si>
    <t>PMA10260</t>
  </si>
  <si>
    <t xml:space="preserve">PLUG,TELEPHONE, COLOR BLACK                                                                         </t>
  </si>
  <si>
    <t>PJ068</t>
  </si>
  <si>
    <t>LP000</t>
  </si>
  <si>
    <t xml:space="preserve">FILTRO                                                                                              </t>
  </si>
  <si>
    <t>PI447</t>
  </si>
  <si>
    <t xml:space="preserve">ELEMENTO FILTRO                                                                                     </t>
  </si>
  <si>
    <t>PI-323</t>
  </si>
  <si>
    <t>PDLM50</t>
  </si>
  <si>
    <t xml:space="preserve">BEARING BALL                                                                                        </t>
  </si>
  <si>
    <t>PB21403</t>
  </si>
  <si>
    <t xml:space="preserve">NUT AND WASHER                                                                                      </t>
  </si>
  <si>
    <t>P90-33</t>
  </si>
  <si>
    <t>9Z270</t>
  </si>
  <si>
    <t xml:space="preserve">BLADE                                                                                               </t>
  </si>
  <si>
    <t>P-45</t>
  </si>
  <si>
    <t xml:space="preserve">ANEL DE VEDAÇÃO                                                                                     </t>
  </si>
  <si>
    <t>P19821</t>
  </si>
  <si>
    <t xml:space="preserve">INTERRUPTEUR                                                                                        </t>
  </si>
  <si>
    <t xml:space="preserve">FLANGE                                                                                              </t>
  </si>
  <si>
    <t>NAS424-6</t>
  </si>
  <si>
    <t xml:space="preserve">COUPLING,BOSS                                                                                       </t>
  </si>
  <si>
    <t>NAS424-4</t>
  </si>
  <si>
    <t>NAS144-23</t>
  </si>
  <si>
    <t>NAS1096-3-8</t>
  </si>
  <si>
    <t>N0304-2-339</t>
  </si>
  <si>
    <t>MZ396</t>
  </si>
  <si>
    <t xml:space="preserve">SHAFT,DRIVE,FLEXIBLE                                                                                </t>
  </si>
  <si>
    <t>MZ326A</t>
  </si>
  <si>
    <t xml:space="preserve">BRUSH SPRING                                                                                        </t>
  </si>
  <si>
    <t>MZ19S</t>
  </si>
  <si>
    <t xml:space="preserve">GEAR HOUSING ASSEMB                                                                                 </t>
  </si>
  <si>
    <t>MZ1390</t>
  </si>
  <si>
    <t>MW-4-23</t>
  </si>
  <si>
    <t>MW4-23</t>
  </si>
  <si>
    <t xml:space="preserve">WIRE,NONELECTRICAL, ROUND, NICKEL ALLOY, AMS5687, DIAMETER 0.024 IN, LENGTH 558 FT,                 </t>
  </si>
  <si>
    <t xml:space="preserve">GASKET, MATERIAL STEEL CORROSION RESISTING.                                                         </t>
  </si>
  <si>
    <t>MS9144-01</t>
  </si>
  <si>
    <t>MS90707-1025</t>
  </si>
  <si>
    <t>MS87018-6</t>
  </si>
  <si>
    <t>MS51967-2</t>
  </si>
  <si>
    <t xml:space="preserve">SWAGING SLEEVE,WIRE ROPE                                                                            </t>
  </si>
  <si>
    <t>MS51844-42</t>
  </si>
  <si>
    <t>MS35691-1</t>
  </si>
  <si>
    <t>MS35333-42</t>
  </si>
  <si>
    <t xml:space="preserve">WASHER.LOCK                                                                                         </t>
  </si>
  <si>
    <t>MS35265-64</t>
  </si>
  <si>
    <t>MS35265-63</t>
  </si>
  <si>
    <t>MS35265-108</t>
  </si>
  <si>
    <t>MS35214-46</t>
  </si>
  <si>
    <t>MS35214-43</t>
  </si>
  <si>
    <t>MS35214-27</t>
  </si>
  <si>
    <t xml:space="preserve">CONECTOR DO RECEPTÁCULO ELÉTRICO                                                                    </t>
  </si>
  <si>
    <t>MS3450W18-1P</t>
  </si>
  <si>
    <t xml:space="preserve">STRAP,TIEDOWN,ELECTRICAL COMPONENTS, COLOR NATURAL, WIDTH 3/16 IN, THICK 0.055 IN, LENGTH 13.350IN  </t>
  </si>
  <si>
    <t>MS3108R20-29P</t>
  </si>
  <si>
    <t>MS3108E10SL4P</t>
  </si>
  <si>
    <t>MS3108B10SL4SC</t>
  </si>
  <si>
    <t>MS3108B10SL4S</t>
  </si>
  <si>
    <t xml:space="preserve">CONECTOR DO PLUG ELÉTRICO                                                                           </t>
  </si>
  <si>
    <t>MS3108A20-29P</t>
  </si>
  <si>
    <t>MS3106E16S1P</t>
  </si>
  <si>
    <t>MS3106E14S2S</t>
  </si>
  <si>
    <t>MS3106E14S1S</t>
  </si>
  <si>
    <t>MS3106E12S3SC</t>
  </si>
  <si>
    <t>MS3106E10SL3P</t>
  </si>
  <si>
    <t>MS3106A14S-5P</t>
  </si>
  <si>
    <t>MS3106A14-3S</t>
  </si>
  <si>
    <t>D9422</t>
  </si>
  <si>
    <t>MS3102R10SL3P</t>
  </si>
  <si>
    <t>MS3100E20-29S</t>
  </si>
  <si>
    <t>MS3100A14S5S</t>
  </si>
  <si>
    <t>MS3100A10SL-3S</t>
  </si>
  <si>
    <t>MS3100A10SL3P</t>
  </si>
  <si>
    <t>MS28775-228</t>
  </si>
  <si>
    <t>MS28740-10</t>
  </si>
  <si>
    <t>MS28034-1</t>
  </si>
  <si>
    <t>MS27708-3</t>
  </si>
  <si>
    <t>MS27640-4</t>
  </si>
  <si>
    <t>MS27401-13</t>
  </si>
  <si>
    <t xml:space="preserve">ADAPTER,STRAIGHT,TUBE TO HOSE, THREAD SIZE 7/16IN, OUTSIDE DIA HOSE 5/16IN, STEEL 304,WATER-OIL-GAS </t>
  </si>
  <si>
    <t>MS27386-4C</t>
  </si>
  <si>
    <t>MS27225-4</t>
  </si>
  <si>
    <t xml:space="preserve">ELBOW,TUBE TO HOSE                                                                                  </t>
  </si>
  <si>
    <t>MS27215-1</t>
  </si>
  <si>
    <t>MS27212-2-16</t>
  </si>
  <si>
    <t>MS27069-4C</t>
  </si>
  <si>
    <t>MS25243-4594</t>
  </si>
  <si>
    <t xml:space="preserve">LAMP,INCANDESCENT, TRANSPARENT, 250 WATTS, 28 VOLTS,                                                </t>
  </si>
  <si>
    <t>MS25089-4AR</t>
  </si>
  <si>
    <t>MS25041-10</t>
  </si>
  <si>
    <t xml:space="preserve">TERMINAL                                                                                            </t>
  </si>
  <si>
    <t>MS24694S58</t>
  </si>
  <si>
    <t>MS24694S47</t>
  </si>
  <si>
    <t>MS24694S17</t>
  </si>
  <si>
    <t>MS24693-BB32</t>
  </si>
  <si>
    <t>MS24587-6</t>
  </si>
  <si>
    <t>MS24566-4B</t>
  </si>
  <si>
    <t>MS24566-3B</t>
  </si>
  <si>
    <t>MS24566-1B</t>
  </si>
  <si>
    <t xml:space="preserve">TRANSMITTER                                                                                         </t>
  </si>
  <si>
    <t>MS24482-1</t>
  </si>
  <si>
    <t>MS24417-1</t>
  </si>
  <si>
    <t>MS21916-4-2</t>
  </si>
  <si>
    <t xml:space="preserve">TEE TUBE                                                                                            </t>
  </si>
  <si>
    <t>MS21912-4</t>
  </si>
  <si>
    <t>MS21909-4</t>
  </si>
  <si>
    <t xml:space="preserve">UNION,FLARELES                                                                                      </t>
  </si>
  <si>
    <t xml:space="preserve">TERMINAL,WIRE ROPE,STUD                                                                             </t>
  </si>
  <si>
    <t>MS21260S4RH</t>
  </si>
  <si>
    <t>MS21259-4RH</t>
  </si>
  <si>
    <t>MS21259-4LH</t>
  </si>
  <si>
    <t xml:space="preserve">CONNECTOR,ROD END                                                                                   </t>
  </si>
  <si>
    <t>MS21254-5LS</t>
  </si>
  <si>
    <t>MS21251B5L</t>
  </si>
  <si>
    <t xml:space="preserve">NUT,SELF-LOCKING,HEXA                                                                               </t>
  </si>
  <si>
    <t>MS21083N5</t>
  </si>
  <si>
    <t>MS21045-3</t>
  </si>
  <si>
    <t xml:space="preserve">ELBOW,PIPE TO TUBE                                                                                  </t>
  </si>
  <si>
    <t>MS20823-6D</t>
  </si>
  <si>
    <t xml:space="preserve">ELBOW,PIPE TO                                                                                       </t>
  </si>
  <si>
    <t>MS20823-4</t>
  </si>
  <si>
    <t>MS20613-4P5</t>
  </si>
  <si>
    <t>MS20613-4C4</t>
  </si>
  <si>
    <t xml:space="preserve">RIVET SOLID, ALUMINUM ALLOY 2117,T4, ANODIZE OVERALL                                                </t>
  </si>
  <si>
    <t>MS20470AD4-4-5</t>
  </si>
  <si>
    <t>MS20470AD4-18</t>
  </si>
  <si>
    <t>MS20470AD4-14</t>
  </si>
  <si>
    <t>MS20426AD6-24</t>
  </si>
  <si>
    <t xml:space="preserve">PIN,STRAIGHT,H                                                                                      </t>
  </si>
  <si>
    <t>MS20392-2C37</t>
  </si>
  <si>
    <t>MS20392-1C9</t>
  </si>
  <si>
    <t>MS20392-1C13</t>
  </si>
  <si>
    <t xml:space="preserve">LEAF BUTT HING                                                                                      </t>
  </si>
  <si>
    <t xml:space="preserve">FITTING,LUBRICATION                                                                                 </t>
  </si>
  <si>
    <t xml:space="preserve">TRANSISTOR                                                                                          </t>
  </si>
  <si>
    <t>MODEL S</t>
  </si>
  <si>
    <t>C0187</t>
  </si>
  <si>
    <t>MJ2955</t>
  </si>
  <si>
    <t>E314$</t>
  </si>
  <si>
    <t>MIL-W-5086/2</t>
  </si>
  <si>
    <t xml:space="preserve">TUBE STEEL ANL                                                                                      </t>
  </si>
  <si>
    <t>MILT8606 .250X.035</t>
  </si>
  <si>
    <t xml:space="preserve">BAR, METAL ROUND, DIA 7/8 IN MIL-S-6758, ALLOY 4130                                                 </t>
  </si>
  <si>
    <t>MIL-S-6758</t>
  </si>
  <si>
    <t>MILH8794-6 .313 ID</t>
  </si>
  <si>
    <t xml:space="preserve">MANGUEIRA                                                                                           </t>
  </si>
  <si>
    <t>0MJG0</t>
  </si>
  <si>
    <t xml:space="preserve">FIELD COIL                                                                                          </t>
  </si>
  <si>
    <t>MHB3005S</t>
  </si>
  <si>
    <t xml:space="preserve">CE HEAD ASSEMBLY                                                                                    </t>
  </si>
  <si>
    <t>MHB2400</t>
  </si>
  <si>
    <t xml:space="preserve">ARMATURE,MOTOR                                                                                      </t>
  </si>
  <si>
    <t>MHB-2399S</t>
  </si>
  <si>
    <t xml:space="preserve">FRAME AND FIELD ASS                                                                                 </t>
  </si>
  <si>
    <t>MHB2397S</t>
  </si>
  <si>
    <t>MHB2012S</t>
  </si>
  <si>
    <t>MCIA106-7-5</t>
  </si>
  <si>
    <t xml:space="preserve">CAPACITOR,FIXED,ELECTROLYTIC - 1000UF, 63V                                                          </t>
  </si>
  <si>
    <t>MAL212018102E3</t>
  </si>
  <si>
    <t>M83798/3-8</t>
  </si>
  <si>
    <t>M83798/2-8</t>
  </si>
  <si>
    <t>M83798/2-6</t>
  </si>
  <si>
    <t>M83798/1-6</t>
  </si>
  <si>
    <t>M83798/1-16</t>
  </si>
  <si>
    <t xml:space="preserve">BATTERY,STORAGE, 24 VOLTS, 18 AMPERE HOUR, ELECTROLYTE ACID, SLC 12 MONTHS                          </t>
  </si>
  <si>
    <t>M83769/2-1</t>
  </si>
  <si>
    <t xml:space="preserve">ROPE,WIRE, STEEL STRAND/CORE, DIA 0.125 IN (1/8"), 7 X 19, 1 TYPE AND A COMPOSITION                 </t>
  </si>
  <si>
    <t>M83420/1-003</t>
  </si>
  <si>
    <t>M5617</t>
  </si>
  <si>
    <t xml:space="preserve">COIL,IGNITION                                                                                       </t>
  </si>
  <si>
    <t>M3975</t>
  </si>
  <si>
    <t xml:space="preserve">HOUSING,MAGNETO                                                                                     </t>
  </si>
  <si>
    <t>M3900</t>
  </si>
  <si>
    <t xml:space="preserve">POINT KIT                                                                                           </t>
  </si>
  <si>
    <t>M3637</t>
  </si>
  <si>
    <t>M3331</t>
  </si>
  <si>
    <t xml:space="preserve">CONTACT POINTS                                                                                      </t>
  </si>
  <si>
    <t>M3081</t>
  </si>
  <si>
    <t xml:space="preserve">GEAR                                                                                                </t>
  </si>
  <si>
    <t>M3056</t>
  </si>
  <si>
    <t xml:space="preserve">BALL BEARING                                                                                        </t>
  </si>
  <si>
    <t>M3006</t>
  </si>
  <si>
    <t xml:space="preserve">WOODRUFF KEY                                                                                        </t>
  </si>
  <si>
    <t>M2536</t>
  </si>
  <si>
    <t>LW-31-1-16</t>
  </si>
  <si>
    <t>LW-31-0-94</t>
  </si>
  <si>
    <t>LW25-1-13</t>
  </si>
  <si>
    <t>LW-19332S</t>
  </si>
  <si>
    <t>LW14021</t>
  </si>
  <si>
    <t>LW13885M06</t>
  </si>
  <si>
    <t>LW13683M06</t>
  </si>
  <si>
    <t xml:space="preserve">SUPPORT-OIL SUMP BAF                                                                                </t>
  </si>
  <si>
    <t>LW-13385</t>
  </si>
  <si>
    <t xml:space="preserve">STEEL SUPORT                                                                                        </t>
  </si>
  <si>
    <t>LW-13384</t>
  </si>
  <si>
    <t>LW12545</t>
  </si>
  <si>
    <t xml:space="preserve">MANIFOLD,INTAKE                                                                                     </t>
  </si>
  <si>
    <t>LW12193</t>
  </si>
  <si>
    <t>LW12098-1-210</t>
  </si>
  <si>
    <t>LW-12098-1-170</t>
  </si>
  <si>
    <t>LW-12098-0-210</t>
  </si>
  <si>
    <t>LW12098-0-210</t>
  </si>
  <si>
    <t>LW12098-0-170</t>
  </si>
  <si>
    <t>LW10799</t>
  </si>
  <si>
    <t xml:space="preserve">GEAR ASSY                                                                                           </t>
  </si>
  <si>
    <t>LW-10541</t>
  </si>
  <si>
    <t>LW-10442</t>
  </si>
  <si>
    <t xml:space="preserve">MODIFICATION KIT,VALVE                                                                              </t>
  </si>
  <si>
    <t>LR22450</t>
  </si>
  <si>
    <t xml:space="preserve">CIRCLIPS                                                                                            </t>
  </si>
  <si>
    <t>L23201-14AMU</t>
  </si>
  <si>
    <t>FA951</t>
  </si>
  <si>
    <t>KP4FS464</t>
  </si>
  <si>
    <t>KP4</t>
  </si>
  <si>
    <t>KP3AFS464</t>
  </si>
  <si>
    <t xml:space="preserve">CONDENSER                                                                                           </t>
  </si>
  <si>
    <t>K3984</t>
  </si>
  <si>
    <t>K3975</t>
  </si>
  <si>
    <t xml:space="preserve">DISTRIBUTOR                                                                                         </t>
  </si>
  <si>
    <t>K3823</t>
  </si>
  <si>
    <t xml:space="preserve">BEARING CAP ASSEMBLY                                                                                </t>
  </si>
  <si>
    <t>K3630</t>
  </si>
  <si>
    <t xml:space="preserve">PARTS KIT,BEARING REPLACEMENT,MECHANICAL EQUIPMENT                                                  </t>
  </si>
  <si>
    <t>K3319</t>
  </si>
  <si>
    <t xml:space="preserve">KIT BEARING - REPLACEMENT                                                                           </t>
  </si>
  <si>
    <t>K3302</t>
  </si>
  <si>
    <t>K3215</t>
  </si>
  <si>
    <t>K1000-3</t>
  </si>
  <si>
    <t>JJ034</t>
  </si>
  <si>
    <t>JANTX2N6287</t>
  </si>
  <si>
    <t xml:space="preserve">TRANSISTOR DE                                                                                       </t>
  </si>
  <si>
    <t xml:space="preserve">CLAMP,HOSE, MATERIAL STEEL CORROSION RESISTING                                                      </t>
  </si>
  <si>
    <t>J252</t>
  </si>
  <si>
    <t xml:space="preserve">RING,BEARING,INNER                                                                                  </t>
  </si>
  <si>
    <t>IR1616</t>
  </si>
  <si>
    <t>HSBG4S</t>
  </si>
  <si>
    <t>HFR3M</t>
  </si>
  <si>
    <t>1PQF4</t>
  </si>
  <si>
    <t xml:space="preserve">MOUNTING POST                                                                                       </t>
  </si>
  <si>
    <t>H22-1</t>
  </si>
  <si>
    <t xml:space="preserve">FILTER                                                                                              </t>
  </si>
  <si>
    <t>F4</t>
  </si>
  <si>
    <t>F34-16</t>
  </si>
  <si>
    <t>AB12$</t>
  </si>
  <si>
    <t xml:space="preserve">ESPAGUETE PVC - CLORETO DE POLIVINILA, DIAMETRO 4MM, COR PRETA                                      </t>
  </si>
  <si>
    <t>ESPAGUETE PVC 4</t>
  </si>
  <si>
    <t>ES48110-1</t>
  </si>
  <si>
    <t xml:space="preserve">DRIVE ASSY,STARTER                                                                                  </t>
  </si>
  <si>
    <t>EBB75A</t>
  </si>
  <si>
    <t xml:space="preserve">DRIVE,ENGINE,ELECTRICAL STARTER                                                                     </t>
  </si>
  <si>
    <t>EBB131A</t>
  </si>
  <si>
    <t xml:space="preserve">ANTENNA VHF                                                                                         </t>
  </si>
  <si>
    <t>DMC-70-1/A</t>
  </si>
  <si>
    <t xml:space="preserve">PINO                                                                                                </t>
  </si>
  <si>
    <t xml:space="preserve">TAMPA                                                                                               </t>
  </si>
  <si>
    <t xml:space="preserve">SUPORTE                                                                                             </t>
  </si>
  <si>
    <t xml:space="preserve">CONEXAO                                                                                             </t>
  </si>
  <si>
    <t xml:space="preserve">BARRA TERMINAL                                                                                      </t>
  </si>
  <si>
    <t xml:space="preserve">HASTE                                                                                               </t>
  </si>
  <si>
    <t xml:space="preserve">MOLA                                                                                                </t>
  </si>
  <si>
    <t xml:space="preserve">BRACADEIRA                                                                                          </t>
  </si>
  <si>
    <t xml:space="preserve">ELBOW,PIPE                                                                                          </t>
  </si>
  <si>
    <t>MP117</t>
  </si>
  <si>
    <t xml:space="preserve">PORCA HEXAGONAL AUTOTRAVANTE                                                                        </t>
  </si>
  <si>
    <t>AL153</t>
  </si>
  <si>
    <t xml:space="preserve">APOIO                                                                                               </t>
  </si>
  <si>
    <t xml:space="preserve">FILTER ELEMENT,INTAKE AIR CLEANER                                                                   </t>
  </si>
  <si>
    <t>3BUZ3</t>
  </si>
  <si>
    <t xml:space="preserve">SCRIM BACKED FOAM (FIREHARD)                                                                        </t>
  </si>
  <si>
    <t>DAX552.0X36</t>
  </si>
  <si>
    <t>Z039$</t>
  </si>
  <si>
    <t xml:space="preserve">BATERIA 45 AMP TENSÃO NOMINAL 12V PRATA REF CRAL                                                    </t>
  </si>
  <si>
    <t>CP 45 VDF 12V PRATA</t>
  </si>
  <si>
    <t xml:space="preserve">COND BLINDADO                                                                                       </t>
  </si>
  <si>
    <t>CONDENSADOR .5MFD</t>
  </si>
  <si>
    <t xml:space="preserve">LAMPADA INCANDESCENT                                                                                </t>
  </si>
  <si>
    <t>CMA7512-24</t>
  </si>
  <si>
    <t xml:space="preserve">MODEL CI 157P V-DIPOLE                                                                              </t>
  </si>
  <si>
    <t>CI-157P</t>
  </si>
  <si>
    <t>CI105-16</t>
  </si>
  <si>
    <t xml:space="preserve">MARKER BEACON ANTENNA                                                                               </t>
  </si>
  <si>
    <t>CI102</t>
  </si>
  <si>
    <t>CH48110-1</t>
  </si>
  <si>
    <t>CFRD7779-4</t>
  </si>
  <si>
    <t>2M265</t>
  </si>
  <si>
    <t>CFRA7362</t>
  </si>
  <si>
    <t>CF2541053</t>
  </si>
  <si>
    <t>CCA4900</t>
  </si>
  <si>
    <t>CCA-1700</t>
  </si>
  <si>
    <t xml:space="preserve">COCK ASSY-DRAIN 1-4                                                                                 </t>
  </si>
  <si>
    <t>CCA1600</t>
  </si>
  <si>
    <t>CCA1550</t>
  </si>
  <si>
    <t xml:space="preserve">SPRING ASSY                                                                                         </t>
  </si>
  <si>
    <t>C722203-1</t>
  </si>
  <si>
    <t>C-3317-348-1</t>
  </si>
  <si>
    <t>C-3317-210-1</t>
  </si>
  <si>
    <t>C-3317-018</t>
  </si>
  <si>
    <t xml:space="preserve">ADAPTOR RING                                                                                        </t>
  </si>
  <si>
    <t>C2512-4</t>
  </si>
  <si>
    <t>ZZ101</t>
  </si>
  <si>
    <t>C0R10</t>
  </si>
  <si>
    <t>BZ2RQ1A2</t>
  </si>
  <si>
    <t xml:space="preserve">DIODO                                                                                               </t>
  </si>
  <si>
    <t>BYX38600</t>
  </si>
  <si>
    <t xml:space="preserve">BORRACHA ESPON                                                                                      </t>
  </si>
  <si>
    <t>BORRACHA ESPON 415</t>
  </si>
  <si>
    <t>BHQ1CC020004U</t>
  </si>
  <si>
    <t>B7639-4</t>
  </si>
  <si>
    <t xml:space="preserve">PAWL AND PIVOT ASSY                                                                                 </t>
  </si>
  <si>
    <t>B724542-1</t>
  </si>
  <si>
    <t>B714535-1</t>
  </si>
  <si>
    <t xml:space="preserve">BEARING, NEEDLE, CLOSED END                                                                         </t>
  </si>
  <si>
    <t>B-6680</t>
  </si>
  <si>
    <t xml:space="preserve">LUBRIFICATION FITTING                                                                               </t>
  </si>
  <si>
    <t>B3211</t>
  </si>
  <si>
    <t>B-3202H-6</t>
  </si>
  <si>
    <t xml:space="preserve">FORK,PITCH CHANGE                                                                                   </t>
  </si>
  <si>
    <t>B-2457-3</t>
  </si>
  <si>
    <t xml:space="preserve">CYLINDER                                                                                            </t>
  </si>
  <si>
    <t>B-2428-1</t>
  </si>
  <si>
    <t xml:space="preserve">PISTON                                                                                              </t>
  </si>
  <si>
    <t>B-2419-1</t>
  </si>
  <si>
    <t xml:space="preserve">PLATE,BLADE PRELOAD                                                                                 </t>
  </si>
  <si>
    <t>B-2222</t>
  </si>
  <si>
    <t>6U1U1</t>
  </si>
  <si>
    <t xml:space="preserve">NOZZLE,FUEL INJECTION                                                                               </t>
  </si>
  <si>
    <t>AV2524864-2</t>
  </si>
  <si>
    <t xml:space="preserve">ANEL ELASTICO                                                                                       </t>
  </si>
  <si>
    <t>AS621-0025</t>
  </si>
  <si>
    <t>AS5196-0402</t>
  </si>
  <si>
    <t>AS5195W0806</t>
  </si>
  <si>
    <t xml:space="preserve">ADAPTER,STRAIGHT,PIPE TO BOSS                                                                       </t>
  </si>
  <si>
    <t xml:space="preserve">CONNECTOR,MULTIPLE,FLUID PRESSURE LINE                                                              </t>
  </si>
  <si>
    <t>AS5162D04</t>
  </si>
  <si>
    <t>AS4861D01</t>
  </si>
  <si>
    <t>AS4854D01</t>
  </si>
  <si>
    <t xml:space="preserve">SWITCH,MERCURY                                                                                      </t>
  </si>
  <si>
    <t>AS454A34</t>
  </si>
  <si>
    <t>AS21902J6</t>
  </si>
  <si>
    <t>ARE6</t>
  </si>
  <si>
    <t xml:space="preserve">CAPACITANCE FUEL LEVEL SENDER                                                                       </t>
  </si>
  <si>
    <t>AP-Q24B3-D120-5VLL20%</t>
  </si>
  <si>
    <t>ANN5</t>
  </si>
  <si>
    <t>AN936B8</t>
  </si>
  <si>
    <t>AN936B6</t>
  </si>
  <si>
    <t>AN935-4</t>
  </si>
  <si>
    <t>AN931-8-13</t>
  </si>
  <si>
    <t>AN931-6-10</t>
  </si>
  <si>
    <t>AN927-4D</t>
  </si>
  <si>
    <t xml:space="preserve">NUT,TUBE                                                                                            </t>
  </si>
  <si>
    <t>AN919-12D</t>
  </si>
  <si>
    <t>AN914-1D</t>
  </si>
  <si>
    <t>AN913-1D</t>
  </si>
  <si>
    <t>AN912-4D</t>
  </si>
  <si>
    <t xml:space="preserve">NIPPLE,PIPE                                                                                         </t>
  </si>
  <si>
    <t>AN911-3D</t>
  </si>
  <si>
    <t>AN901-12C</t>
  </si>
  <si>
    <t>AN900-12</t>
  </si>
  <si>
    <t>AN894D8-6</t>
  </si>
  <si>
    <t>AN894D3-2</t>
  </si>
  <si>
    <t>AN893-12D</t>
  </si>
  <si>
    <t>AN889-1</t>
  </si>
  <si>
    <t>AN8-36</t>
  </si>
  <si>
    <t>AN832-3D</t>
  </si>
  <si>
    <t>AN822-8D</t>
  </si>
  <si>
    <t>AN822-6D</t>
  </si>
  <si>
    <t>AN822-4D</t>
  </si>
  <si>
    <t>AN822-4</t>
  </si>
  <si>
    <t xml:space="preserve">NUT,TUBE COUPLING                                                                                   </t>
  </si>
  <si>
    <t>AN818-6D</t>
  </si>
  <si>
    <t>AN816-8D</t>
  </si>
  <si>
    <t>AN816-4D</t>
  </si>
  <si>
    <t>AN816-3D</t>
  </si>
  <si>
    <t>AN816-10D</t>
  </si>
  <si>
    <t xml:space="preserve">UNION                                                                                               </t>
  </si>
  <si>
    <t xml:space="preserve">BODY,HIGH PRESSURE AIR VALVE                                                                        </t>
  </si>
  <si>
    <t>AN8008D9</t>
  </si>
  <si>
    <t>AN780-2</t>
  </si>
  <si>
    <t>AN778-8D</t>
  </si>
  <si>
    <t xml:space="preserve">BOLT,FLUID PASSAGE                                                                                  </t>
  </si>
  <si>
    <t>AN775-4D</t>
  </si>
  <si>
    <t>AN6H40</t>
  </si>
  <si>
    <t>AN6-41</t>
  </si>
  <si>
    <t>AN6-34A</t>
  </si>
  <si>
    <t>AN6-26A</t>
  </si>
  <si>
    <t>AN6-24A</t>
  </si>
  <si>
    <t>AN6-23</t>
  </si>
  <si>
    <t>AN6-22A</t>
  </si>
  <si>
    <t>AN6-22</t>
  </si>
  <si>
    <t>AN6-21A</t>
  </si>
  <si>
    <t>AN6-21</t>
  </si>
  <si>
    <t>AN6-20A</t>
  </si>
  <si>
    <t>AN6-10</t>
  </si>
  <si>
    <t>AN5-7</t>
  </si>
  <si>
    <t>AN565B1032H5</t>
  </si>
  <si>
    <t>AN5-6</t>
  </si>
  <si>
    <t>AN535-4-3</t>
  </si>
  <si>
    <t>AN5-21A</t>
  </si>
  <si>
    <t>AN515B6-10</t>
  </si>
  <si>
    <t>AN5-12</t>
  </si>
  <si>
    <t>AN5-10A</t>
  </si>
  <si>
    <t>AN507B832-12</t>
  </si>
  <si>
    <t>AN507B832-10</t>
  </si>
  <si>
    <t>AN507-640R10</t>
  </si>
  <si>
    <t>AN507-632R12</t>
  </si>
  <si>
    <t>AN505B5-8</t>
  </si>
  <si>
    <t>AN505-3-6</t>
  </si>
  <si>
    <t>AN501-10-8</t>
  </si>
  <si>
    <t>AN501-10-6</t>
  </si>
  <si>
    <t>AN501-10-10</t>
  </si>
  <si>
    <t>AN500A416-8</t>
  </si>
  <si>
    <t>AN500A10-16</t>
  </si>
  <si>
    <t>AN500-416-16</t>
  </si>
  <si>
    <t>AN500-416-10</t>
  </si>
  <si>
    <t>AN4H37A</t>
  </si>
  <si>
    <t>AN4H14</t>
  </si>
  <si>
    <t>AN4H12A</t>
  </si>
  <si>
    <t xml:space="preserve">PARAFUSO DE MÁQUINA                                                                                 </t>
  </si>
  <si>
    <t>AN4-34</t>
  </si>
  <si>
    <t>AN4-22</t>
  </si>
  <si>
    <t xml:space="preserve">PIN RETAINING                                                                                       </t>
  </si>
  <si>
    <t>AN416-1</t>
  </si>
  <si>
    <t>AN4-16</t>
  </si>
  <si>
    <t>AN4076-1</t>
  </si>
  <si>
    <t xml:space="preserve">PROTECTOR,IGNITION                                                                                  </t>
  </si>
  <si>
    <t>AN4060-1</t>
  </si>
  <si>
    <t>AN392-9</t>
  </si>
  <si>
    <t>AN380C4-4</t>
  </si>
  <si>
    <t>AN365-640A</t>
  </si>
  <si>
    <t>AN340C8</t>
  </si>
  <si>
    <t>AN340B5</t>
  </si>
  <si>
    <t>AN3-40A</t>
  </si>
  <si>
    <t>AN3-17</t>
  </si>
  <si>
    <t xml:space="preserve">RESISTOR,VARIABLE,WIRE WOUND,NONPRECISION                                                           </t>
  </si>
  <si>
    <t>AN3155-25-25</t>
  </si>
  <si>
    <t>AN3155-25-10</t>
  </si>
  <si>
    <t xml:space="preserve">RESISTOR,VARIA                                                                                      </t>
  </si>
  <si>
    <t>AN315-4L</t>
  </si>
  <si>
    <t>AN3129-4523</t>
  </si>
  <si>
    <t>AN310-8</t>
  </si>
  <si>
    <t>AN310-6</t>
  </si>
  <si>
    <t xml:space="preserve">SWITCH, TOGGLE                                                                                      </t>
  </si>
  <si>
    <t>AN3021-1</t>
  </si>
  <si>
    <t xml:space="preserve">BEARING,BALL,BELL CRANK                                                                             </t>
  </si>
  <si>
    <t>AN218P4</t>
  </si>
  <si>
    <t>AN180-33</t>
  </si>
  <si>
    <t>AN179-74</t>
  </si>
  <si>
    <t xml:space="preserve">BOLT,CLOSE TOLERANCE (NIIN CANCELADO)                                                               </t>
  </si>
  <si>
    <t>AN179-41</t>
  </si>
  <si>
    <t>AN178H41</t>
  </si>
  <si>
    <t>AN178H14</t>
  </si>
  <si>
    <t>AN178-26</t>
  </si>
  <si>
    <t>AN178-14</t>
  </si>
  <si>
    <t>ALU-3045BS</t>
  </si>
  <si>
    <t xml:space="preserve">ROTOR ASSEMBLY                                                                                      </t>
  </si>
  <si>
    <t>ALU2228S1</t>
  </si>
  <si>
    <t xml:space="preserve">END BELL,ELECTRICAL ROTATING EQUIPMENT                                                              </t>
  </si>
  <si>
    <t>ALU-1062A</t>
  </si>
  <si>
    <t xml:space="preserve">SLIP RING HEAD ASSEMBLY                                                                             </t>
  </si>
  <si>
    <t>ALK-1232CS-2</t>
  </si>
  <si>
    <t xml:space="preserve">STATOR ASSEMBLY                                                                                     </t>
  </si>
  <si>
    <t>ALE2008ABS</t>
  </si>
  <si>
    <t>ALE2008AA</t>
  </si>
  <si>
    <t xml:space="preserve">MOUNTING PAD,ELECTRICAL-ELECTRONIC COMPONENT                                                        </t>
  </si>
  <si>
    <t>ALE-1054A</t>
  </si>
  <si>
    <t>ALE-1003K</t>
  </si>
  <si>
    <t xml:space="preserve">INSULATION SLEEVING,THERMAL, DIAMETER INSIDE 0.620 IN, THICK 0.125 IN, GLASS FIBER                  </t>
  </si>
  <si>
    <t>AE701-4</t>
  </si>
  <si>
    <t>ADYE6-301</t>
  </si>
  <si>
    <t>0E3U1</t>
  </si>
  <si>
    <t xml:space="preserve">PUMP,AIR,EMISSION CONTROL, (DRY VACUUM PUMP).                                                       </t>
  </si>
  <si>
    <t>AA3215CC</t>
  </si>
  <si>
    <t xml:space="preserve">LIGHT,PANEL                                                                                         </t>
  </si>
  <si>
    <t>A8970-2-327</t>
  </si>
  <si>
    <t>A8970-1Y</t>
  </si>
  <si>
    <t xml:space="preserve">LIGHT,PAINEL                                                                                        </t>
  </si>
  <si>
    <t>A8970-1-327</t>
  </si>
  <si>
    <t xml:space="preserve">RING,SPLIT FEATHERI                                                                                 </t>
  </si>
  <si>
    <t>A-867</t>
  </si>
  <si>
    <t xml:space="preserve">PLATE,MOUTING                                                                                       </t>
  </si>
  <si>
    <t>A8158-2</t>
  </si>
  <si>
    <t xml:space="preserve">GEAR,WORM                                                                                           </t>
  </si>
  <si>
    <t>A7613-1</t>
  </si>
  <si>
    <t>A7611</t>
  </si>
  <si>
    <t>A65</t>
  </si>
  <si>
    <t>A45398</t>
  </si>
  <si>
    <t xml:space="preserve">SOCKET,SET SCREW                                                                                    </t>
  </si>
  <si>
    <t>A-4252</t>
  </si>
  <si>
    <t>A-3208</t>
  </si>
  <si>
    <t xml:space="preserve">SOCKET                                                                                              </t>
  </si>
  <si>
    <t>A3204</t>
  </si>
  <si>
    <t>4SZU4</t>
  </si>
  <si>
    <t xml:space="preserve">ALTITUDE ENCODER                                                                                    </t>
  </si>
  <si>
    <t>A-30</t>
  </si>
  <si>
    <t>A-2432</t>
  </si>
  <si>
    <t>A-2431</t>
  </si>
  <si>
    <t xml:space="preserve">BALANCE WEIGHT,PROPELLER                                                                            </t>
  </si>
  <si>
    <t>A2424</t>
  </si>
  <si>
    <t>A-2420-22</t>
  </si>
  <si>
    <t xml:space="preserve">ROD,PISTON,LINEAR ACTUATING CYLINDER                                                                </t>
  </si>
  <si>
    <t>A-2418-5</t>
  </si>
  <si>
    <t xml:space="preserve">PLUG,BLADE                                                                                          </t>
  </si>
  <si>
    <t>A-2414</t>
  </si>
  <si>
    <t xml:space="preserve">BUSHING,GUIDE                                                                                       </t>
  </si>
  <si>
    <t>A-2249</t>
  </si>
  <si>
    <t xml:space="preserve">BLOCK,PITCH CHANGE                                                                                  </t>
  </si>
  <si>
    <t>A-2217-3</t>
  </si>
  <si>
    <t xml:space="preserve">NUT,PISTON ROD                                                                                      </t>
  </si>
  <si>
    <t>A-2211</t>
  </si>
  <si>
    <t xml:space="preserve">RETENTION RING,BEARING                                                                              </t>
  </si>
  <si>
    <t>A-2204</t>
  </si>
  <si>
    <t xml:space="preserve">BEARING,BLADE                                                                                       </t>
  </si>
  <si>
    <t>A-2202</t>
  </si>
  <si>
    <t xml:space="preserve">GRIP ASSEMBLY,CONTROLLER,AIRCRAFT                                                                   </t>
  </si>
  <si>
    <t>A218-962785-00</t>
  </si>
  <si>
    <t>A2069</t>
  </si>
  <si>
    <t>A2043</t>
  </si>
  <si>
    <t xml:space="preserve">LIGHT ASSY                                                                                          </t>
  </si>
  <si>
    <t>A1285R24</t>
  </si>
  <si>
    <t xml:space="preserve">BRUSH                                                                                               </t>
  </si>
  <si>
    <t>9A1577</t>
  </si>
  <si>
    <t xml:space="preserve">ELBOW,HOSE                                                                                          </t>
  </si>
  <si>
    <t>940009-02</t>
  </si>
  <si>
    <t xml:space="preserve">REPAIR KIT                                                                                          </t>
  </si>
  <si>
    <t>90-3037</t>
  </si>
  <si>
    <t>90-3011</t>
  </si>
  <si>
    <t>90-3004</t>
  </si>
  <si>
    <t xml:space="preserve">TERMINAL,STUD                                                                                       </t>
  </si>
  <si>
    <t>90-2502</t>
  </si>
  <si>
    <t>8846-6D</t>
  </si>
  <si>
    <t>816-16D</t>
  </si>
  <si>
    <t xml:space="preserve">HOLDER,ELECTRICAL CONTACT BRUSH                                                                     </t>
  </si>
  <si>
    <t>815-0002-001</t>
  </si>
  <si>
    <t>7A4019</t>
  </si>
  <si>
    <t>74309M06</t>
  </si>
  <si>
    <t xml:space="preserve">GASKET AND SEAL SET                                                                                 </t>
  </si>
  <si>
    <t>73185-1</t>
  </si>
  <si>
    <t>722203-1</t>
  </si>
  <si>
    <t xml:space="preserve">SLEEVE ASSEMBLY                                                                                     </t>
  </si>
  <si>
    <t>722200-1</t>
  </si>
  <si>
    <t>722197-1</t>
  </si>
  <si>
    <t>676-8D</t>
  </si>
  <si>
    <t>65-0659-5</t>
  </si>
  <si>
    <t>65-0659-3</t>
  </si>
  <si>
    <t xml:space="preserve">POINTER,DIAL                                                                                        </t>
  </si>
  <si>
    <t xml:space="preserve">SEAL ROD                                                                                            </t>
  </si>
  <si>
    <t>639484A1</t>
  </si>
  <si>
    <t>637-0001-001</t>
  </si>
  <si>
    <t xml:space="preserve">STOP,VANE,INDICATOR                                                                                 </t>
  </si>
  <si>
    <t>629-0004-001</t>
  </si>
  <si>
    <t xml:space="preserve">PAINEL                                                                                              </t>
  </si>
  <si>
    <t>628-6938-001</t>
  </si>
  <si>
    <t>628-5490-001</t>
  </si>
  <si>
    <t xml:space="preserve">GEAR SET,SPUR,MATCHED                                                                               </t>
  </si>
  <si>
    <t>628-5455-001</t>
  </si>
  <si>
    <t xml:space="preserve">POTENTIOMETER                                                                                       </t>
  </si>
  <si>
    <t>628-5180-001</t>
  </si>
  <si>
    <t xml:space="preserve">CABLE ASSEMBLY,RADIO FREQUENCY                                                                      </t>
  </si>
  <si>
    <t>611-0014-001</t>
  </si>
  <si>
    <t>603-1440-404</t>
  </si>
  <si>
    <t>601/AE701-16</t>
  </si>
  <si>
    <t>6005-9501-52</t>
  </si>
  <si>
    <t xml:space="preserve">SOLENOID                                                                                            </t>
  </si>
  <si>
    <t>6000-20-5</t>
  </si>
  <si>
    <t xml:space="preserve">INNER TUBE,PNEUMATIC TIRE,AIRCRAFT, SIZE 6.50-8                                                     </t>
  </si>
  <si>
    <t>588-16D1</t>
  </si>
  <si>
    <t>583-1/2D1</t>
  </si>
  <si>
    <t>57A2413</t>
  </si>
  <si>
    <t>57A2043-1</t>
  </si>
  <si>
    <t xml:space="preserve">BAFFLE OIL SUM                                                                                      </t>
  </si>
  <si>
    <t>56G23399</t>
  </si>
  <si>
    <t xml:space="preserve">VALVE,REGULATING,TEMPERATURE                                                                        </t>
  </si>
  <si>
    <t>53E22144</t>
  </si>
  <si>
    <t xml:space="preserve">VALVE, CHECK                                                                                        </t>
  </si>
  <si>
    <t>493-8D1-2</t>
  </si>
  <si>
    <t>491-3</t>
  </si>
  <si>
    <t xml:space="preserve">LEVER ASSY,SPEED AD                                                                                 </t>
  </si>
  <si>
    <t>4451-064</t>
  </si>
  <si>
    <t>440-6</t>
  </si>
  <si>
    <t xml:space="preserve">LENS,LIGHT, COLOR RED                                                                               </t>
  </si>
  <si>
    <t>41-0736-1</t>
  </si>
  <si>
    <t xml:space="preserve">MOTOR,DIRECT CURRENT                                                                                </t>
  </si>
  <si>
    <t>41-0190-1</t>
  </si>
  <si>
    <t>400 463</t>
  </si>
  <si>
    <t>395-5SB-5LL</t>
  </si>
  <si>
    <t>383B</t>
  </si>
  <si>
    <t xml:space="preserve">BELT,V                                                                                              </t>
  </si>
  <si>
    <t>37A19773-376</t>
  </si>
  <si>
    <t>352-5019-010</t>
  </si>
  <si>
    <t xml:space="preserve">MICROCIRCUIT,LINEAR                                                                                 </t>
  </si>
  <si>
    <t>351-1286-010</t>
  </si>
  <si>
    <t>351-1261-010</t>
  </si>
  <si>
    <t xml:space="preserve">SWITCH, REMOTE                                                                                      </t>
  </si>
  <si>
    <t>345-6196-04</t>
  </si>
  <si>
    <t>32173-124</t>
  </si>
  <si>
    <t>32089-124</t>
  </si>
  <si>
    <t>306553-6</t>
  </si>
  <si>
    <t>306548-5</t>
  </si>
  <si>
    <t>3026-852</t>
  </si>
  <si>
    <t>2N6287</t>
  </si>
  <si>
    <t>2N3055</t>
  </si>
  <si>
    <t>2N1548</t>
  </si>
  <si>
    <t xml:space="preserve">PUSH BOTTON                                                                                         </t>
  </si>
  <si>
    <t>266-0235-010</t>
  </si>
  <si>
    <t>2524864-2</t>
  </si>
  <si>
    <t>2521754-2</t>
  </si>
  <si>
    <t>2521754-1</t>
  </si>
  <si>
    <t>25134-4-4S</t>
  </si>
  <si>
    <t>2321E</t>
  </si>
  <si>
    <t xml:space="preserve">INVERTER                                                                                            </t>
  </si>
  <si>
    <t>23-1100-5A</t>
  </si>
  <si>
    <t>22K1-02</t>
  </si>
  <si>
    <t>21D700-2</t>
  </si>
  <si>
    <t>218892-97847</t>
  </si>
  <si>
    <t xml:space="preserve">SWITCH BOARD                                                                                        </t>
  </si>
  <si>
    <t>200-5992-00</t>
  </si>
  <si>
    <t xml:space="preserve">CONDENSADOR BL                                                                                      </t>
  </si>
  <si>
    <t>2.2MFD</t>
  </si>
  <si>
    <t xml:space="preserve">SRMICONDUCTOR DEVIC                                                                                 </t>
  </si>
  <si>
    <t>18B23885</t>
  </si>
  <si>
    <t>18A19399</t>
  </si>
  <si>
    <t xml:space="preserve">BEARING,BALL,ANNULAR (NIIN CANCELADO)                                                               </t>
  </si>
  <si>
    <t>15D024D066</t>
  </si>
  <si>
    <t xml:space="preserve">HYDRAULIC, SPHERICAL                                                                                </t>
  </si>
  <si>
    <t>15B26588</t>
  </si>
  <si>
    <t xml:space="preserve">TAPPET,ENGINE POPPET VALVE                                                                          </t>
  </si>
  <si>
    <t>15B26066</t>
  </si>
  <si>
    <t xml:space="preserve">MOUNT,RESILIENT                                                                                     </t>
  </si>
  <si>
    <t>150PL14</t>
  </si>
  <si>
    <t>150PL10</t>
  </si>
  <si>
    <t>148-2190-4</t>
  </si>
  <si>
    <t>13S19647</t>
  </si>
  <si>
    <t xml:space="preserve">HALF,SCISSORS INF                                                                                   </t>
  </si>
  <si>
    <t>13744A</t>
  </si>
  <si>
    <t xml:space="preserve">SEMI-TESOURA DIR                                                                                    </t>
  </si>
  <si>
    <t>13742A</t>
  </si>
  <si>
    <t xml:space="preserve">COMPAS                                                                                              </t>
  </si>
  <si>
    <t>13669A</t>
  </si>
  <si>
    <t xml:space="preserve">SEMIMONTANT DI                                                                                      </t>
  </si>
  <si>
    <t>13395AD</t>
  </si>
  <si>
    <t xml:space="preserve">SWAGING SLEEVE,WIREROPE                                                                             </t>
  </si>
  <si>
    <t>128-3VG</t>
  </si>
  <si>
    <t>1271-5312</t>
  </si>
  <si>
    <t xml:space="preserve">MICROCIRCUIT                                                                                        </t>
  </si>
  <si>
    <t>120-3080-00</t>
  </si>
  <si>
    <t>120-3052-00</t>
  </si>
  <si>
    <t xml:space="preserve">IC UA723C883B                                                                                       </t>
  </si>
  <si>
    <t>120-3023-00</t>
  </si>
  <si>
    <t xml:space="preserve">ICMC1350                                                                                            </t>
  </si>
  <si>
    <t>120-3020-00</t>
  </si>
  <si>
    <t>11751-1</t>
  </si>
  <si>
    <t xml:space="preserve">SMP, INSTALL RACK, GMA 340                                                                          </t>
  </si>
  <si>
    <t>115-00262-00</t>
  </si>
  <si>
    <t xml:space="preserve">ADAPTER,LAMPHOLDER                                                                                  </t>
  </si>
  <si>
    <t>11-0707-1</t>
  </si>
  <si>
    <t xml:space="preserve">BLADE ANTENNA                                                                                       </t>
  </si>
  <si>
    <t>110-337</t>
  </si>
  <si>
    <t xml:space="preserve">LAP BELT ASSEMBLY                                                                                   </t>
  </si>
  <si>
    <t>10557426-2</t>
  </si>
  <si>
    <t xml:space="preserve">NUT,PLAIN,CAST                                                                                      </t>
  </si>
  <si>
    <t>10-51643</t>
  </si>
  <si>
    <t>103A10003-16</t>
  </si>
  <si>
    <t xml:space="preserve">SWITCH,ENGINE STARTER,ELECTRICAL                                                                    </t>
  </si>
  <si>
    <t>10-357230-1</t>
  </si>
  <si>
    <t>1028-B</t>
  </si>
  <si>
    <t>102-00000</t>
  </si>
  <si>
    <t>10-176484</t>
  </si>
  <si>
    <t xml:space="preserve">TACH CABLE 32                                                                                       </t>
  </si>
  <si>
    <t>10-16600</t>
  </si>
  <si>
    <t>1DJG0</t>
  </si>
  <si>
    <t xml:space="preserve">AE FUEL GUARDIAN TWO SENSORS                                                                        </t>
  </si>
  <si>
    <t>10-00399</t>
  </si>
  <si>
    <t>10-0028-17</t>
  </si>
  <si>
    <t>071-01591-0001</t>
  </si>
  <si>
    <t>071-01553-0200</t>
  </si>
  <si>
    <t>071-00221-0010</t>
  </si>
  <si>
    <t>06A19956</t>
  </si>
  <si>
    <t xml:space="preserve">PISTON,INTERNAL COMBUSTION ENGINE                                                                   </t>
  </si>
  <si>
    <t>05K21120</t>
  </si>
  <si>
    <t xml:space="preserve">KIT CILYNDER                                                                                        </t>
  </si>
  <si>
    <t>05K21112</t>
  </si>
  <si>
    <t xml:space="preserve">IMPELLER DRIVE KIT                                                                                  </t>
  </si>
  <si>
    <t>05K19423-S</t>
  </si>
  <si>
    <t xml:space="preserve">INSTALLATION KIT                                                                                    </t>
  </si>
  <si>
    <t>050-1854-00</t>
  </si>
  <si>
    <t xml:space="preserve">INSTALLATION KIT,ELECTRONIC EQUIPMENT                                                               </t>
  </si>
  <si>
    <t>050-03378-0000</t>
  </si>
  <si>
    <t xml:space="preserve">KIT KY-92 MOD                                                                                       </t>
  </si>
  <si>
    <t>050-02698-0000</t>
  </si>
  <si>
    <t xml:space="preserve">INSTALL KIT KI525A                                                                                  </t>
  </si>
  <si>
    <t>050-01344-0000</t>
  </si>
  <si>
    <t>037-0028-06</t>
  </si>
  <si>
    <t xml:space="preserve">FUSE 125 0.5A                                                                                       </t>
  </si>
  <si>
    <t>036-0060-04</t>
  </si>
  <si>
    <t>02G21446</t>
  </si>
  <si>
    <t xml:space="preserve">VOLTAGE REGULATOR                                                                                   </t>
  </si>
  <si>
    <t>0192-033-005</t>
  </si>
  <si>
    <t xml:space="preserve">RACK BACKPLATE, GMA 340                                                                             </t>
  </si>
  <si>
    <t>011-00678-00</t>
  </si>
  <si>
    <t xml:space="preserve">CONNECTOR KIT, GMA 340                                                                              </t>
  </si>
  <si>
    <t>011-00652-00</t>
  </si>
  <si>
    <t xml:space="preserve">CONTROL ASSEMBLY                                                                                    </t>
  </si>
  <si>
    <t>0108370-48</t>
  </si>
  <si>
    <t xml:space="preserve">CONTROL ASSEMBLY,U/O PN 1S48B25A2X-15,HARNESS,AIRCRAFT SAFETY,SHOULDER                              </t>
  </si>
  <si>
    <t>0108370-46</t>
  </si>
  <si>
    <t>00720B9000A20B8</t>
  </si>
  <si>
    <t xml:space="preserve">XSTR PNP2N6109                                                                                      </t>
  </si>
  <si>
    <t>007-0292-00</t>
  </si>
  <si>
    <t xml:space="preserve">RING,ELECTRICAL CONTACT                                                                             </t>
  </si>
  <si>
    <t>8260007001</t>
  </si>
  <si>
    <t>11640751</t>
  </si>
  <si>
    <t>9524218</t>
  </si>
  <si>
    <t xml:space="preserve">DIAPHRAGM                                                                                           </t>
  </si>
  <si>
    <t>2541803</t>
  </si>
  <si>
    <t>2541562</t>
  </si>
  <si>
    <t>2540577</t>
  </si>
  <si>
    <t>2539561</t>
  </si>
  <si>
    <t>2539449</t>
  </si>
  <si>
    <t>2538998</t>
  </si>
  <si>
    <t>2538420</t>
  </si>
  <si>
    <t>2538396</t>
  </si>
  <si>
    <t xml:space="preserve">FRAME,SEAT,VEHICULAR                                                                                </t>
  </si>
  <si>
    <t>2538283</t>
  </si>
  <si>
    <t xml:space="preserve">VALVE,SERVO                                                                                         </t>
  </si>
  <si>
    <t>2537665</t>
  </si>
  <si>
    <t>2537610</t>
  </si>
  <si>
    <t xml:space="preserve">DIAPHRAGM,ACTUATORVALVE,SPECIAL SHAPED                                                              </t>
  </si>
  <si>
    <t>2526388</t>
  </si>
  <si>
    <t xml:space="preserve">STOP THROTTLE                                                                                       </t>
  </si>
  <si>
    <t>2523800</t>
  </si>
  <si>
    <t>951787</t>
  </si>
  <si>
    <t>951401</t>
  </si>
  <si>
    <t>951400</t>
  </si>
  <si>
    <t>951398</t>
  </si>
  <si>
    <t>951392</t>
  </si>
  <si>
    <t xml:space="preserve">KIT REPAIR                                                                                          </t>
  </si>
  <si>
    <t>756739</t>
  </si>
  <si>
    <t xml:space="preserve">SEAL 25 SHAFT                                                                                       </t>
  </si>
  <si>
    <t>657217</t>
  </si>
  <si>
    <t>587857</t>
  </si>
  <si>
    <t>437405</t>
  </si>
  <si>
    <t>367757</t>
  </si>
  <si>
    <t xml:space="preserve">SHAFT ASSY,THROTTLE                                                                                 </t>
  </si>
  <si>
    <t>367416</t>
  </si>
  <si>
    <t xml:space="preserve">CENTERPLATEKIT                                                                                      </t>
  </si>
  <si>
    <t>316492</t>
  </si>
  <si>
    <t xml:space="preserve">BASE,GOVERNOR,PROPE                                                                                 </t>
  </si>
  <si>
    <t>213214</t>
  </si>
  <si>
    <t xml:space="preserve">WEIGHT,GOVERNOR,DIESEL ENGINE                                                                       </t>
  </si>
  <si>
    <t>210314</t>
  </si>
  <si>
    <t xml:space="preserve">BODY                                                                                                </t>
  </si>
  <si>
    <t>210253</t>
  </si>
  <si>
    <t>210216</t>
  </si>
  <si>
    <t xml:space="preserve">GEAR CLUSTER                                                                                        </t>
  </si>
  <si>
    <t>210206</t>
  </si>
  <si>
    <t xml:space="preserve">LIFT ROD,PILOT VALV                                                                                 </t>
  </si>
  <si>
    <t>210044</t>
  </si>
  <si>
    <t xml:space="preserve">BEARING,ROLLER,NEEDLE                                                                               </t>
  </si>
  <si>
    <t>210036</t>
  </si>
  <si>
    <t>210031</t>
  </si>
  <si>
    <t xml:space="preserve">GASKET, MATERIAL CELLULOSE                                                                          </t>
  </si>
  <si>
    <t>206337</t>
  </si>
  <si>
    <t xml:space="preserve">RING,OIL SEAL                                                                                       </t>
  </si>
  <si>
    <t>206336</t>
  </si>
  <si>
    <t>204864</t>
  </si>
  <si>
    <t>192558</t>
  </si>
  <si>
    <t>191869</t>
  </si>
  <si>
    <t xml:space="preserve">RETAINER AND BALLS,BEARING                                                                          </t>
  </si>
  <si>
    <t>180231</t>
  </si>
  <si>
    <t>177718</t>
  </si>
  <si>
    <t>K5138</t>
  </si>
  <si>
    <t>130678</t>
  </si>
  <si>
    <t xml:space="preserve">THERMOCOUPLE ASSY                                                                                   </t>
  </si>
  <si>
    <t>86275</t>
  </si>
  <si>
    <t xml:space="preserve">BASE ASSEMBLY                                                                                       </t>
  </si>
  <si>
    <t>77852</t>
  </si>
  <si>
    <t>77654</t>
  </si>
  <si>
    <t xml:space="preserve">EXTENSION,OIL FILLE                                                                                 </t>
  </si>
  <si>
    <t>77527</t>
  </si>
  <si>
    <t>76788</t>
  </si>
  <si>
    <t xml:space="preserve">SHAFT ASSY                                                                                          </t>
  </si>
  <si>
    <t>76155</t>
  </si>
  <si>
    <t xml:space="preserve">ADAPTER ASSY                                                                                        </t>
  </si>
  <si>
    <t>75444</t>
  </si>
  <si>
    <t xml:space="preserve">BAFLE                                                                                               </t>
  </si>
  <si>
    <t>75374</t>
  </si>
  <si>
    <t xml:space="preserve">BAFFLE                                                                                              </t>
  </si>
  <si>
    <t>75373</t>
  </si>
  <si>
    <t xml:space="preserve">BAFFLE,INTERCYLINDE                                                                                 </t>
  </si>
  <si>
    <t>75338</t>
  </si>
  <si>
    <t>75118</t>
  </si>
  <si>
    <t>75110</t>
  </si>
  <si>
    <t>75060</t>
  </si>
  <si>
    <t xml:space="preserve">WASHER,SHOULDERED                                                                                   </t>
  </si>
  <si>
    <t>74532</t>
  </si>
  <si>
    <t>74360</t>
  </si>
  <si>
    <t>73810</t>
  </si>
  <si>
    <t xml:space="preserve">NOZZLE ASSEMBLY                                                                                     </t>
  </si>
  <si>
    <t>73772</t>
  </si>
  <si>
    <t>73720</t>
  </si>
  <si>
    <t xml:space="preserve">ROD ASSEMBLY,PUSH                                                                                   </t>
  </si>
  <si>
    <t>73557</t>
  </si>
  <si>
    <t xml:space="preserve">WASHER, LOCK                                                                                        </t>
  </si>
  <si>
    <t>73383</t>
  </si>
  <si>
    <t>73346</t>
  </si>
  <si>
    <t>73027</t>
  </si>
  <si>
    <t>73000</t>
  </si>
  <si>
    <t>72974</t>
  </si>
  <si>
    <t xml:space="preserve">BODY,HYDRAULIC TAPP                                                                                 </t>
  </si>
  <si>
    <t>72877</t>
  </si>
  <si>
    <t>72834</t>
  </si>
  <si>
    <t xml:space="preserve">PIPE                                                                                                </t>
  </si>
  <si>
    <t>72754</t>
  </si>
  <si>
    <t>72706</t>
  </si>
  <si>
    <t>72626</t>
  </si>
  <si>
    <t xml:space="preserve">COVER,GOVERNOR DRIVE                                                                                </t>
  </si>
  <si>
    <t>72378</t>
  </si>
  <si>
    <t>72255</t>
  </si>
  <si>
    <t xml:space="preserve">GASKET,GOVERNOR                                                                                     </t>
  </si>
  <si>
    <t>72053</t>
  </si>
  <si>
    <t>71675</t>
  </si>
  <si>
    <t>71668</t>
  </si>
  <si>
    <t>71664</t>
  </si>
  <si>
    <t>K1226</t>
  </si>
  <si>
    <t>71611</t>
  </si>
  <si>
    <t xml:space="preserve">NUT,PLAIN,INTERNALWRENCHING                                                                         </t>
  </si>
  <si>
    <t>71134</t>
  </si>
  <si>
    <t>AI25$</t>
  </si>
  <si>
    <t>70474</t>
  </si>
  <si>
    <t>68761</t>
  </si>
  <si>
    <t xml:space="preserve">ROCKER ASSEMBLY,VAL                                                                                 </t>
  </si>
  <si>
    <t>67112</t>
  </si>
  <si>
    <t>66728</t>
  </si>
  <si>
    <t>62417</t>
  </si>
  <si>
    <t>60430</t>
  </si>
  <si>
    <t>MM612</t>
  </si>
  <si>
    <t>27423</t>
  </si>
  <si>
    <t xml:space="preserve">WASHER,SPRING                                                                                       </t>
  </si>
  <si>
    <t>16781</t>
  </si>
  <si>
    <t>14480</t>
  </si>
  <si>
    <t xml:space="preserve">DRAIN VALVE,SUCTION                                                                                 </t>
  </si>
  <si>
    <t>14030</t>
  </si>
  <si>
    <t xml:space="preserve">BUTEE                                                                                               </t>
  </si>
  <si>
    <t>13929</t>
  </si>
  <si>
    <t xml:space="preserve">RONDELLE FREIN                                                                                      </t>
  </si>
  <si>
    <t>13879</t>
  </si>
  <si>
    <t xml:space="preserve">TIGE PISTON                                                                                         </t>
  </si>
  <si>
    <t>13760</t>
  </si>
  <si>
    <t xml:space="preserve">BOUCHON U/O PN 12920                                                                                </t>
  </si>
  <si>
    <t>13704</t>
  </si>
  <si>
    <t xml:space="preserve">DEMI-CAGE                                                                                           </t>
  </si>
  <si>
    <t>13522</t>
  </si>
  <si>
    <t xml:space="preserve">BRAKE SHOE                                                                                          </t>
  </si>
  <si>
    <t>13437</t>
  </si>
  <si>
    <t xml:space="preserve">SEGMENT                                                                                             </t>
  </si>
  <si>
    <t>13436</t>
  </si>
  <si>
    <t xml:space="preserve">GUIDE                                                                                               </t>
  </si>
  <si>
    <t>13429</t>
  </si>
  <si>
    <t xml:space="preserve">PISTON,PUMP                                                                                         </t>
  </si>
  <si>
    <t>10612</t>
  </si>
  <si>
    <t xml:space="preserve">ROTOR,PUMP                                                                                          </t>
  </si>
  <si>
    <t>10350</t>
  </si>
  <si>
    <t>10260</t>
  </si>
  <si>
    <t xml:space="preserve">WEAR PLATE                                                                                          </t>
  </si>
  <si>
    <t>10255</t>
  </si>
  <si>
    <t>8003</t>
  </si>
  <si>
    <t>4594</t>
  </si>
  <si>
    <t xml:space="preserve">STEM ASSY                                                                                           </t>
  </si>
  <si>
    <t>4504</t>
  </si>
  <si>
    <t xml:space="preserve">VALVE,GLOBE                                                                                         </t>
  </si>
  <si>
    <t>415</t>
  </si>
  <si>
    <t>HE919</t>
  </si>
  <si>
    <t>275</t>
  </si>
  <si>
    <t xml:space="preserve">INDICATOR,LIFT                                                                                      </t>
  </si>
  <si>
    <t xml:space="preserve">ELECTRON TUBE                                                                                       </t>
  </si>
  <si>
    <t xml:space="preserve">FLEXIBLE DUCT                                                                                       </t>
  </si>
  <si>
    <t>X6237</t>
  </si>
  <si>
    <t xml:space="preserve">DUCT FLEXIBLE                                                                                       </t>
  </si>
  <si>
    <t>X6236</t>
  </si>
  <si>
    <t>X6235</t>
  </si>
  <si>
    <t xml:space="preserve">DUCT,FLEXIBLE                                                                                       </t>
  </si>
  <si>
    <t>X6233-1</t>
  </si>
  <si>
    <t>X6232</t>
  </si>
  <si>
    <t>V3-1</t>
  </si>
  <si>
    <t>ULK307X-A5P-L23</t>
  </si>
  <si>
    <t>TJT120</t>
  </si>
  <si>
    <t xml:space="preserve">CAPACITOR,FIXED,ELECTROLYTIC - 35 UF, 50 VDC                                                        </t>
  </si>
  <si>
    <t>TE1306-E3</t>
  </si>
  <si>
    <t xml:space="preserve">CONTACT                                                                                             </t>
  </si>
  <si>
    <t>TD0210H096</t>
  </si>
  <si>
    <t xml:space="preserve">BOLT, TEE HEAD                                                                                      </t>
  </si>
  <si>
    <t>ST3066-12</t>
  </si>
  <si>
    <t>ST1428-05</t>
  </si>
  <si>
    <t>SSLFW-415H</t>
  </si>
  <si>
    <t>SR4RHHA615</t>
  </si>
  <si>
    <t xml:space="preserve">BEARING, BALL ANNULAR                                                                               </t>
  </si>
  <si>
    <t>SR3PPDK58</t>
  </si>
  <si>
    <t>SP4ZB14</t>
  </si>
  <si>
    <t>SP4ZB11</t>
  </si>
  <si>
    <t>SP4ZA8</t>
  </si>
  <si>
    <t>SP4ZA4</t>
  </si>
  <si>
    <t>SP4ZA3</t>
  </si>
  <si>
    <t>SP4YA6</t>
  </si>
  <si>
    <t xml:space="preserve">UNION,BLANKING MK4                                                                                  </t>
  </si>
  <si>
    <t>SME35580-1</t>
  </si>
  <si>
    <t>SFR6SS5VL</t>
  </si>
  <si>
    <t>SCH2216</t>
  </si>
  <si>
    <t xml:space="preserve">CABLE ASSEMBLY,CONTROL                                                                              </t>
  </si>
  <si>
    <t>SA3629</t>
  </si>
  <si>
    <t xml:space="preserve">TUBING ASSEMBLY,NONMETALLIC                                                                         </t>
  </si>
  <si>
    <t>SA3628</t>
  </si>
  <si>
    <t>SA1339</t>
  </si>
  <si>
    <t>SA13301</t>
  </si>
  <si>
    <t xml:space="preserve">SEAL T-SEAL                                                                                         </t>
  </si>
  <si>
    <t>S38410-0335BAK-9</t>
  </si>
  <si>
    <t>S2L211</t>
  </si>
  <si>
    <t>RT720-12P</t>
  </si>
  <si>
    <t>RP-62-562SS</t>
  </si>
  <si>
    <t xml:space="preserve">HOSE,AIR DUCT,AIR BREATHING                                                                         </t>
  </si>
  <si>
    <t>REDAR-A10059-09</t>
  </si>
  <si>
    <t>0NNE4</t>
  </si>
  <si>
    <t xml:space="preserve">LINING,FRICTION                                                                                     </t>
  </si>
  <si>
    <t>RA66-66</t>
  </si>
  <si>
    <t xml:space="preserve">BEARING, BALL, ROD END                                                                              </t>
  </si>
  <si>
    <t>RA066-06600</t>
  </si>
  <si>
    <t>R2BSY44C01V28G33</t>
  </si>
  <si>
    <t>R1-5B</t>
  </si>
  <si>
    <t xml:space="preserve">ANGLE,STRUCTURAL, ALUMINUM ALLOY, OVERALL: HEIGHT = IN, WIDTH =IN, LENGTH 10/12 FT                  </t>
  </si>
  <si>
    <t>QQA200-3T4 14653</t>
  </si>
  <si>
    <t>PRP909-10</t>
  </si>
  <si>
    <t xml:space="preserve">CAPACITOR,FIXED,METALLIZED,PAPER-PLASTIC DIELECTRIC                                                 </t>
  </si>
  <si>
    <t>PMT2R022K400</t>
  </si>
  <si>
    <t>PLT4S-C</t>
  </si>
  <si>
    <t xml:space="preserve">DESICCANT,ACTIVATED                                                                                 </t>
  </si>
  <si>
    <t>PK3654-07</t>
  </si>
  <si>
    <t xml:space="preserve">COVER,GOVERNOR,DRIVE                                                                                </t>
  </si>
  <si>
    <t xml:space="preserve">ENVELOPE, ENGINE, PROTECTIVE                                                                        </t>
  </si>
  <si>
    <t>PK2641</t>
  </si>
  <si>
    <t>PK2634</t>
  </si>
  <si>
    <t xml:space="preserve">COVER,SHIPPING,TACH                                                                                 </t>
  </si>
  <si>
    <t xml:space="preserve">SKID BASE ASSEMBLY,SHIPPING CONTAINER                                                               </t>
  </si>
  <si>
    <t>PK2130</t>
  </si>
  <si>
    <t>PE95084-6-5/8POL</t>
  </si>
  <si>
    <t xml:space="preserve">PONTO DE LIGAÇÃO(METALIZAÇÃO), REDONDO, DIA 0.081IN, LENGTH 4 IN, TERMINAL MS25036-112 BOTH END     </t>
  </si>
  <si>
    <t xml:space="preserve">PONTO DE LIGAÇÃO(METALIZAÇÃO), REDONDO, DIA 0.081IN, LENGTH 3.250 IN, TERMINAL MS25036-112 BOTH END </t>
  </si>
  <si>
    <t>PE88001-5BB3</t>
  </si>
  <si>
    <t>PE75025-64-750</t>
  </si>
  <si>
    <t xml:space="preserve">CABO                                                                                                </t>
  </si>
  <si>
    <t xml:space="preserve">CABO ACIONADOR                                                                                      </t>
  </si>
  <si>
    <t>PE71027-1CA</t>
  </si>
  <si>
    <t xml:space="preserve">PRENDEDOR                                                                                           </t>
  </si>
  <si>
    <t>PE71012-1</t>
  </si>
  <si>
    <t>PE41051-1</t>
  </si>
  <si>
    <t>PE27021-5770</t>
  </si>
  <si>
    <t>PE21036-28-1-1/4</t>
  </si>
  <si>
    <t>PE21033-1</t>
  </si>
  <si>
    <t>F0234</t>
  </si>
  <si>
    <t>P5SSF683WOJ2013-6</t>
  </si>
  <si>
    <t>P36596</t>
  </si>
  <si>
    <t>P34284</t>
  </si>
  <si>
    <t>P34195</t>
  </si>
  <si>
    <t>P34125</t>
  </si>
  <si>
    <t>U1684</t>
  </si>
  <si>
    <t>P33084</t>
  </si>
  <si>
    <t>P32783</t>
  </si>
  <si>
    <t>P32671</t>
  </si>
  <si>
    <t>P32334</t>
  </si>
  <si>
    <t>P31773</t>
  </si>
  <si>
    <t xml:space="preserve">TUBE,BREAK-OFF                                                                                      </t>
  </si>
  <si>
    <t>P30450</t>
  </si>
  <si>
    <t xml:space="preserve">SEALLING WASHER                                                                                     </t>
  </si>
  <si>
    <t>P30446</t>
  </si>
  <si>
    <t xml:space="preserve">CAP,ELECTRICAL                                                                                      </t>
  </si>
  <si>
    <t>P28543</t>
  </si>
  <si>
    <t xml:space="preserve">PIN, QUICK RELEASE                                                                                  </t>
  </si>
  <si>
    <t>P27808</t>
  </si>
  <si>
    <t xml:space="preserve">PIN BALL-LOK                                                                                        </t>
  </si>
  <si>
    <t>P27807</t>
  </si>
  <si>
    <t xml:space="preserve">CHAIN BRASS                                                                                         </t>
  </si>
  <si>
    <t>P27602</t>
  </si>
  <si>
    <t>OL-6839</t>
  </si>
  <si>
    <t xml:space="preserve">BATTERY CELL                                                                                        </t>
  </si>
  <si>
    <t>K0100</t>
  </si>
  <si>
    <t xml:space="preserve">MAINSPRING                                                                                          </t>
  </si>
  <si>
    <t>ND1901-13</t>
  </si>
  <si>
    <t>NAS6606H1</t>
  </si>
  <si>
    <t>NAS428KH4-13</t>
  </si>
  <si>
    <t>NAS1993-4T</t>
  </si>
  <si>
    <t>NAS1922-0275-1H</t>
  </si>
  <si>
    <t>NAS1739B6-6</t>
  </si>
  <si>
    <t>NAS1739B6-5</t>
  </si>
  <si>
    <t>NAS1739B6-3</t>
  </si>
  <si>
    <t xml:space="preserve">RIVET-BLIND                                                                                         </t>
  </si>
  <si>
    <t>NAS1739B4-6</t>
  </si>
  <si>
    <t>NAS1739B4-5</t>
  </si>
  <si>
    <t>NAS1739B4-4</t>
  </si>
  <si>
    <t>NAS1739B4-3</t>
  </si>
  <si>
    <t>NAS1739B4-1</t>
  </si>
  <si>
    <t>NAS1738B5-6</t>
  </si>
  <si>
    <t>NAS1738B5-3</t>
  </si>
  <si>
    <t>NAS1738B4-1</t>
  </si>
  <si>
    <t>NAS1474C08</t>
  </si>
  <si>
    <t>NAS1122-3H</t>
  </si>
  <si>
    <t>NAS1096-2-6</t>
  </si>
  <si>
    <t xml:space="preserve">SPINDLE                                                                                             </t>
  </si>
  <si>
    <t>MV4700</t>
  </si>
  <si>
    <t xml:space="preserve">MAGNET ASSY                                                                                         </t>
  </si>
  <si>
    <t>MV3261</t>
  </si>
  <si>
    <t>MS9314-04</t>
  </si>
  <si>
    <t xml:space="preserve">WIRE,NONELECTRICAL (ROUND, NICKEL ALLOY, AMS5687, DIAMETER 0.015 IN AND 0.016 IN LENGTH 1422 FEET)  </t>
  </si>
  <si>
    <t>MS90376-20Y</t>
  </si>
  <si>
    <t>MS51958-66</t>
  </si>
  <si>
    <t>MS51958-61</t>
  </si>
  <si>
    <t>MS51957-16</t>
  </si>
  <si>
    <t>MS35266-61</t>
  </si>
  <si>
    <t>MS35266-60</t>
  </si>
  <si>
    <t>MS35265-42</t>
  </si>
  <si>
    <t>MS35207-261</t>
  </si>
  <si>
    <t>MS35206-261</t>
  </si>
  <si>
    <t>MS35206-244</t>
  </si>
  <si>
    <t>MS35206-243</t>
  </si>
  <si>
    <t>MS35206-226</t>
  </si>
  <si>
    <t>MS35206-222</t>
  </si>
  <si>
    <t>D4503</t>
  </si>
  <si>
    <t>MS3476W10-6P</t>
  </si>
  <si>
    <t>MS3470W18-32S</t>
  </si>
  <si>
    <t>MS33737-10C</t>
  </si>
  <si>
    <t>MS33737-10</t>
  </si>
  <si>
    <t>MS3369-307</t>
  </si>
  <si>
    <t>MS3126P12-8P</t>
  </si>
  <si>
    <t>MS3126F14-19P</t>
  </si>
  <si>
    <t>MS3120E22-55S</t>
  </si>
  <si>
    <t>MS3120E14-19S</t>
  </si>
  <si>
    <t>MS28884A-8</t>
  </si>
  <si>
    <t>MS28882A-8</t>
  </si>
  <si>
    <t>MS28775-124</t>
  </si>
  <si>
    <t>MS27708-4</t>
  </si>
  <si>
    <t>MS27408-5K</t>
  </si>
  <si>
    <t>MS27401-1</t>
  </si>
  <si>
    <t>MS27400-9</t>
  </si>
  <si>
    <t>MS25036-122</t>
  </si>
  <si>
    <t>D9477</t>
  </si>
  <si>
    <t>K1562</t>
  </si>
  <si>
    <t>MS25036-101</t>
  </si>
  <si>
    <t>MS24694S8</t>
  </si>
  <si>
    <t>MS24694S33</t>
  </si>
  <si>
    <t xml:space="preserve">SCREWMACHINE                                                                                        </t>
  </si>
  <si>
    <t>MS24694S12</t>
  </si>
  <si>
    <t>MS24693-S55</t>
  </si>
  <si>
    <t>MS24693S52</t>
  </si>
  <si>
    <t>MS24693-S51</t>
  </si>
  <si>
    <t>MS24693S51</t>
  </si>
  <si>
    <t>MS24693-S32</t>
  </si>
  <si>
    <t>MS24693C49</t>
  </si>
  <si>
    <t>MS24693C4</t>
  </si>
  <si>
    <t xml:space="preserve">PINCOTTER                                                                                           </t>
  </si>
  <si>
    <t xml:space="preserve">CONTRA PINO                                                                                         </t>
  </si>
  <si>
    <t>MS22055H72</t>
  </si>
  <si>
    <t xml:space="preserve">HOSE ASSY                                                                                           </t>
  </si>
  <si>
    <t>MS22055B24</t>
  </si>
  <si>
    <t>MS21902J8</t>
  </si>
  <si>
    <t>MS21438-106</t>
  </si>
  <si>
    <t>MS21134-05017</t>
  </si>
  <si>
    <t>MS21134-04023</t>
  </si>
  <si>
    <t xml:space="preserve">NUT,SELF-LOCKING,EXTENDED WASHER,ROUND                                                              </t>
  </si>
  <si>
    <t>MS21133-05</t>
  </si>
  <si>
    <t>MS21133-04</t>
  </si>
  <si>
    <t xml:space="preserve">TXM 1110-CALCULATEUR                                                                                </t>
  </si>
  <si>
    <t>MS21133-03</t>
  </si>
  <si>
    <t>MS21083N6</t>
  </si>
  <si>
    <t>MS21061L08</t>
  </si>
  <si>
    <t xml:space="preserve">NUT,SELF-LOCKING,EXTENDED                                                                           </t>
  </si>
  <si>
    <t>MS20822-5-4D</t>
  </si>
  <si>
    <t xml:space="preserve">SLEEVE,FLARED,TUBE FITTING, ALUMINUM ALLOY, HOSE/TUBE OUTSIDE DIA 5/16 IN, QQ-A-225/9, 7075, T73    </t>
  </si>
  <si>
    <t>MS20819-5D</t>
  </si>
  <si>
    <t xml:space="preserve">TERMINAL,ROPE,SWAGING                                                                               </t>
  </si>
  <si>
    <t>MS20659-112</t>
  </si>
  <si>
    <t>MS20613-5P7</t>
  </si>
  <si>
    <t>MS20470AD6-16</t>
  </si>
  <si>
    <t>MS20427-4C5</t>
  </si>
  <si>
    <t>MS20427-4C4</t>
  </si>
  <si>
    <t>MS20427-3C5</t>
  </si>
  <si>
    <t>MS20426AD6-16</t>
  </si>
  <si>
    <t>MS20365-440</t>
  </si>
  <si>
    <t>MS20365-1216C</t>
  </si>
  <si>
    <t>MS17821-3-9</t>
  </si>
  <si>
    <t>MS16624-5050</t>
  </si>
  <si>
    <t>MS14218AD5-14</t>
  </si>
  <si>
    <t>MS14218AD5-12</t>
  </si>
  <si>
    <t>MS14144L6</t>
  </si>
  <si>
    <t>MS14144L3</t>
  </si>
  <si>
    <t>ML-7341</t>
  </si>
  <si>
    <t xml:space="preserve">GAGE,PRESSURE,DIAL INDICATING                                                                       </t>
  </si>
  <si>
    <t>MIL-G-7601</t>
  </si>
  <si>
    <t xml:space="preserve">ELBOW, TUBE TO HOSE                                                                                 </t>
  </si>
  <si>
    <t>M83798/1-8</t>
  </si>
  <si>
    <t>M83798/1-4</t>
  </si>
  <si>
    <t>M83536/9-023M</t>
  </si>
  <si>
    <t>M83536/15-021M</t>
  </si>
  <si>
    <t>M83461/1-132</t>
  </si>
  <si>
    <t>M83248/1-126</t>
  </si>
  <si>
    <t>M81793-BHKKAA03CB75AB1</t>
  </si>
  <si>
    <t>M81793/04-HK1C5N1A1</t>
  </si>
  <si>
    <t xml:space="preserve">INSULATOR                                                                                           </t>
  </si>
  <si>
    <t>M55155/185H01</t>
  </si>
  <si>
    <t>M5000-1</t>
  </si>
  <si>
    <t>M4000AC-55</t>
  </si>
  <si>
    <t>M4000AC-19</t>
  </si>
  <si>
    <t xml:space="preserve">DASHPOT ASSY                                                                                        </t>
  </si>
  <si>
    <t>M3566-01</t>
  </si>
  <si>
    <t>08AF1</t>
  </si>
  <si>
    <t xml:space="preserve">STUD,SHOULDERED ANDSTEPPED                                                                          </t>
  </si>
  <si>
    <t>M3506</t>
  </si>
  <si>
    <t>M3503</t>
  </si>
  <si>
    <t xml:space="preserve">INVERTER ASSEMBLY                                                                                   </t>
  </si>
  <si>
    <t>M3374-01</t>
  </si>
  <si>
    <t>M25988-1-906</t>
  </si>
  <si>
    <t>M25988/1-906</t>
  </si>
  <si>
    <t>LM-427-6</t>
  </si>
  <si>
    <t>LM-427-3</t>
  </si>
  <si>
    <t>LM-427-20H</t>
  </si>
  <si>
    <t>LM-427-1</t>
  </si>
  <si>
    <t xml:space="preserve">CUP TAPERED RO                                                                                      </t>
  </si>
  <si>
    <t xml:space="preserve">ARRESTER,ELECTRICALSURGE                                                                            </t>
  </si>
  <si>
    <t>L1208</t>
  </si>
  <si>
    <t xml:space="preserve">INDICATOR,DIGITAL DISPLAY                                                                           </t>
  </si>
  <si>
    <t>KW104S-GPL</t>
  </si>
  <si>
    <t>KW-104S</t>
  </si>
  <si>
    <t>JANTX1N4471</t>
  </si>
  <si>
    <t>J-4147-105</t>
  </si>
  <si>
    <t>J2816</t>
  </si>
  <si>
    <t>J-2309-7</t>
  </si>
  <si>
    <t>K5519</t>
  </si>
  <si>
    <t>IN853-4</t>
  </si>
  <si>
    <t xml:space="preserve">WASHER,SEAL                                                                                         </t>
  </si>
  <si>
    <t>IN487-2</t>
  </si>
  <si>
    <t>IN.853-4.</t>
  </si>
  <si>
    <t>K0379</t>
  </si>
  <si>
    <t>IN 852-4</t>
  </si>
  <si>
    <t>HS4731-3</t>
  </si>
  <si>
    <t>HL70-5</t>
  </si>
  <si>
    <t xml:space="preserve">PIN-COLLAR,ASSEMBLY                                                                                 </t>
  </si>
  <si>
    <t>HL22-77-5-7</t>
  </si>
  <si>
    <t>HFR-3M</t>
  </si>
  <si>
    <t>H321AAB51</t>
  </si>
  <si>
    <t>F6306</t>
  </si>
  <si>
    <t xml:space="preserve">INDEX ASSY                                                                                          </t>
  </si>
  <si>
    <t>H321AAA20</t>
  </si>
  <si>
    <t xml:space="preserve">GLASS                                                                                               </t>
  </si>
  <si>
    <t>H321AAA14</t>
  </si>
  <si>
    <t xml:space="preserve">DRIVEN GEAR                                                                                         </t>
  </si>
  <si>
    <t>H309-2-67</t>
  </si>
  <si>
    <t xml:space="preserve">DRIVE GEAR                                                                                          </t>
  </si>
  <si>
    <t>H309-1-67</t>
  </si>
  <si>
    <t xml:space="preserve">LIGHTING                                                                                            </t>
  </si>
  <si>
    <t>H301AGA15</t>
  </si>
  <si>
    <t xml:space="preserve">ELECTRO,GYRO                                                                                        </t>
  </si>
  <si>
    <t>H301AFB19</t>
  </si>
  <si>
    <t xml:space="preserve">CADRE,HORIZON,RING                                                                                  </t>
  </si>
  <si>
    <t>H301AAB37</t>
  </si>
  <si>
    <t>H301AAA40</t>
  </si>
  <si>
    <t>H14L04</t>
  </si>
  <si>
    <t>H140AAB89</t>
  </si>
  <si>
    <t xml:space="preserve">RECEPTACLE ASSEMBLY,OXYGEN MASK                                                                     </t>
  </si>
  <si>
    <t>G012-1037-01</t>
  </si>
  <si>
    <t xml:space="preserve">GUIDE,CABLE,MASK                                                                                    </t>
  </si>
  <si>
    <t>G012-1035-02</t>
  </si>
  <si>
    <t>FS0-201-1-2SS</t>
  </si>
  <si>
    <t xml:space="preserve">BLOWEN WHEEL                                                                                        </t>
  </si>
  <si>
    <t>FED519-119-1CCW</t>
  </si>
  <si>
    <t xml:space="preserve">BRACKET,MOUNTING,USED ON AIRCRAFT BANDEIRANTE AND TUCANO                                            </t>
  </si>
  <si>
    <t xml:space="preserve">CAPACITOR,FIXED,CERAMIC DIELECTRIC                                                                  </t>
  </si>
  <si>
    <t>F7-24-1</t>
  </si>
  <si>
    <t>F5000-06</t>
  </si>
  <si>
    <t>F4-11-7</t>
  </si>
  <si>
    <t xml:space="preserve">HOLDER ELECTRIC                                                                                     </t>
  </si>
  <si>
    <t>F4-11-2</t>
  </si>
  <si>
    <t xml:space="preserve">STATOR,MOTOR                                                                                        </t>
  </si>
  <si>
    <t>F3-17-2</t>
  </si>
  <si>
    <t xml:space="preserve">ARMATURE,ELECTROMAGNETIC ACTUATOR                                                                   </t>
  </si>
  <si>
    <t>F2-35-3T</t>
  </si>
  <si>
    <t>F2-35-3</t>
  </si>
  <si>
    <t>F1968-3</t>
  </si>
  <si>
    <t>ETO 2380</t>
  </si>
  <si>
    <t>EP-33529</t>
  </si>
  <si>
    <t xml:space="preserve">DISK,VALVE                                                                                          </t>
  </si>
  <si>
    <t>E6-17-1</t>
  </si>
  <si>
    <t>E586</t>
  </si>
  <si>
    <t>DS9C18</t>
  </si>
  <si>
    <t>DS9B8</t>
  </si>
  <si>
    <t>0B0A9</t>
  </si>
  <si>
    <t xml:space="preserve">MICROCIRCUIT,DIGITAL                                                                                </t>
  </si>
  <si>
    <t>DS12887</t>
  </si>
  <si>
    <t>DMN4-17-1/N</t>
  </si>
  <si>
    <t>DM9720-12P</t>
  </si>
  <si>
    <t>C662$</t>
  </si>
  <si>
    <t xml:space="preserve">ROLETE                                                                                              </t>
  </si>
  <si>
    <t xml:space="preserve">BLOCK ASSY                                                                                          </t>
  </si>
  <si>
    <t>DL1152-5</t>
  </si>
  <si>
    <t xml:space="preserve">BALL,CHECK                                                                                          </t>
  </si>
  <si>
    <t>D7-1-11</t>
  </si>
  <si>
    <t xml:space="preserve">COVER,LINER,HELMET                                                                                  </t>
  </si>
  <si>
    <t>D7088-2</t>
  </si>
  <si>
    <t xml:space="preserve">CELL BATTERY                                                                                        </t>
  </si>
  <si>
    <t>CVH271KH-SQ</t>
  </si>
  <si>
    <t>0HHN4</t>
  </si>
  <si>
    <t xml:space="preserve">CIRCUIT CARD ASSEMBLY                                                                               </t>
  </si>
  <si>
    <t>CP-03184</t>
  </si>
  <si>
    <t xml:space="preserve">SYNCHRO                                                                                             </t>
  </si>
  <si>
    <t>CM41004064</t>
  </si>
  <si>
    <t xml:space="preserve">ANTENNA, VHF 1 SYSTEM INSTL                                                                         </t>
  </si>
  <si>
    <t>CI139</t>
  </si>
  <si>
    <t>CD4511BF3A</t>
  </si>
  <si>
    <t xml:space="preserve">TRANSISTOR 352                                                                                      </t>
  </si>
  <si>
    <t>CD3510</t>
  </si>
  <si>
    <t xml:space="preserve">DETETOR STOL                                                                                        </t>
  </si>
  <si>
    <t>CA450-742N</t>
  </si>
  <si>
    <t>C9-6-1</t>
  </si>
  <si>
    <t xml:space="preserve">COVER VISOR                                                                                         </t>
  </si>
  <si>
    <t>C5701</t>
  </si>
  <si>
    <t>C5-64-1</t>
  </si>
  <si>
    <t>C5-1-27</t>
  </si>
  <si>
    <t>C3317-347-2</t>
  </si>
  <si>
    <t>C-3317-235</t>
  </si>
  <si>
    <t>C-3317-020</t>
  </si>
  <si>
    <t xml:space="preserve">PISTON UNIT,PROPELL                                                                                 </t>
  </si>
  <si>
    <t>C3021-5</t>
  </si>
  <si>
    <t>C3021</t>
  </si>
  <si>
    <t xml:space="preserve">SUPPORT,SPINNER                                                                                     </t>
  </si>
  <si>
    <t>C3003</t>
  </si>
  <si>
    <t xml:space="preserve">CLAMP,SINGLE SHOULD                                                                                 </t>
  </si>
  <si>
    <t>C-1301-9</t>
  </si>
  <si>
    <t xml:space="preserve">SWITCH,PUSHBUT                                                                                      </t>
  </si>
  <si>
    <t>C10-10</t>
  </si>
  <si>
    <t xml:space="preserve">BACK PLATE                                                                                          </t>
  </si>
  <si>
    <t>BNN-1378-AM</t>
  </si>
  <si>
    <t>BI-9027</t>
  </si>
  <si>
    <t>B831-47</t>
  </si>
  <si>
    <t>B-6144-2</t>
  </si>
  <si>
    <t>B540DD</t>
  </si>
  <si>
    <t>B4-28-1</t>
  </si>
  <si>
    <t>B3-24-1</t>
  </si>
  <si>
    <t xml:space="preserve">COUNTERWEIGHT,PROPELLER                                                                             </t>
  </si>
  <si>
    <t xml:space="preserve">COLLAR PROPELL                                                                                      </t>
  </si>
  <si>
    <t>B2848-01</t>
  </si>
  <si>
    <t xml:space="preserve">PLATE,INSTRUCTION                                                                                   </t>
  </si>
  <si>
    <t>B2-84-2</t>
  </si>
  <si>
    <t xml:space="preserve">ARM REVERSING                                                                                       </t>
  </si>
  <si>
    <t>B1901</t>
  </si>
  <si>
    <t>B1843</t>
  </si>
  <si>
    <t>B17293</t>
  </si>
  <si>
    <t xml:space="preserve">HAMMER KIT,PNEUMATIC,PORTABLE                                                                       </t>
  </si>
  <si>
    <t>AT590RGK-4X</t>
  </si>
  <si>
    <t>AS4855W01</t>
  </si>
  <si>
    <t>AS21919WDG04</t>
  </si>
  <si>
    <t xml:space="preserve">DIAPHRAGM ASSY,MAGN                                                                                 </t>
  </si>
  <si>
    <t>ANN1415</t>
  </si>
  <si>
    <t>AN960PD516</t>
  </si>
  <si>
    <t>AN960PD10</t>
  </si>
  <si>
    <t>AN9-32</t>
  </si>
  <si>
    <t>AN816-5-4</t>
  </si>
  <si>
    <t>AN814-3D</t>
  </si>
  <si>
    <t xml:space="preserve">HORN,FLYERS RELIEF                                                                                  </t>
  </si>
  <si>
    <t>AN8018-1</t>
  </si>
  <si>
    <t>AN6H5A</t>
  </si>
  <si>
    <t>AN6-32A</t>
  </si>
  <si>
    <t>AN6-17</t>
  </si>
  <si>
    <t xml:space="preserve">VALVE,FILLER                                                                                        </t>
  </si>
  <si>
    <t>AN6024-6</t>
  </si>
  <si>
    <t>AN565DC6H3</t>
  </si>
  <si>
    <t>AN5534-2</t>
  </si>
  <si>
    <t>AN5-27</t>
  </si>
  <si>
    <t>AN5-25</t>
  </si>
  <si>
    <t>AN520-10-6</t>
  </si>
  <si>
    <t>AN515B6R18</t>
  </si>
  <si>
    <t>AN4H33A</t>
  </si>
  <si>
    <t>AN4H21</t>
  </si>
  <si>
    <t>AN4H15</t>
  </si>
  <si>
    <t>AN4C42</t>
  </si>
  <si>
    <t>AN4C10</t>
  </si>
  <si>
    <t>AN4-33A</t>
  </si>
  <si>
    <t>AN4-32A</t>
  </si>
  <si>
    <t>AN4-20</t>
  </si>
  <si>
    <t>AN4-14</t>
  </si>
  <si>
    <t>AN3H7A</t>
  </si>
  <si>
    <t>1W358</t>
  </si>
  <si>
    <t>AN380-4-8</t>
  </si>
  <si>
    <t>AN365-1032A</t>
  </si>
  <si>
    <t>AN3-21</t>
  </si>
  <si>
    <t>AN315-4R</t>
  </si>
  <si>
    <t>AN3-15</t>
  </si>
  <si>
    <t>AN-3116-2</t>
  </si>
  <si>
    <t>AN178H33</t>
  </si>
  <si>
    <t>AN177-37</t>
  </si>
  <si>
    <t xml:space="preserve">BOLT CLOSE                                                                                          </t>
  </si>
  <si>
    <t>AN177-25</t>
  </si>
  <si>
    <t>AN176-43</t>
  </si>
  <si>
    <t>AN10-40</t>
  </si>
  <si>
    <t>AN10-36</t>
  </si>
  <si>
    <t>AGS3817-0603</t>
  </si>
  <si>
    <t xml:space="preserve">WINDOW,DIAL                                                                                         </t>
  </si>
  <si>
    <t>AG102</t>
  </si>
  <si>
    <t xml:space="preserve">CARD ASSEMBLY                                                                                       </t>
  </si>
  <si>
    <t>AF920B</t>
  </si>
  <si>
    <t xml:space="preserve">INSULATION SLEEVING,THERMAL                                                                         </t>
  </si>
  <si>
    <t xml:space="preserve">ENGINE MONITORING SYSTEM                                                                            </t>
  </si>
  <si>
    <t>ADAS-K-010-9</t>
  </si>
  <si>
    <t>AC-9607F-8</t>
  </si>
  <si>
    <t>AA59584-105JEBE</t>
  </si>
  <si>
    <t>AA59584-101JEBB</t>
  </si>
  <si>
    <t xml:space="preserve">WEIGHT,PROPELLER                                                                                    </t>
  </si>
  <si>
    <t>A890-8</t>
  </si>
  <si>
    <t xml:space="preserve">PORCA HEXAGONAL                                                                                     </t>
  </si>
  <si>
    <t>A880-1</t>
  </si>
  <si>
    <t>A6-8-4</t>
  </si>
  <si>
    <t xml:space="preserve">VANE,PUMP,ROTARY                                                                                    </t>
  </si>
  <si>
    <t>A5-23-5</t>
  </si>
  <si>
    <t xml:space="preserve">LIGHT,NAVIGATIONAL,AIRCRAFT, LENS COLOR WHITE                                                       </t>
  </si>
  <si>
    <t>A500A-HD-M-28</t>
  </si>
  <si>
    <t xml:space="preserve">LINER BORE                                                                                          </t>
  </si>
  <si>
    <t>A4-19-1</t>
  </si>
  <si>
    <t>A-385</t>
  </si>
  <si>
    <t xml:space="preserve">RETAINER,HELICAL COMPRESSION SPRING                                                                 </t>
  </si>
  <si>
    <t>A3497</t>
  </si>
  <si>
    <t xml:space="preserve">LOW STOP ROD RETAINE                                                                                </t>
  </si>
  <si>
    <t>A-3478-1</t>
  </si>
  <si>
    <t>A3439</t>
  </si>
  <si>
    <t xml:space="preserve">EXTENSION                                                                                           </t>
  </si>
  <si>
    <t xml:space="preserve">SCREW,SOCKET-CLAMP                                                                                  </t>
  </si>
  <si>
    <t>A3099</t>
  </si>
  <si>
    <t>A3039</t>
  </si>
  <si>
    <t xml:space="preserve">CONTACT ASSEMBLY,ELECTRICAL                                                                         </t>
  </si>
  <si>
    <t>A219B53449-00</t>
  </si>
  <si>
    <t>A218-962284-00</t>
  </si>
  <si>
    <t xml:space="preserve">SWITCH,TRIGGER                                                                                      </t>
  </si>
  <si>
    <t>A218-101097-00</t>
  </si>
  <si>
    <t>A218-100962-03</t>
  </si>
  <si>
    <t>A217C12</t>
  </si>
  <si>
    <t>A217-C10</t>
  </si>
  <si>
    <t>A204-B10</t>
  </si>
  <si>
    <t>A2047</t>
  </si>
  <si>
    <t>A-2038-12</t>
  </si>
  <si>
    <t xml:space="preserve">GRIP,HANDLE                                                                                         </t>
  </si>
  <si>
    <t>A192-100045-00</t>
  </si>
  <si>
    <t xml:space="preserve">PILOT TUBE,HUB SPID                                                                                 </t>
  </si>
  <si>
    <t>A1891</t>
  </si>
  <si>
    <t>A1877</t>
  </si>
  <si>
    <t xml:space="preserve">RING GUIDE                                                                                          </t>
  </si>
  <si>
    <t xml:space="preserve">BEARING,BALL,THRUST                                                                                 </t>
  </si>
  <si>
    <t>A1851T</t>
  </si>
  <si>
    <t>A1827-1</t>
  </si>
  <si>
    <t>A173-2C</t>
  </si>
  <si>
    <t>A173-1D</t>
  </si>
  <si>
    <t>A15902</t>
  </si>
  <si>
    <t xml:space="preserve">LINK ASSEMBLY                                                                                       </t>
  </si>
  <si>
    <t>A-1349</t>
  </si>
  <si>
    <t xml:space="preserve">GASKET BLADE CLAMP                                                                                  </t>
  </si>
  <si>
    <t xml:space="preserve">WEIGHT BALANCE                                                                                      </t>
  </si>
  <si>
    <t>A126E</t>
  </si>
  <si>
    <t>A1236707</t>
  </si>
  <si>
    <t>A1236628</t>
  </si>
  <si>
    <t>A1236627</t>
  </si>
  <si>
    <t>A1226909</t>
  </si>
  <si>
    <t>A1186448</t>
  </si>
  <si>
    <t>A113-6C</t>
  </si>
  <si>
    <t>A113-4D</t>
  </si>
  <si>
    <t>A113-3C</t>
  </si>
  <si>
    <t>K1017</t>
  </si>
  <si>
    <t>A113-2D</t>
  </si>
  <si>
    <t>A113-2C</t>
  </si>
  <si>
    <t>A113-1C</t>
  </si>
  <si>
    <t>A113-18D</t>
  </si>
  <si>
    <t>A113-1-2C</t>
  </si>
  <si>
    <t>A104-14D</t>
  </si>
  <si>
    <t>A102-9D</t>
  </si>
  <si>
    <t>A102-6E</t>
  </si>
  <si>
    <t>A102-4D</t>
  </si>
  <si>
    <t>A102-4C</t>
  </si>
  <si>
    <t>A102-1C</t>
  </si>
  <si>
    <t>99-4347-16</t>
  </si>
  <si>
    <t xml:space="preserve">MIRROR ASSEMBLY,REARVIEW                                                                            </t>
  </si>
  <si>
    <t>94070-1</t>
  </si>
  <si>
    <t>932.19.21.138</t>
  </si>
  <si>
    <t xml:space="preserve">STRAP,CHIN                                                                                          </t>
  </si>
  <si>
    <t>90D7916-4</t>
  </si>
  <si>
    <t>8891-4</t>
  </si>
  <si>
    <t>8846-4</t>
  </si>
  <si>
    <t>86102-104</t>
  </si>
  <si>
    <t xml:space="preserve">LINK,ASSY                                                                                           </t>
  </si>
  <si>
    <t>85166-03</t>
  </si>
  <si>
    <t xml:space="preserve">DRAG LINK,STEERING                                                                                  </t>
  </si>
  <si>
    <t>85166-003</t>
  </si>
  <si>
    <t>85166-002</t>
  </si>
  <si>
    <t xml:space="preserve">LINK, ASSY                                                                                          </t>
  </si>
  <si>
    <t>85164-2</t>
  </si>
  <si>
    <t xml:space="preserve">WASHER,LINK                                                                                         </t>
  </si>
  <si>
    <t>85012-105</t>
  </si>
  <si>
    <t xml:space="preserve">EDGEROLL KIT,LARGE                                                                                  </t>
  </si>
  <si>
    <t>83D6630-2</t>
  </si>
  <si>
    <t xml:space="preserve">EDGEROLL KIT,MEDIUM                                                                                 </t>
  </si>
  <si>
    <t>83D6630-1</t>
  </si>
  <si>
    <t xml:space="preserve">GUIDE COLLAR                                                                                        </t>
  </si>
  <si>
    <t>834-12</t>
  </si>
  <si>
    <t xml:space="preserve">LENS,VISOR,FLYING HELMET,ANTI-G                                                                     </t>
  </si>
  <si>
    <t>81D5189-4</t>
  </si>
  <si>
    <t>816919-3</t>
  </si>
  <si>
    <t>815504-1</t>
  </si>
  <si>
    <t xml:space="preserve">SHIM,O,YGEN REGULAT                                                                                 </t>
  </si>
  <si>
    <t>814921-2</t>
  </si>
  <si>
    <t xml:space="preserve">ROD,ACTUATING,O,YGE                                                                                 </t>
  </si>
  <si>
    <t>814425-1</t>
  </si>
  <si>
    <t xml:space="preserve">GUIDE,MANUAL SAFETY                                                                                 </t>
  </si>
  <si>
    <t>813111-1</t>
  </si>
  <si>
    <t xml:space="preserve">GAGE ASSY,TUBE AND                                                                                  </t>
  </si>
  <si>
    <t>813095-1</t>
  </si>
  <si>
    <t>813058-1</t>
  </si>
  <si>
    <t xml:space="preserve">MODULE                                                                                              </t>
  </si>
  <si>
    <t>81-2249-3</t>
  </si>
  <si>
    <t xml:space="preserve">PRINTED CIRCUIT BOARD                                                                               </t>
  </si>
  <si>
    <t>81-2249-1</t>
  </si>
  <si>
    <t>810UN01S4BF5F</t>
  </si>
  <si>
    <t xml:space="preserve">PACKING,PREFORMED, COLOR WHITE, MATERIAL RUBBER SILICONE                                            </t>
  </si>
  <si>
    <t>802-699-10</t>
  </si>
  <si>
    <t>80122-129</t>
  </si>
  <si>
    <t xml:space="preserve">CLAMP,QUICK,RELEASE                                                                                 </t>
  </si>
  <si>
    <t>7C31-1AA</t>
  </si>
  <si>
    <t xml:space="preserve">TUBE TOP 331A-3G                                                                                    </t>
  </si>
  <si>
    <t>792-0977-001</t>
  </si>
  <si>
    <t>78-8051-9200-8</t>
  </si>
  <si>
    <t xml:space="preserve">CORD ASSEMBLY                                                                                       </t>
  </si>
  <si>
    <t>77D3662</t>
  </si>
  <si>
    <t xml:space="preserve">VALVE ASSEMBLY,MANIFOLD                                                                             </t>
  </si>
  <si>
    <t>7740-00266</t>
  </si>
  <si>
    <t xml:space="preserve">VALVE ASSEMBLY                                                                                      </t>
  </si>
  <si>
    <t>7740-00265</t>
  </si>
  <si>
    <t>765-647</t>
  </si>
  <si>
    <t xml:space="preserve">BODY,VALVE                                                                                          </t>
  </si>
  <si>
    <t>757-500</t>
  </si>
  <si>
    <t xml:space="preserve">PANEL,LIGHTING                                                                                      </t>
  </si>
  <si>
    <t>754-0167-057</t>
  </si>
  <si>
    <t xml:space="preserve">LIGHTING PAN                                                                                        </t>
  </si>
  <si>
    <t>754-0167-045</t>
  </si>
  <si>
    <t>754-0167-037</t>
  </si>
  <si>
    <t>754-0167-015</t>
  </si>
  <si>
    <t xml:space="preserve">PACKING/RETAIN                                                                                      </t>
  </si>
  <si>
    <t>741790-2</t>
  </si>
  <si>
    <t>7335FR-160-P4</t>
  </si>
  <si>
    <t>7216MS-160-T</t>
  </si>
  <si>
    <t xml:space="preserve">PACKING ASSEMB                                                                                      </t>
  </si>
  <si>
    <t>7115MS160-T</t>
  </si>
  <si>
    <t>7114FS-160-T</t>
  </si>
  <si>
    <t>7111MS-160-T</t>
  </si>
  <si>
    <t>7011FS-160-T</t>
  </si>
  <si>
    <t>7011FS-160T</t>
  </si>
  <si>
    <t>7009AS15</t>
  </si>
  <si>
    <t>6NBF817YJ</t>
  </si>
  <si>
    <t xml:space="preserve">SWITCH,SENSITI                                                                                      </t>
  </si>
  <si>
    <t>6HM1-1</t>
  </si>
  <si>
    <t xml:space="preserve">PIN,GROOVED,HEADLESS                                                                                </t>
  </si>
  <si>
    <t>69-4</t>
  </si>
  <si>
    <t>680-4S</t>
  </si>
  <si>
    <t xml:space="preserve">HOOK AND LINK ASSY,                                                                                 </t>
  </si>
  <si>
    <t xml:space="preserve">COUPLING SHAFT                                                                                      </t>
  </si>
  <si>
    <t>677-5</t>
  </si>
  <si>
    <t>677-4</t>
  </si>
  <si>
    <t>6607A8-74</t>
  </si>
  <si>
    <t xml:space="preserve">VOYANT ELECTRO-MAGN                                                                                 </t>
  </si>
  <si>
    <t>64899-026-1</t>
  </si>
  <si>
    <t xml:space="preserve">VIBRATOR,SELF-RECTIFYING                                                                            </t>
  </si>
  <si>
    <t>64490-000-2</t>
  </si>
  <si>
    <t>634-4003-001</t>
  </si>
  <si>
    <t>0U8J3</t>
  </si>
  <si>
    <t>634-4002-001</t>
  </si>
  <si>
    <t xml:space="preserve">GUARD TRANSIST                                                                                      </t>
  </si>
  <si>
    <t>634-1501-001</t>
  </si>
  <si>
    <t xml:space="preserve">FILTER,FRONT                                                                                        </t>
  </si>
  <si>
    <t>634-1332-002</t>
  </si>
  <si>
    <t>634-0067-001</t>
  </si>
  <si>
    <t>634-0058-004</t>
  </si>
  <si>
    <t>K0564</t>
  </si>
  <si>
    <t>62B20072</t>
  </si>
  <si>
    <t>618-0733-001</t>
  </si>
  <si>
    <t xml:space="preserve">CIRCUIT BOARD                                                                                       </t>
  </si>
  <si>
    <t>61-4116-5</t>
  </si>
  <si>
    <t>61-1608-1</t>
  </si>
  <si>
    <t xml:space="preserve">NIPPLE,CABLE                                                                                        </t>
  </si>
  <si>
    <t>61-1105-1</t>
  </si>
  <si>
    <t>3G8N5</t>
  </si>
  <si>
    <t xml:space="preserve">BEARING,BALL,ANNULAR, BORE 0.315 IN. (8 MM), O.D. 0.8661 IN. (22 MM), WIDTH 0.2756 IN. (7 MM)       </t>
  </si>
  <si>
    <t>608ZZ/7.938PX2/5C</t>
  </si>
  <si>
    <t>608-6552-001</t>
  </si>
  <si>
    <t xml:space="preserve">SOLENOID,ELECTRICAL, VOLTAGE RATING IN VOLTS 30.0 DC                                                </t>
  </si>
  <si>
    <t>600-0025-001</t>
  </si>
  <si>
    <t>593-8D63</t>
  </si>
  <si>
    <t xml:space="preserve">RESISTOR,VARIABLE,WIRE WOUND,PRECISION                                                              </t>
  </si>
  <si>
    <t>58C1-1.5K</t>
  </si>
  <si>
    <t>57A3439</t>
  </si>
  <si>
    <t>57A3067-2</t>
  </si>
  <si>
    <t xml:space="preserve">MASSE EQUILIB ALTIM                                                                                 </t>
  </si>
  <si>
    <t>57990-507-1</t>
  </si>
  <si>
    <t>57360-104-1</t>
  </si>
  <si>
    <t>57244-512-2</t>
  </si>
  <si>
    <t>57237-450-1</t>
  </si>
  <si>
    <t>57230-310-1</t>
  </si>
  <si>
    <t>571-9426-01</t>
  </si>
  <si>
    <t xml:space="preserve">SPUR GEAR ASSY                                                                                      </t>
  </si>
  <si>
    <t>571-1603-02</t>
  </si>
  <si>
    <t xml:space="preserve">GEARSHAFT,HELICAL-SPUR                                                                              </t>
  </si>
  <si>
    <t>571-1602-01</t>
  </si>
  <si>
    <t>571-1516-01</t>
  </si>
  <si>
    <t xml:space="preserve">PIN STRAIGHT HEADLESS                                                                               </t>
  </si>
  <si>
    <t>57100-130-1</t>
  </si>
  <si>
    <t>57082-900-1</t>
  </si>
  <si>
    <t>57081-911-1</t>
  </si>
  <si>
    <t>57081-511-1</t>
  </si>
  <si>
    <t>57001-170-1</t>
  </si>
  <si>
    <t>567-1004-30</t>
  </si>
  <si>
    <t xml:space="preserve">FLAG PAINTED                                                                                        </t>
  </si>
  <si>
    <t>565-1706-02</t>
  </si>
  <si>
    <t>565-1401-01</t>
  </si>
  <si>
    <t xml:space="preserve">ROTOR AND SHAFT ASS                                                                                 </t>
  </si>
  <si>
    <t>557-1710-02</t>
  </si>
  <si>
    <t xml:space="preserve">MOTOR,FLAG,AND BRACKET ASSEMBLY                                                                     </t>
  </si>
  <si>
    <t xml:space="preserve">MOTOR,ALTERNATING CURRENT                                                                           </t>
  </si>
  <si>
    <t>554-3521-002</t>
  </si>
  <si>
    <t xml:space="preserve">TUBE BOTTON                                                                                         </t>
  </si>
  <si>
    <t>554-1463-002</t>
  </si>
  <si>
    <t xml:space="preserve">HEANDING                                                                                            </t>
  </si>
  <si>
    <t>553-5203-002</t>
  </si>
  <si>
    <t xml:space="preserve">KNOB, HEADING                                                                                       </t>
  </si>
  <si>
    <t>553-5202-002</t>
  </si>
  <si>
    <t>553-5185-002</t>
  </si>
  <si>
    <t>55-14-3003-1</t>
  </si>
  <si>
    <t xml:space="preserve">CAPACITOR,FIXED,ELECTROLYTIC                                                                        </t>
  </si>
  <si>
    <t>55-0834-641L2D2</t>
  </si>
  <si>
    <t>55-0713-1</t>
  </si>
  <si>
    <t>55-0363-1</t>
  </si>
  <si>
    <t xml:space="preserve">HUB BEARING                                                                                         </t>
  </si>
  <si>
    <t>544-7499-003</t>
  </si>
  <si>
    <t xml:space="preserve">GIMBAL                                                                                              </t>
  </si>
  <si>
    <t>544-7496-004</t>
  </si>
  <si>
    <t xml:space="preserve">POINTER,INDICATOR                                                                                   </t>
  </si>
  <si>
    <t>544-3733-004</t>
  </si>
  <si>
    <t xml:space="preserve">THREAD                                                                                              </t>
  </si>
  <si>
    <t>54404-429-1</t>
  </si>
  <si>
    <t xml:space="preserve">BOARD LIGHTING                                                                                      </t>
  </si>
  <si>
    <t>54400-845-1</t>
  </si>
  <si>
    <t>542-2892-01</t>
  </si>
  <si>
    <t xml:space="preserve">LAMP AND HOUSI                                                                                      </t>
  </si>
  <si>
    <t>542-1090-08</t>
  </si>
  <si>
    <t>F0423</t>
  </si>
  <si>
    <t>54111-970-1</t>
  </si>
  <si>
    <t xml:space="preserve">BEZEL                                                                                               </t>
  </si>
  <si>
    <t>54111-938-1</t>
  </si>
  <si>
    <t>54111-920-1</t>
  </si>
  <si>
    <t>54111-825-1</t>
  </si>
  <si>
    <t>54111-793-1</t>
  </si>
  <si>
    <t>54111-785-1</t>
  </si>
  <si>
    <t xml:space="preserve">DISQUE DE CODAGE EQ                                                                                 </t>
  </si>
  <si>
    <t>54111-757-1</t>
  </si>
  <si>
    <t xml:space="preserve">COUNTER HEIGHT                                                                                      </t>
  </si>
  <si>
    <t>54111-635-1</t>
  </si>
  <si>
    <t xml:space="preserve">GEARSHAFT,BEVEL-SPUR                                                                                </t>
  </si>
  <si>
    <t>54111-626-1</t>
  </si>
  <si>
    <t xml:space="preserve">GEARSHAFT,SPUR                                                                                      </t>
  </si>
  <si>
    <t>54111-610-1</t>
  </si>
  <si>
    <t>54111-596-1</t>
  </si>
  <si>
    <t xml:space="preserve">BRAS EQUILIBRAGE AS                                                                                 </t>
  </si>
  <si>
    <t>54111-485-1</t>
  </si>
  <si>
    <t xml:space="preserve">ERECTOR ASSY,INDICA                                                                                 </t>
  </si>
  <si>
    <t>541-1060-01</t>
  </si>
  <si>
    <t xml:space="preserve">BEARING AND HOUSING                                                                                 </t>
  </si>
  <si>
    <t>541-1053-51</t>
  </si>
  <si>
    <t xml:space="preserve">ROD END                                                                                             </t>
  </si>
  <si>
    <t>527D114</t>
  </si>
  <si>
    <t xml:space="preserve">SWITCH ASSY                                                                                         </t>
  </si>
  <si>
    <t>527C191-15</t>
  </si>
  <si>
    <t xml:space="preserve">HOUSING,RAM                                                                                         </t>
  </si>
  <si>
    <t>527C122-5</t>
  </si>
  <si>
    <t>527C115-3</t>
  </si>
  <si>
    <t>527B125</t>
  </si>
  <si>
    <t>527B124</t>
  </si>
  <si>
    <t xml:space="preserve">TOTALISATEUR ALTIME                                                                                 </t>
  </si>
  <si>
    <t>51320-499-1</t>
  </si>
  <si>
    <t xml:space="preserve">AXE SPECIAL                                                                                         </t>
  </si>
  <si>
    <t>50571-248-1</t>
  </si>
  <si>
    <t xml:space="preserve">PCB ASSY CONTROL                                                                                    </t>
  </si>
  <si>
    <t>5044-40</t>
  </si>
  <si>
    <t xml:space="preserve">CIRCUIT BOARD ASSY                                                                                  </t>
  </si>
  <si>
    <t>5043-30</t>
  </si>
  <si>
    <t xml:space="preserve">CASE                                                                                                </t>
  </si>
  <si>
    <t>5043-26</t>
  </si>
  <si>
    <t xml:space="preserve">SHIELD                                                                                              </t>
  </si>
  <si>
    <t>5043-25</t>
  </si>
  <si>
    <t>5027SD200-1</t>
  </si>
  <si>
    <t>50068-000</t>
  </si>
  <si>
    <t>50068-00</t>
  </si>
  <si>
    <t>50-0014-9</t>
  </si>
  <si>
    <t>A0000</t>
  </si>
  <si>
    <t>500-000-050-000</t>
  </si>
  <si>
    <t>A3192</t>
  </si>
  <si>
    <t xml:space="preserve">RELAY,ELECTROM                                                                                      </t>
  </si>
  <si>
    <t>4925A7025-1</t>
  </si>
  <si>
    <t>488-8DT-2.5</t>
  </si>
  <si>
    <t>48-7-7000</t>
  </si>
  <si>
    <t xml:space="preserve">END BELL                                                                                            </t>
  </si>
  <si>
    <t>48-7-6001</t>
  </si>
  <si>
    <t xml:space="preserve">FIELD HOUSING                                                                                       </t>
  </si>
  <si>
    <t>48-7-5000-2</t>
  </si>
  <si>
    <t>48-7-4001</t>
  </si>
  <si>
    <t xml:space="preserve">ARMATURE ASSY                                                                                       </t>
  </si>
  <si>
    <t>48-7-2000-1</t>
  </si>
  <si>
    <t xml:space="preserve">METER MOVEMENT                                                                                      </t>
  </si>
  <si>
    <t>482-5119-010</t>
  </si>
  <si>
    <t>0BHF9</t>
  </si>
  <si>
    <t>482-5116-010</t>
  </si>
  <si>
    <t>48-1-3005</t>
  </si>
  <si>
    <t>48-1-3000-1</t>
  </si>
  <si>
    <t xml:space="preserve">METER MECHANIS                                                                                      </t>
  </si>
  <si>
    <t>458-0685-020</t>
  </si>
  <si>
    <t xml:space="preserve">METER MEC                                                                                           </t>
  </si>
  <si>
    <t>458-0685-000</t>
  </si>
  <si>
    <t>458-0681-010</t>
  </si>
  <si>
    <t xml:space="preserve">KIT 01 INSTAL ELT C406-2                                                                            </t>
  </si>
  <si>
    <t xml:space="preserve">SCRAPER RING                                                                                        </t>
  </si>
  <si>
    <t>4550A-02750-330</t>
  </si>
  <si>
    <t xml:space="preserve">ELT REMOTE SWITCH G1-28V                                                                            </t>
  </si>
  <si>
    <t xml:space="preserve">CLAMP,MASK,OXYGEN                                                                                   </t>
  </si>
  <si>
    <t>450-134A</t>
  </si>
  <si>
    <t xml:space="preserve">ROTARY SWITCH                                                                                       </t>
  </si>
  <si>
    <t>44M60-01-1-05N</t>
  </si>
  <si>
    <t xml:space="preserve">SOLENOID ASSY-ARMIN                                                                                 </t>
  </si>
  <si>
    <t>44B28302-1</t>
  </si>
  <si>
    <t>431-0469-000</t>
  </si>
  <si>
    <t>41413-05</t>
  </si>
  <si>
    <t>411172-292</t>
  </si>
  <si>
    <t>404887-6</t>
  </si>
  <si>
    <t>401-09-00398</t>
  </si>
  <si>
    <t>400-056</t>
  </si>
  <si>
    <t>352-0977-030</t>
  </si>
  <si>
    <t>3512-20-03-0580</t>
  </si>
  <si>
    <t>346-0009-01</t>
  </si>
  <si>
    <t>335-0126-000</t>
  </si>
  <si>
    <t xml:space="preserve">SHAFT DRIVE                                                                                         </t>
  </si>
  <si>
    <t>329189P01</t>
  </si>
  <si>
    <t>317A378</t>
  </si>
  <si>
    <t xml:space="preserve">FLASHTUBE ASSEMBLY                                                                                  </t>
  </si>
  <si>
    <t>31-3078-17</t>
  </si>
  <si>
    <t xml:space="preserve">BRAKE,PIN                                                                                           </t>
  </si>
  <si>
    <t>312-20107-001</t>
  </si>
  <si>
    <t>312-18260-003</t>
  </si>
  <si>
    <t>312-18260-001</t>
  </si>
  <si>
    <t>312-18239-001</t>
  </si>
  <si>
    <t xml:space="preserve">PUNHO DA VÁLVULA DE CORTE                                                                           </t>
  </si>
  <si>
    <t>312-18222-001</t>
  </si>
  <si>
    <t xml:space="preserve">CONJUNTO DE MANGUEIRAS                                                                              </t>
  </si>
  <si>
    <t>312-17986-001</t>
  </si>
  <si>
    <t>312-17938-017</t>
  </si>
  <si>
    <t xml:space="preserve">CONJUNTO MANGUEIRA NÃO METÁLICO                                                                     </t>
  </si>
  <si>
    <t>312-17938-007</t>
  </si>
  <si>
    <t xml:space="preserve">ANCHOR STRAP                                                                                        </t>
  </si>
  <si>
    <t>312-17897-001</t>
  </si>
  <si>
    <t>312-16900-001</t>
  </si>
  <si>
    <t xml:space="preserve">HOUSING,BEARING UNIT                                                                                </t>
  </si>
  <si>
    <t>312-16523-001</t>
  </si>
  <si>
    <t xml:space="preserve">NUT,PLAIN,EXTENDEDWASHER,HEXAGON                                                                    </t>
  </si>
  <si>
    <t>312-16492-001</t>
  </si>
  <si>
    <t xml:space="preserve">PIN,HEADED,THREADED                                                                                 </t>
  </si>
  <si>
    <t>312-16491-001</t>
  </si>
  <si>
    <t>312-16488-001</t>
  </si>
  <si>
    <t>312-16487-001</t>
  </si>
  <si>
    <t xml:space="preserve">EIXO FLANGEADO                                                                                      </t>
  </si>
  <si>
    <t>312-16486-001</t>
  </si>
  <si>
    <t xml:space="preserve">GUARD,MECHANICAL DRIVE                                                                              </t>
  </si>
  <si>
    <t>312-16395-501</t>
  </si>
  <si>
    <t>312-16163-001</t>
  </si>
  <si>
    <t>312-15974-001</t>
  </si>
  <si>
    <t xml:space="preserve">MONTANTE                                                                                            </t>
  </si>
  <si>
    <t>312-15888-001</t>
  </si>
  <si>
    <t>312-15885-007</t>
  </si>
  <si>
    <t xml:space="preserve">ESPAÇADOR DE LUVA                                                                                   </t>
  </si>
  <si>
    <t>312-15885-003</t>
  </si>
  <si>
    <t>312-15883-003</t>
  </si>
  <si>
    <t>312-15816-001</t>
  </si>
  <si>
    <t>312-15214-001</t>
  </si>
  <si>
    <t>312-12918-001</t>
  </si>
  <si>
    <t>312-12719-001</t>
  </si>
  <si>
    <t>312-12347-001</t>
  </si>
  <si>
    <t xml:space="preserve">PINO ROSCADO                                                                                        </t>
  </si>
  <si>
    <t>312-11682-001</t>
  </si>
  <si>
    <t>312-11517-001</t>
  </si>
  <si>
    <t>312-11516-001</t>
  </si>
  <si>
    <t xml:space="preserve">FLAP VALVE                                                                                          </t>
  </si>
  <si>
    <t>312-11319-001</t>
  </si>
  <si>
    <t>312-11003-001</t>
  </si>
  <si>
    <t>312-10941-003</t>
  </si>
  <si>
    <t>312-10855-601</t>
  </si>
  <si>
    <t>312-10649-001</t>
  </si>
  <si>
    <t xml:space="preserve">ACTUATOR ASSY POWER                                                                                 </t>
  </si>
  <si>
    <t>312-10607-001</t>
  </si>
  <si>
    <t xml:space="preserve">NIPPLE,QUICK-DISCONNECT                                                                             </t>
  </si>
  <si>
    <t>312-10520-501</t>
  </si>
  <si>
    <t>312-10471-001</t>
  </si>
  <si>
    <t>312-10458-001</t>
  </si>
  <si>
    <t>312-10398-001</t>
  </si>
  <si>
    <t xml:space="preserve">TRUNNION                                                                                            </t>
  </si>
  <si>
    <t>312-10360-003</t>
  </si>
  <si>
    <t>312-10268-001</t>
  </si>
  <si>
    <t>312-09366-002</t>
  </si>
  <si>
    <t xml:space="preserve">CONNECTOR,HOSE,BULKHEAD                                                                             </t>
  </si>
  <si>
    <t>312-09151-001</t>
  </si>
  <si>
    <t>312-08662-001</t>
  </si>
  <si>
    <t>312-08558-001</t>
  </si>
  <si>
    <t>312-08208-001</t>
  </si>
  <si>
    <t>312-08161-001</t>
  </si>
  <si>
    <t>312-08104-001</t>
  </si>
  <si>
    <t>312-08103-001</t>
  </si>
  <si>
    <t xml:space="preserve">CORE,FLEXIBLE SHAFT ASSEMBLY                                                                        </t>
  </si>
  <si>
    <t>312-08018-001</t>
  </si>
  <si>
    <t>312-08017-001</t>
  </si>
  <si>
    <t xml:space="preserve">CORE,FLEXIBLE SHAFTASSEMBLY                                                                         </t>
  </si>
  <si>
    <t>312-07966-001</t>
  </si>
  <si>
    <t>312-07906-001</t>
  </si>
  <si>
    <t>312-07872-003</t>
  </si>
  <si>
    <t xml:space="preserve">FAROL TAXI                                                                                          </t>
  </si>
  <si>
    <t>312-06942-001</t>
  </si>
  <si>
    <t>312-06739-002</t>
  </si>
  <si>
    <t xml:space="preserve">CABO CMD                                                                                            </t>
  </si>
  <si>
    <t>312-06717-001</t>
  </si>
  <si>
    <t>312-06715-001</t>
  </si>
  <si>
    <t>312-06713-001</t>
  </si>
  <si>
    <t>312-06712-001</t>
  </si>
  <si>
    <t>312-06710-001</t>
  </si>
  <si>
    <t>312-06709-001</t>
  </si>
  <si>
    <t>312-06357-001</t>
  </si>
  <si>
    <t>312-06190-002</t>
  </si>
  <si>
    <t>312-06190-001</t>
  </si>
  <si>
    <t>312-05018-019</t>
  </si>
  <si>
    <t>312-05018-005</t>
  </si>
  <si>
    <t>312-04873-001</t>
  </si>
  <si>
    <t xml:space="preserve">BRACKET,MULTIPLE ANGLE                                                                              </t>
  </si>
  <si>
    <t>312-04570-402</t>
  </si>
  <si>
    <t>312-04569-402</t>
  </si>
  <si>
    <t xml:space="preserve">SHIM WHEEL                                                                                          </t>
  </si>
  <si>
    <t>312-03945-001</t>
  </si>
  <si>
    <t>312-03112-001</t>
  </si>
  <si>
    <t>312-03107-001</t>
  </si>
  <si>
    <t>312-02848-001</t>
  </si>
  <si>
    <t>312-02600-001</t>
  </si>
  <si>
    <t>312-02324-001</t>
  </si>
  <si>
    <t>312-02322-001</t>
  </si>
  <si>
    <t>312-02320-001</t>
  </si>
  <si>
    <t>312-02259-001</t>
  </si>
  <si>
    <t xml:space="preserve">CONNECTEUR ESSENCE                                                                                  </t>
  </si>
  <si>
    <t>312-02249-001</t>
  </si>
  <si>
    <t xml:space="preserve">TEE,BOSS                                                                                            </t>
  </si>
  <si>
    <t>312-02248-001</t>
  </si>
  <si>
    <t xml:space="preserve">FUSE,HYDRAULIC SYST                                                                                 </t>
  </si>
  <si>
    <t>312-01757-001</t>
  </si>
  <si>
    <t>312-01686-009</t>
  </si>
  <si>
    <t>312-01411-003</t>
  </si>
  <si>
    <t>312-00860-001</t>
  </si>
  <si>
    <t xml:space="preserve">CONJUNTO DE FIXAÇÃO                                                                                 </t>
  </si>
  <si>
    <t>312-00312-003</t>
  </si>
  <si>
    <t>312-00022-005</t>
  </si>
  <si>
    <t>3117924-01</t>
  </si>
  <si>
    <t xml:space="preserve">CAP,PILLOW BLOCK                                                                                    </t>
  </si>
  <si>
    <t>309-1500-010</t>
  </si>
  <si>
    <t xml:space="preserve">RETAINER, SEAL                                                                                      </t>
  </si>
  <si>
    <t xml:space="preserve">ELEMENT, FILTER, FUEL PUMP                                                                          </t>
  </si>
  <si>
    <t>305-4303</t>
  </si>
  <si>
    <t xml:space="preserve">DETECTOR CHIP,MAGNE                                                                                 </t>
  </si>
  <si>
    <t>3045929-03</t>
  </si>
  <si>
    <t xml:space="preserve">LUZ FORMACAO                                                                                        </t>
  </si>
  <si>
    <t>30-1618-7</t>
  </si>
  <si>
    <t xml:space="preserve">COUPLING HALF                                                                                       </t>
  </si>
  <si>
    <t>3005S11-8D</t>
  </si>
  <si>
    <t>3005S11-5D</t>
  </si>
  <si>
    <t xml:space="preserve">SENSING ELEMENT,FIRE DETECTOR SYSTEM                                                                </t>
  </si>
  <si>
    <t>2TC14-20</t>
  </si>
  <si>
    <t xml:space="preserve">CIRCUIT BREAK                                                                                       </t>
  </si>
  <si>
    <t>2TC14-15</t>
  </si>
  <si>
    <t xml:space="preserve">CYLINDER ASSEMBLY,ACTUATING,LINEAR                                                                  </t>
  </si>
  <si>
    <t>2991EI</t>
  </si>
  <si>
    <t xml:space="preserve">RELAY RS-24V                                                                                        </t>
  </si>
  <si>
    <t>29756-001</t>
  </si>
  <si>
    <t xml:space="preserve">IC LM308H                                                                                           </t>
  </si>
  <si>
    <t>29546-006</t>
  </si>
  <si>
    <t xml:space="preserve">IC LM311H                                                                                           </t>
  </si>
  <si>
    <t>29546-005</t>
  </si>
  <si>
    <t xml:space="preserve">HARNESS ASSEMBLY,SE                                                                                 </t>
  </si>
  <si>
    <t>U1607</t>
  </si>
  <si>
    <t xml:space="preserve">UNIT TELESCOPIC                                                                                     </t>
  </si>
  <si>
    <t>28157-20</t>
  </si>
  <si>
    <t>266-6845-010</t>
  </si>
  <si>
    <t>262-1472-020</t>
  </si>
  <si>
    <t>262-1392-010</t>
  </si>
  <si>
    <t>262-1101-010</t>
  </si>
  <si>
    <t xml:space="preserve">SWITCH ROTARY                                                                                       </t>
  </si>
  <si>
    <t>259-9628-200</t>
  </si>
  <si>
    <t xml:space="preserve">LENS, BAR 115                                                                                       </t>
  </si>
  <si>
    <t>25-0929-813</t>
  </si>
  <si>
    <t xml:space="preserve">LENS STBY INVERTER                                                                                  </t>
  </si>
  <si>
    <t>25-0929-1364</t>
  </si>
  <si>
    <t xml:space="preserve">BOARD,FILTER                                                                                        </t>
  </si>
  <si>
    <t xml:space="preserve">INLET AIR                                                                                           </t>
  </si>
  <si>
    <t xml:space="preserve">COVER,TERMINAL BLOC                                                                                 </t>
  </si>
  <si>
    <t xml:space="preserve">COVER ACCESS                                                                                        </t>
  </si>
  <si>
    <t xml:space="preserve">IMPELLER,FAN,AXIAL                                                                                  </t>
  </si>
  <si>
    <t xml:space="preserve">FIN DE CLOCHE                                                                                       </t>
  </si>
  <si>
    <t xml:space="preserve">PLATE DAMPENER                                                                                      </t>
  </si>
  <si>
    <t xml:space="preserve">PLATE,DESIGNATION                                                                                   </t>
  </si>
  <si>
    <t>2302-0323-001</t>
  </si>
  <si>
    <t xml:space="preserve">MOTOR-TACHOMETER GENERATOR                                                                          </t>
  </si>
  <si>
    <t>229-2007-000</t>
  </si>
  <si>
    <t xml:space="preserve">STATOR,GYROSCOPE                                                                                    </t>
  </si>
  <si>
    <t>229-0315-010</t>
  </si>
  <si>
    <t>22425-010</t>
  </si>
  <si>
    <t>22306CA030006</t>
  </si>
  <si>
    <t xml:space="preserve">SOLENOID,ELECTRICAL                                                                                 </t>
  </si>
  <si>
    <t>220B1</t>
  </si>
  <si>
    <t xml:space="preserve">STUD,MOTOR                                                                                          </t>
  </si>
  <si>
    <t>2196-78</t>
  </si>
  <si>
    <t>2135049-1</t>
  </si>
  <si>
    <t>2135039-1</t>
  </si>
  <si>
    <t>2115004-1</t>
  </si>
  <si>
    <t>2114005-1</t>
  </si>
  <si>
    <t>D1973</t>
  </si>
  <si>
    <t xml:space="preserve">INSULATION SLE                                                                                      </t>
  </si>
  <si>
    <t>202A142-3-00</t>
  </si>
  <si>
    <t xml:space="preserve">INSULATION SLEEVING,ELECTRICAL,S                                                                    </t>
  </si>
  <si>
    <t xml:space="preserve">INSULATION SLEEVING,ELECTRICAL,SPECIAL PURPOSE                                                      </t>
  </si>
  <si>
    <t>202A121-3-00</t>
  </si>
  <si>
    <t>2-012N3000-7B</t>
  </si>
  <si>
    <t>1N10243</t>
  </si>
  <si>
    <t>1CH21-4</t>
  </si>
  <si>
    <t xml:space="preserve">TRIGGER SWITCH                                                                                      </t>
  </si>
  <si>
    <t>192-400649-00</t>
  </si>
  <si>
    <t>192-0007-010</t>
  </si>
  <si>
    <t>187-0101-1873-910</t>
  </si>
  <si>
    <t>184-8202-000</t>
  </si>
  <si>
    <t xml:space="preserve">WIPER ASSEMBLY                                                                                      </t>
  </si>
  <si>
    <t>1840-11</t>
  </si>
  <si>
    <t xml:space="preserve">BRUSH ASSEMBLY,FIXE                                                                                 </t>
  </si>
  <si>
    <t>1726-70</t>
  </si>
  <si>
    <t>16962-013</t>
  </si>
  <si>
    <t>1631697-1</t>
  </si>
  <si>
    <t xml:space="preserve">LEVER AND BRACKET ASSEMBLY                                                                          </t>
  </si>
  <si>
    <t>1627610-1</t>
  </si>
  <si>
    <t xml:space="preserve">ANEROID AND DILUTION HOUSING                                                                        </t>
  </si>
  <si>
    <t>1627609-1</t>
  </si>
  <si>
    <t xml:space="preserve">SPRING,CONICAL COMP                                                                                 </t>
  </si>
  <si>
    <t>1625818-1</t>
  </si>
  <si>
    <t>1623977-2</t>
  </si>
  <si>
    <t>1623977-1</t>
  </si>
  <si>
    <t xml:space="preserve">DIAPHRAGM, BLINKER                                                                                  </t>
  </si>
  <si>
    <t>1614155-1</t>
  </si>
  <si>
    <t xml:space="preserve">BLINKER ASSEMBLY                                                                                    </t>
  </si>
  <si>
    <t>1614148-2</t>
  </si>
  <si>
    <t xml:space="preserve">HOUSING,ANEROID                                                                                     </t>
  </si>
  <si>
    <t>1611740-1</t>
  </si>
  <si>
    <t xml:space="preserve">DIAPHRAGM AND PLATE,REGULATOR                                                                       </t>
  </si>
  <si>
    <t>1611734-1</t>
  </si>
  <si>
    <t xml:space="preserve">HOUSING,VALVE                                                                                       </t>
  </si>
  <si>
    <t>1611733-1</t>
  </si>
  <si>
    <t xml:space="preserve">DIAPHRAGM,VALVE,FLAT                                                                                </t>
  </si>
  <si>
    <t>1611730-1</t>
  </si>
  <si>
    <t xml:space="preserve">ADAPTER,REGULATOR,AIRCRAFT                                                                          </t>
  </si>
  <si>
    <t>1611726-1</t>
  </si>
  <si>
    <t xml:space="preserve">VALVE ASSEMBLY,ENVIRONMENTAL CONTROL,AIRCRAFT                                                       </t>
  </si>
  <si>
    <t>1611722-1</t>
  </si>
  <si>
    <t>1611717-1</t>
  </si>
  <si>
    <t xml:space="preserve">SEAT,DEMAND VALVE                                                                                   </t>
  </si>
  <si>
    <t>1611715-1</t>
  </si>
  <si>
    <t xml:space="preserve">TOGGLE ASSY                                                                                         </t>
  </si>
  <si>
    <t>1604108-1</t>
  </si>
  <si>
    <t>1604107-1</t>
  </si>
  <si>
    <t>1602951-1</t>
  </si>
  <si>
    <t xml:space="preserve">HOUSING,MANUAL SAFETY,OXYGEN                                                                        </t>
  </si>
  <si>
    <t>1602948-1</t>
  </si>
  <si>
    <t xml:space="preserve">INSERT,OXYGEN REGUA                                                                                 </t>
  </si>
  <si>
    <t>1602937-1</t>
  </si>
  <si>
    <t xml:space="preserve">PISTON ASSY,LOX HEAD                                                                                </t>
  </si>
  <si>
    <t>1602935-1</t>
  </si>
  <si>
    <t>1602931-1</t>
  </si>
  <si>
    <t xml:space="preserve">STEM,VALVE                                                                                          </t>
  </si>
  <si>
    <t>1602930-1</t>
  </si>
  <si>
    <t>1602922-2</t>
  </si>
  <si>
    <t xml:space="preserve">LEVER ASSY,PRESSURE                                                                                 </t>
  </si>
  <si>
    <t>1602916-1</t>
  </si>
  <si>
    <t xml:space="preserve">RESTRICTOR,FLUID FLOW                                                                               </t>
  </si>
  <si>
    <t>1602821-1</t>
  </si>
  <si>
    <t>1602321-65</t>
  </si>
  <si>
    <t xml:space="preserve">O-RING, MATERIAL RUBBER SYNTHETIC                                                                   </t>
  </si>
  <si>
    <t>1602321-5</t>
  </si>
  <si>
    <t xml:space="preserve">PACKING,PREFORMED, MATERIAL RUBBER SILICONE                                                         </t>
  </si>
  <si>
    <t>1602321-29</t>
  </si>
  <si>
    <t>1602321-24</t>
  </si>
  <si>
    <t xml:space="preserve">DIAPHRAGM,ADJUSTMENT VALVE,RESPIRATOR                                                               </t>
  </si>
  <si>
    <t>1600632-4</t>
  </si>
  <si>
    <t>15-0007-87</t>
  </si>
  <si>
    <t xml:space="preserve">LIGHT COCKPIT                                                                                       </t>
  </si>
  <si>
    <t>15-0003-6-1495X</t>
  </si>
  <si>
    <t xml:space="preserve">UNIT BRAKE                                                                                          </t>
  </si>
  <si>
    <t>14A07053</t>
  </si>
  <si>
    <t xml:space="preserve">LINE SECTION,RADIO FREQUENCY TRANSMISSION                                                           </t>
  </si>
  <si>
    <t>1434-00-70.07</t>
  </si>
  <si>
    <t>1400-34-5</t>
  </si>
  <si>
    <t>1400-33</t>
  </si>
  <si>
    <t xml:space="preserve">END BELL,ELECTRICAL ROTATING EQU                                                                    </t>
  </si>
  <si>
    <t>1400-27-1</t>
  </si>
  <si>
    <t>1400-26-1</t>
  </si>
  <si>
    <t xml:space="preserve">HOUSING,MOTOR                                                                                       </t>
  </si>
  <si>
    <t>1400-25-1</t>
  </si>
  <si>
    <t>1400-24-1</t>
  </si>
  <si>
    <t>1400-22-1</t>
  </si>
  <si>
    <t>1350-S759</t>
  </si>
  <si>
    <t>1250-1000-5</t>
  </si>
  <si>
    <t>1250-1000-20</t>
  </si>
  <si>
    <t>1126000-10</t>
  </si>
  <si>
    <t xml:space="preserve">CHARBON EQUIPE                                                                                      </t>
  </si>
  <si>
    <t>110-632-21-50-06</t>
  </si>
  <si>
    <t>1105P0143</t>
  </si>
  <si>
    <t>107A10004-05</t>
  </si>
  <si>
    <t>105A10001-02</t>
  </si>
  <si>
    <t>104SA145</t>
  </si>
  <si>
    <t>104A10006-01</t>
  </si>
  <si>
    <t>103A10003-15</t>
  </si>
  <si>
    <t>103A10001-07</t>
  </si>
  <si>
    <t>102A10001-02</t>
  </si>
  <si>
    <t>0N30A006A</t>
  </si>
  <si>
    <t xml:space="preserve">PISTON ASSEMBLY,HYDRAULIC BRAKE,AIRCRAFT                                                            </t>
  </si>
  <si>
    <t>092-03700</t>
  </si>
  <si>
    <t xml:space="preserve">INSULATOR,PISTON                                                                                    </t>
  </si>
  <si>
    <t>075-11150</t>
  </si>
  <si>
    <t xml:space="preserve">PLATE STRUCTUR                                                                                      </t>
  </si>
  <si>
    <t>075-11100</t>
  </si>
  <si>
    <t>074-03200</t>
  </si>
  <si>
    <t>073-04000</t>
  </si>
  <si>
    <t>069-00400</t>
  </si>
  <si>
    <t>066-06600</t>
  </si>
  <si>
    <t>05-350108</t>
  </si>
  <si>
    <t>KK486</t>
  </si>
  <si>
    <t xml:space="preserve">ARMATURE ASSEMBLY                                                                                   </t>
  </si>
  <si>
    <t>04A04856</t>
  </si>
  <si>
    <t>03-6009-23</t>
  </si>
  <si>
    <t xml:space="preserve">ELEMENT FILTER                                                                                      </t>
  </si>
  <si>
    <t xml:space="preserve">RING ASSEMBLY,ELECTRICAL CONTACT                                                                    </t>
  </si>
  <si>
    <t>015-2919-010</t>
  </si>
  <si>
    <t xml:space="preserve">BAYONET,OXYGEN MASK                                                                                 </t>
  </si>
  <si>
    <t>00-5663-2</t>
  </si>
  <si>
    <t>8724785</t>
  </si>
  <si>
    <t>7577522</t>
  </si>
  <si>
    <t xml:space="preserve">PARTS KIT,GAS TURBINE ENGINE,AIRCRAFT                                                               </t>
  </si>
  <si>
    <t>3041153</t>
  </si>
  <si>
    <t xml:space="preserve">WIRING HARNESS ASSEMBLY                                                                             </t>
  </si>
  <si>
    <t>3040110</t>
  </si>
  <si>
    <t>3039937</t>
  </si>
  <si>
    <t>3039936</t>
  </si>
  <si>
    <t>3034393</t>
  </si>
  <si>
    <t xml:space="preserve">THERMOCOUPLE, ENGINE                                                                                </t>
  </si>
  <si>
    <t>3034389</t>
  </si>
  <si>
    <t xml:space="preserve">KIT,FUEL FILTER                                                                                     </t>
  </si>
  <si>
    <t>3033356</t>
  </si>
  <si>
    <t xml:space="preserve">HOSE,HEATED,COMPRES                                                                                 </t>
  </si>
  <si>
    <t>3032097</t>
  </si>
  <si>
    <t>3032096</t>
  </si>
  <si>
    <t>3031971</t>
  </si>
  <si>
    <t xml:space="preserve">TUBE,HEATED,COMPRES                                                                                 </t>
  </si>
  <si>
    <t>3031620</t>
  </si>
  <si>
    <t>3029566</t>
  </si>
  <si>
    <t>3029565</t>
  </si>
  <si>
    <t>3028856</t>
  </si>
  <si>
    <t>3028131</t>
  </si>
  <si>
    <t>3028129</t>
  </si>
  <si>
    <t>3027224</t>
  </si>
  <si>
    <t>3027222</t>
  </si>
  <si>
    <t>3027199</t>
  </si>
  <si>
    <t xml:space="preserve">SEAL,PLAIN, RUBBER SILICONE, SHAFT DIA 3.436 IN, SEAL WIDTH 0.508/0.522 IN, BORE DIA 4-1/2 IN       </t>
  </si>
  <si>
    <t>3026652</t>
  </si>
  <si>
    <t xml:space="preserve">PLATE,GASKET RETAIN                                                                                 </t>
  </si>
  <si>
    <t>3026610</t>
  </si>
  <si>
    <t>3024672</t>
  </si>
  <si>
    <t>3020667</t>
  </si>
  <si>
    <t xml:space="preserve">SHEATH,FUEL NOZZLE                                                                                  </t>
  </si>
  <si>
    <t>3019491</t>
  </si>
  <si>
    <t>3019136</t>
  </si>
  <si>
    <t>3014223</t>
  </si>
  <si>
    <t>3013217</t>
  </si>
  <si>
    <t>3013165</t>
  </si>
  <si>
    <t xml:space="preserve">STOP,LOW PITCH ADJU                                                                                 </t>
  </si>
  <si>
    <t>3013164</t>
  </si>
  <si>
    <t xml:space="preserve">COVER,FLUID FILTER                                                                                  </t>
  </si>
  <si>
    <t>3013151</t>
  </si>
  <si>
    <t>3013102</t>
  </si>
  <si>
    <t xml:space="preserve">NUT,PLAIN,BLIND RIVET                                                                               </t>
  </si>
  <si>
    <t>3012680</t>
  </si>
  <si>
    <t>3012674</t>
  </si>
  <si>
    <t>3012534</t>
  </si>
  <si>
    <t>3012414</t>
  </si>
  <si>
    <t>3012385</t>
  </si>
  <si>
    <t>3011543</t>
  </si>
  <si>
    <t>3011511</t>
  </si>
  <si>
    <t xml:space="preserve">CLAMP,WIRE                                                                                          </t>
  </si>
  <si>
    <t>3011213</t>
  </si>
  <si>
    <t xml:space="preserve">PLATE,LOCK,FUEL NOZ                                                                                 </t>
  </si>
  <si>
    <t>3011158</t>
  </si>
  <si>
    <t>3011155</t>
  </si>
  <si>
    <t xml:space="preserve">STRAINER ELEMENT,SEDIMENT                                                                           </t>
  </si>
  <si>
    <t>3010930</t>
  </si>
  <si>
    <t>3010671</t>
  </si>
  <si>
    <t>3010104</t>
  </si>
  <si>
    <t xml:space="preserve">BOLT,SHAFT,COMPRESS                                                                                 </t>
  </si>
  <si>
    <t>3009024</t>
  </si>
  <si>
    <t xml:space="preserve">WASHER KEY                                                                                          </t>
  </si>
  <si>
    <t>3009022</t>
  </si>
  <si>
    <t>3005305</t>
  </si>
  <si>
    <t>3004085</t>
  </si>
  <si>
    <t>3003988</t>
  </si>
  <si>
    <t>815678</t>
  </si>
  <si>
    <t>815619</t>
  </si>
  <si>
    <t xml:space="preserve">ROD, PUSH                                                                                           </t>
  </si>
  <si>
    <t>814427</t>
  </si>
  <si>
    <t>814424</t>
  </si>
  <si>
    <t>813111</t>
  </si>
  <si>
    <t xml:space="preserve">NLA VALVE ASSY - FRISBY 2135-105                                                                    </t>
  </si>
  <si>
    <t>756553</t>
  </si>
  <si>
    <t xml:space="preserve">SPRING MAIN                                                                                         </t>
  </si>
  <si>
    <t>500175</t>
  </si>
  <si>
    <t>500128</t>
  </si>
  <si>
    <t>500105</t>
  </si>
  <si>
    <t>500097</t>
  </si>
  <si>
    <t xml:space="preserve">SENSOR COMPLETE                                                                                     </t>
  </si>
  <si>
    <t>415623</t>
  </si>
  <si>
    <t>326043</t>
  </si>
  <si>
    <t>320570</t>
  </si>
  <si>
    <t>320559</t>
  </si>
  <si>
    <t xml:space="preserve">CONNECTOR, RECEPTACLE, ELECTRICAL                                                                   </t>
  </si>
  <si>
    <t>102226</t>
  </si>
  <si>
    <t>79075</t>
  </si>
  <si>
    <t xml:space="preserve">EJECTOR,FUEL AND WATER                                                                              </t>
  </si>
  <si>
    <t>60103</t>
  </si>
  <si>
    <t xml:space="preserve">FILTER,ELEMENT                                                                                      </t>
  </si>
  <si>
    <t>55740</t>
  </si>
  <si>
    <t>34105</t>
  </si>
  <si>
    <t xml:space="preserve">TERMINAL,QUICK                                                                                      </t>
  </si>
  <si>
    <t>31945</t>
  </si>
  <si>
    <t>26006</t>
  </si>
  <si>
    <t>14944</t>
  </si>
  <si>
    <t>5271</t>
  </si>
  <si>
    <t>5270</t>
  </si>
  <si>
    <t>4580</t>
  </si>
  <si>
    <t>3300</t>
  </si>
  <si>
    <t>1683</t>
  </si>
  <si>
    <t>SPARK PLUG</t>
  </si>
  <si>
    <t xml:space="preserve">U2 </t>
  </si>
  <si>
    <t>MS20667-4</t>
  </si>
  <si>
    <t>FIELD COIL</t>
  </si>
  <si>
    <t>CE HEAD ASSEMBLY</t>
  </si>
  <si>
    <t>HARNESS COMPLETE</t>
  </si>
  <si>
    <t>M6018</t>
  </si>
  <si>
    <t>POINT KIT</t>
  </si>
  <si>
    <t>COUNTEWIGHT</t>
  </si>
  <si>
    <t>LW19210</t>
  </si>
  <si>
    <t xml:space="preserve">CONNECTOR,RECEPTACLE,ELECTR ICAL </t>
  </si>
  <si>
    <t>LW-14830</t>
  </si>
  <si>
    <t>BODY ASSY, TAPPET</t>
  </si>
  <si>
    <t>LRT23381</t>
  </si>
  <si>
    <t>DISTRIBUTOR</t>
  </si>
  <si>
    <t>BEARING CAP ASSEMBLY</t>
  </si>
  <si>
    <t>KIT BEARING - REPLACEMENT</t>
  </si>
  <si>
    <t>HC-C3YR-1RF-OH</t>
  </si>
  <si>
    <t>MOUNTING PAD,ELECTRICALELECTRONIC COMPONENT</t>
  </si>
  <si>
    <t>REPAIR KIT</t>
  </si>
  <si>
    <t>ROLLER,DYNAMIC,COUN</t>
  </si>
  <si>
    <t>GASKET AND SEAL SET</t>
  </si>
  <si>
    <t>MAGNETO LH</t>
  </si>
  <si>
    <t>MAGNETO RH</t>
  </si>
  <si>
    <t>BAFFLE OIL SUM</t>
  </si>
  <si>
    <t>VALVE,REGULATING,TEMPERATURE</t>
  </si>
  <si>
    <t>SERVO INJECTOR MODELO RSA-10ED1</t>
  </si>
  <si>
    <t>2524422-9</t>
  </si>
  <si>
    <t>18N19391</t>
  </si>
  <si>
    <t>CAMSHAFT</t>
  </si>
  <si>
    <t>15N23374</t>
  </si>
  <si>
    <t>TAPPET,ENGINE POPPET VALVE</t>
  </si>
  <si>
    <t>Estimated Demand</t>
  </si>
  <si>
    <t>Estimated Unit Price</t>
  </si>
  <si>
    <t>Unit Price</t>
  </si>
  <si>
    <t>Total Price</t>
  </si>
  <si>
    <t>Acceptable</t>
  </si>
  <si>
    <t>Estimated price</t>
  </si>
  <si>
    <t>Global Price Per Project</t>
  </si>
  <si>
    <t>CFF</t>
  </si>
  <si>
    <t>EstimatedDemand</t>
  </si>
  <si>
    <t>GEAR,WORMWHEEL</t>
  </si>
  <si>
    <t>CAP,PROTECTIVE,DUSTANDMOISTURESEAL</t>
  </si>
  <si>
    <t>FILTERELEMENT,FLUID</t>
  </si>
  <si>
    <t>10010WGCBLIN</t>
  </si>
  <si>
    <t>RINGRETAINER</t>
  </si>
  <si>
    <t>FIREOVERHEAT</t>
  </si>
  <si>
    <t>DEVELOPERPHOTOGRAPHIC</t>
  </si>
  <si>
    <t>SPRINGASSEMBLY,SWITCH</t>
  </si>
  <si>
    <t>10320-5ITEM4</t>
  </si>
  <si>
    <t>BRUSH,ELECTRICALCONTACT</t>
  </si>
  <si>
    <t>IGNITER,SPARK,GASTURBINEENGINE</t>
  </si>
  <si>
    <t>PARTSKIT,OVERHAUL</t>
  </si>
  <si>
    <t>GEARSPUR</t>
  </si>
  <si>
    <t>SHIELDINGGASKET,ELECTRONIC</t>
  </si>
  <si>
    <t>LEAD,ABIGNITION</t>
  </si>
  <si>
    <t>HOSEASYC</t>
  </si>
  <si>
    <t>PARTSKIT,VALVE,FIE</t>
  </si>
  <si>
    <t>BODYANDINSERTASS</t>
  </si>
  <si>
    <t>KIT,OVERHAULANDMA</t>
  </si>
  <si>
    <t>TUBEASSEMBLY,AFTERBURNER</t>
  </si>
  <si>
    <t>BOLTMACHINE</t>
  </si>
  <si>
    <t>PISTON,REGULATORDI</t>
  </si>
  <si>
    <t>WIREROPEASSY</t>
  </si>
  <si>
    <t>WIREROPEASSEMBLY,SINGLELEG,CRES(9.60IN.LONG)(M/FMIL-W-83420,4010-00-222-4490)</t>
  </si>
  <si>
    <t>CABLEASSY,CONTROL</t>
  </si>
  <si>
    <t>WASHER,FLAT,ROUND,STEELCORROSIONRESISTING,THICKNESS0.016IN</t>
  </si>
  <si>
    <t>WASHERFLAT</t>
  </si>
  <si>
    <t>FILTERELEMENT</t>
  </si>
  <si>
    <t>STUDASSEMBLY,TURNLOCKFASTENER</t>
  </si>
  <si>
    <t>POSTASSEMBLY</t>
  </si>
  <si>
    <t>SENSORASSEMBLY,CAB</t>
  </si>
  <si>
    <t>BACKSHELL,ELECTRICALCONNECTOR</t>
  </si>
  <si>
    <t>ANTENNA-SISRWR</t>
  </si>
  <si>
    <t>TERMINALBOARD</t>
  </si>
  <si>
    <t>PINIONSHAFT,LIGHT</t>
  </si>
  <si>
    <t>TRANSFORMER,POWERAUTOTRANSFORMER</t>
  </si>
  <si>
    <t>POPPETASSEMBLY,VAL</t>
  </si>
  <si>
    <t>PARTSKIT,VALVEOVERHAUL</t>
  </si>
  <si>
    <t>VALVE,SAFETYRELIEF</t>
  </si>
  <si>
    <t>PLATE,INSTRUCTION</t>
  </si>
  <si>
    <t>PLATE,INSTRUCTION(F-5ETIREPRESSURE,ETC)(MOD118AND183)</t>
  </si>
  <si>
    <t>SHAFTASSE</t>
  </si>
  <si>
    <t>SHAFTASSEMBLY,FLEXIBLE</t>
  </si>
  <si>
    <t>SHAFTASSY</t>
  </si>
  <si>
    <t>BOLTSHOULDER</t>
  </si>
  <si>
    <t>LEAF,BUTTHINGE,MAINLANDINGGEARDOORLH</t>
  </si>
  <si>
    <t>LEAF,BUTTHINGE,MAINLANDINGGEARDOORRH</t>
  </si>
  <si>
    <t>FRAME,DUCT</t>
  </si>
  <si>
    <t>PIN,MAINLANDINGGEARDOORHINGEHEADED</t>
  </si>
  <si>
    <t>SEAL,INSTALLIONDOO</t>
  </si>
  <si>
    <t>LEAF,BUTTHING</t>
  </si>
  <si>
    <t>PATCH,STRUCTURALCOMPONENT,AIRCRAFT</t>
  </si>
  <si>
    <t>SEAL,SPEEDBRAKESUPPORTPANEL(0.8BY37.4IN.)</t>
  </si>
  <si>
    <t>SPACER,SPEEDBRAKEPANELSUPPORT</t>
  </si>
  <si>
    <t>FITTING,LOWERCENTERFUSELAGESECTION</t>
  </si>
  <si>
    <t>SHIM,AFTOUTBOARDSPEEDBRAKEATTACHBRACKET</t>
  </si>
  <si>
    <t>SHIM,AFTOUTBOARDSPEEDBRAKEATTACHBRACKE</t>
  </si>
  <si>
    <t>BOLT,INTERNALLYRELIEVEDBODY</t>
  </si>
  <si>
    <t>PLUG,WINGPYLONATTACH</t>
  </si>
  <si>
    <t>PLUG,WINGPYLON</t>
  </si>
  <si>
    <t>PLUG,WINGPYLO</t>
  </si>
  <si>
    <t>RING,EXTERNALLYTHREADED</t>
  </si>
  <si>
    <t>BAFFLE,ASSEMBLYSKIN</t>
  </si>
  <si>
    <t>SHIMLE</t>
  </si>
  <si>
    <t>SPACER,SPECIAL</t>
  </si>
  <si>
    <t>SPACER,WINGLEADINGEDGEEXTENSIONSPECIAL</t>
  </si>
  <si>
    <t>DOORASSY,MAINLANDINGGEAROUTBOARDRH</t>
  </si>
  <si>
    <t>DOORASSY,MAINLANDINGGEAROUTBOARDLH</t>
  </si>
  <si>
    <t>RETAINER,MAINLANDINGGEAROUTBOARDDOOR</t>
  </si>
  <si>
    <t>PIN,FLAPHINGEHEADEDSTRAIGHT,DIA0.116/0.118IN,LENGTH19,57IN(MADEFROMPNMS20253P3-7200)</t>
  </si>
  <si>
    <t>STRIP,WINGLANDINGFLAPRUB</t>
  </si>
  <si>
    <t>BOLT,FLUIDPASSAGE</t>
  </si>
  <si>
    <t>SKINTOP</t>
  </si>
  <si>
    <t>SKINLOWER</t>
  </si>
  <si>
    <t>BOLT,ACTUATORMOUNT</t>
  </si>
  <si>
    <t>GUARD,LH,MAINLANDINGGEARTORQUELINKSWITCH</t>
  </si>
  <si>
    <t>GUARD,MAINLANDINGGEARTORQUELINKSWITCHLINKRH.</t>
  </si>
  <si>
    <t>LINK,MAINLANDINGGEARSWITCHACTUATING</t>
  </si>
  <si>
    <t>PIN,PLAINLANDINGGEARCYLINDERBELLCRANKHOLLOW</t>
  </si>
  <si>
    <t>TAB,MAINLANDINGGEARCONNECTINGLINKPINLOCKINGLH</t>
  </si>
  <si>
    <t>TAB,MAINLANDINGGEARCONNECTINGLINKPINLOCKINGRH</t>
  </si>
  <si>
    <t>PIN,SETSTRUTDOOR</t>
  </si>
  <si>
    <t>PINSET</t>
  </si>
  <si>
    <t>RETAINER,ELECTRICALSWITCH,U/OMAINLANDINGGEARGROUNDSAFETYLH</t>
  </si>
  <si>
    <t>BRACKET,SWITCH,GROUND,U/OMAINLANDINGGEARGROUNDSAFETYRH</t>
  </si>
  <si>
    <t>CONNECTOR,RODEND</t>
  </si>
  <si>
    <t>SHIM,MAINLANDINGGEARSTRUTDOORUPLOCK</t>
  </si>
  <si>
    <t>BRACKET,STRUTDOORFLAP</t>
  </si>
  <si>
    <t>CONNECTINGLINK,RIGID</t>
  </si>
  <si>
    <t>BELLCRANK</t>
  </si>
  <si>
    <t>ARM,STRUTDOORFLAP</t>
  </si>
  <si>
    <t>SHIM,MAINLANDINGGEARINBOARDDOORMECHANISM</t>
  </si>
  <si>
    <t>ARM,DOORMECHANISM</t>
  </si>
  <si>
    <t>RINGRETAINING</t>
  </si>
  <si>
    <t>BRACKETMAINLDG(RH)</t>
  </si>
  <si>
    <t>LINK,MAINLANDINGGEARAFTDOORLOCKALTERNATERELEASERIGIDCONNECTING</t>
  </si>
  <si>
    <t>PISTONLANDING</t>
  </si>
  <si>
    <t>CONNECTINGLIN</t>
  </si>
  <si>
    <t>BEARINGSLEEVE</t>
  </si>
  <si>
    <t>SHIM,NOSELANDINGGEAR</t>
  </si>
  <si>
    <t>LINK,RETRACTION,LANDINGGEAR</t>
  </si>
  <si>
    <t>PIN,ARRESTINGHOOKSHANKHEADEDSTRAIGHT</t>
  </si>
  <si>
    <t>BRACKET,MAINLANDINGGEARSTRUTHYDRAULIC</t>
  </si>
  <si>
    <t>TUBEHYD</t>
  </si>
  <si>
    <t>TUBE,LANDINGGEARDOOROPEN</t>
  </si>
  <si>
    <t>TUBE,UTILITYSYSTEMPRESSUREBULKHEADTEETOBULKHEADTEEFS336TO329LEFTHAND</t>
  </si>
  <si>
    <t>TUBE,ENGINEBAYINSTL</t>
  </si>
  <si>
    <t>BRACKET,MAINLANDINGGEARHYDRAULICLINECLAMP</t>
  </si>
  <si>
    <t>BEARING,NOSELANDINGGEARACTUATORRODENDPLAIN</t>
  </si>
  <si>
    <t>CLAMPASSY</t>
  </si>
  <si>
    <t>TIEROD,TENSIONING,THREADEDEND</t>
  </si>
  <si>
    <t>BEARING,PLAIN,RODEND</t>
  </si>
  <si>
    <t>MOUNTASSEMBLY,ENGI</t>
  </si>
  <si>
    <t>DUCT,STARTINGAIR,TURBINE</t>
  </si>
  <si>
    <t>TUBEASSEMBLY,METAL</t>
  </si>
  <si>
    <t>DUCTASSEMBLY,AIRCONDITIONING-H</t>
  </si>
  <si>
    <t>TUBEE</t>
  </si>
  <si>
    <t>TUBE,HYDRAULICVARIABLEEXHAUSTNOZZLE</t>
  </si>
  <si>
    <t>TUBE,ENGINEOILTANKVENT</t>
  </si>
  <si>
    <t>TUBEASSY</t>
  </si>
  <si>
    <t>SUPPORT,BELLCRANK</t>
  </si>
  <si>
    <t>CONTROLASSEMBLY,ENGINECHANGE</t>
  </si>
  <si>
    <t>SADDLE,REMOTEREVOLUTIONFORMINUTECONTROLADJUSTTUBING(MOD151)</t>
  </si>
  <si>
    <t>SHIM,REMOTEREVOLUTIONPERMINUTECONTROLADJUSTTUBINGSADDLE(MOD151)</t>
  </si>
  <si>
    <t>LEVER,AIRINLET</t>
  </si>
  <si>
    <t>LEVERAIRINLE</t>
  </si>
  <si>
    <t>SUPPORT,PS2SENSINGLINE(MOD96)</t>
  </si>
  <si>
    <t>PLATEASSEMBLY,ADAPTER</t>
  </si>
  <si>
    <t>TUBE,PRE-CHECKINTERCONNECTORFS336</t>
  </si>
  <si>
    <t>FILLER,NECKLINE</t>
  </si>
  <si>
    <t>SPACER,LEVELCONTROLVALVEPLATE</t>
  </si>
  <si>
    <t>PROFILE,SEALAERIALREFUELINGSYSTEMACCESS</t>
  </si>
  <si>
    <t>SEALASSY</t>
  </si>
  <si>
    <t>SEALASSEMBLY,LOWERAERIALREFUELINGSYSTEMACCESS</t>
  </si>
  <si>
    <t>ADAPTER,CHECKVALVE</t>
  </si>
  <si>
    <t xml:space="preserve">CLIP,FUELLINECROSSFEEDCHECKVALVEANGLEBRACKET	</t>
  </si>
  <si>
    <t>SPACER,FUELLINECLAMPSLEEVE(AP)</t>
  </si>
  <si>
    <t>PLATE,FUELTANKINTERCONNECTRETAINING.</t>
  </si>
  <si>
    <t>BRACKET,FUELLINECHECKVALVEANGLE</t>
  </si>
  <si>
    <t>PARTSKIT,FUELTANK</t>
  </si>
  <si>
    <t>CONNECTOR,LINEPYLO</t>
  </si>
  <si>
    <t>ELBOW,FUELLINE</t>
  </si>
  <si>
    <t>PLATE,CENTERLINEPYLONDISCONNECTCHECKVALVERETAINING</t>
  </si>
  <si>
    <t>DUCT,AFTSTRUCTURECANOPY</t>
  </si>
  <si>
    <t>HOSEAIRDUCT</t>
  </si>
  <si>
    <t>HOSE,AIRDUCT</t>
  </si>
  <si>
    <t>DUCTASSY</t>
  </si>
  <si>
    <t>DUCTASSYWATE</t>
  </si>
  <si>
    <t>DUCTASSEMBLY,AIRCONDITIONING-HEATING,AIRCRAFT</t>
  </si>
  <si>
    <t>DUCTASSY,AIRSUPPL</t>
  </si>
  <si>
    <t>SPACER,CABINAIRSUPPLYSHUTOFFVALVEPLATE</t>
  </si>
  <si>
    <t>DUCTASSY,NOSECOOLINGRHINLETBLOWER</t>
  </si>
  <si>
    <t>DUCTASSEMBLY,DEFOG</t>
  </si>
  <si>
    <t>DIFFUSER,AIR,AIRCRAFTHEATINGANDVENTILATING</t>
  </si>
  <si>
    <t>DUCTASSY,DEFOGAIR</t>
  </si>
  <si>
    <t>GASKET,CABINPRESSURESISTEMINSTL</t>
  </si>
  <si>
    <t>TUBE,BLEEDAIRINLETTEETOFILTERFS284MOD151</t>
  </si>
  <si>
    <t>SWITCHSPEEDBRAKE</t>
  </si>
  <si>
    <t>SUPPORT,STABILITYAUGMENTERSYSTEMGYRO</t>
  </si>
  <si>
    <t>VISOR,COMPLFLOODLIGHTEDINDICATORPANELLH.</t>
  </si>
  <si>
    <t>HOSEASSY,CARTRIDGEACTUATEDSYSTEM</t>
  </si>
  <si>
    <t>HOSEASSY</t>
  </si>
  <si>
    <t>HOSEASSEMBLY,NONMETALLIC</t>
  </si>
  <si>
    <t>WIREROPEASSY,WASHERRETAININGSINGLELEG</t>
  </si>
  <si>
    <t>RETAINER,NUTANDBOLT</t>
  </si>
  <si>
    <t>AIRLEADCONTROLCABLESREMOVABLE</t>
  </si>
  <si>
    <t>SUPPORT,FLEXIBLECONTROL</t>
  </si>
  <si>
    <t>SHAFTE</t>
  </si>
  <si>
    <t>BUSHINGSLEEVE</t>
  </si>
  <si>
    <t>LOCK,FLAP,LEADINGEDGE</t>
  </si>
  <si>
    <t>RETAINER,RODEND,FLAP</t>
  </si>
  <si>
    <t>PIN,FLAPMECHANISMHEADLESSSTRAIGHT</t>
  </si>
  <si>
    <t>PIN,GROUNDSAFETY</t>
  </si>
  <si>
    <t>PINGROUND</t>
  </si>
  <si>
    <t>LAUNCHINGSHOE,GUIDEDMISSILE</t>
  </si>
  <si>
    <t>CAP,THERMALRELIEF</t>
  </si>
  <si>
    <t>PARTSKIT,FILTERASSY</t>
  </si>
  <si>
    <t>SHAFTASSEMBLY,OUTP</t>
  </si>
  <si>
    <t>PARTSKIT,INLETDOO</t>
  </si>
  <si>
    <t>MAN/SEATQUICKDISCONNECTUPPERHAL</t>
  </si>
  <si>
    <t>VALVECARTRIDGE,RELIEF</t>
  </si>
  <si>
    <t>INSULATIONBLANKET,THERMAL,AIRCRAFTGASTURBINEENGINE</t>
  </si>
  <si>
    <t>CABLEASSEMBLY,CONTROL</t>
  </si>
  <si>
    <t>CONJUNTODEDUTOPARAREFRIGERAÇÃO-AQUECIMENTODEARDEAERONAVE</t>
  </si>
  <si>
    <t>STRAINERELEMENT,SEDIMENT</t>
  </si>
  <si>
    <t>PARTSKIT,ACTUATOR</t>
  </si>
  <si>
    <t>PARTSKIT,AFTERBURNER</t>
  </si>
  <si>
    <t>KIT,CUREDATE</t>
  </si>
  <si>
    <t>SEALASSEMBLY,SHAFT,SPRINGLOADED</t>
  </si>
  <si>
    <t>KIT,MAINFUELCONTROL</t>
  </si>
  <si>
    <t>MODIFICATIONKIT,ENGINE</t>
  </si>
  <si>
    <t>KITA/BIGNITERLEAD</t>
  </si>
  <si>
    <t>SCREW,HAIRSPRINGST</t>
  </si>
  <si>
    <t>CONTROL,ELECTRICLIGHT</t>
  </si>
  <si>
    <t>RETAINER,SEAL,FUELCONTROL</t>
  </si>
  <si>
    <t>PALLETBRIDGEASSEMBLY</t>
  </si>
  <si>
    <t>WHEELANDPINIONAS</t>
  </si>
  <si>
    <t>COUPLINGHALF,QUICKDISCONNECT</t>
  </si>
  <si>
    <t>MOTOR,ALTERNATINGCURRENT</t>
  </si>
  <si>
    <t>VALVE,SELFSEAL</t>
  </si>
  <si>
    <t>RUBBERSTRIP</t>
  </si>
  <si>
    <t>HANDLECANOPY</t>
  </si>
  <si>
    <t>CRANK,EXTERNAL,CANOPYOPERATING</t>
  </si>
  <si>
    <t>LEVER,REMOTECONTROL</t>
  </si>
  <si>
    <t>SHIM,CANOPYDOWNLOCKMECHANISMSPACER</t>
  </si>
  <si>
    <t>CRANK,JETTISONIDLE</t>
  </si>
  <si>
    <t>LEVER,REMOTEC</t>
  </si>
  <si>
    <t>BOLT,BEARINGCLEVIS</t>
  </si>
  <si>
    <t>PARTSKIT,ACTUATOR,</t>
  </si>
  <si>
    <t>LOCK,RODEND</t>
  </si>
  <si>
    <t>LOCKNUT,ELECTRICALCONDUIT</t>
  </si>
  <si>
    <t>PISTON,FUELPUMP</t>
  </si>
  <si>
    <t>RIGPINTOOL,FUELC</t>
  </si>
  <si>
    <t>NOZZLEASSEMBLY,WATERWASH</t>
  </si>
  <si>
    <t>TEE,TUBETOBOSS</t>
  </si>
  <si>
    <t>TEETUBE</t>
  </si>
  <si>
    <t>FINFUELTANK</t>
  </si>
  <si>
    <t>WORMGEARC</t>
  </si>
  <si>
    <t>WHEEL,CASTLERATCHET</t>
  </si>
  <si>
    <t>STAFFASSEMBLY,MINUTECENTER</t>
  </si>
  <si>
    <t>SEAL,NONMETALLICSPECIALSHAPEDSECTION</t>
  </si>
  <si>
    <t>RING,VALVESEAL</t>
  </si>
  <si>
    <t>EXPANDERENGINE</t>
  </si>
  <si>
    <t>RINGSET</t>
  </si>
  <si>
    <t>SEAL,AILERONINBOARD</t>
  </si>
  <si>
    <t>SEAL,AILERONOUTBOARD</t>
  </si>
  <si>
    <t>DIAPHRAGM,VALVE(KF)COMPONETPARTSKIT,VALVEPN80119</t>
  </si>
  <si>
    <t>SEALRING</t>
  </si>
  <si>
    <t>BUSHINGINTERIOR</t>
  </si>
  <si>
    <t>WASHER,TORQUETUBE</t>
  </si>
  <si>
    <t>WIREROPEASSEMBLY,SINGLELEG</t>
  </si>
  <si>
    <t>TORQUENUT,RET</t>
  </si>
  <si>
    <t>CLAMPLOOP</t>
  </si>
  <si>
    <t>ARM,DOORLOCKEMERG</t>
  </si>
  <si>
    <t>CONNECTINGLINK,RIGID,U/OMAINLANDINGGEARINBOARDDOOR</t>
  </si>
  <si>
    <t>TERMINAL,WIREROPE,STUD</t>
  </si>
  <si>
    <t>LEVERASSEMBLY,DOOR</t>
  </si>
  <si>
    <t>PISTON,LINEARACTUATINGCYLINDER</t>
  </si>
  <si>
    <t>CAP,LINEARACTUATINGCYLINDER</t>
  </si>
  <si>
    <t>MANIFOLD,HYDRAULICSYSTEMACCESS</t>
  </si>
  <si>
    <t>CRANK,LINEARACTUATOR</t>
  </si>
  <si>
    <t>BUSHING,RUDDERACTU</t>
  </si>
  <si>
    <t>HEAD,LINEARACTUATINGCYLINDER</t>
  </si>
  <si>
    <t>PISTON,FLUTTERDAMPENER</t>
  </si>
  <si>
    <t>SCREW,EXTERNALLYRELIEVEDBODY</t>
  </si>
  <si>
    <t>PLATEASSY,CONTROL</t>
  </si>
  <si>
    <t>NUTCONTROL</t>
  </si>
  <si>
    <t>FLANGEASSEMBLY,DIAPHRAGM</t>
  </si>
  <si>
    <t>PLATE,PRESSURE,ROTARYPUMP</t>
  </si>
  <si>
    <t>HOUSINGASSEMBLY</t>
  </si>
  <si>
    <t>VALVESUBASSEMBLY,C</t>
  </si>
  <si>
    <t>REPAIRKIT,PUMPINGASSEMBLY</t>
  </si>
  <si>
    <t>VALVEASSEMBLY,RELIEFANDBLEED</t>
  </si>
  <si>
    <t>24X8.00-1318PR</t>
  </si>
  <si>
    <t>TIRE,PNEUMATIC,AIRCRAFT,MLG,SIZE24X8.00-13,18PLY,TUBELESS,PRESSURE200LBU/OAIRCRAFTF-5E</t>
  </si>
  <si>
    <t>SEALBEARING</t>
  </si>
  <si>
    <t>SLEEVE,FUELVENT</t>
  </si>
  <si>
    <t>CAPACITOR,FIXED,PLASTICDIELECTR</t>
  </si>
  <si>
    <t>CONNECTOR,AIRCONDITIONDUCTSLEEVE</t>
  </si>
  <si>
    <t>BLOCK,DEFOGAIRDUCTCOUPLINGSUPPORT</t>
  </si>
  <si>
    <t>GUARD,DEFOGDUCTBE</t>
  </si>
  <si>
    <t>PARTSKIT,HYDRAULICPUMP</t>
  </si>
  <si>
    <t>PARTSKIT,SERVOVALVE</t>
  </si>
  <si>
    <t>CONTROLELECTRICLIGHT</t>
  </si>
  <si>
    <t>VALVE,SWINGCHECK</t>
  </si>
  <si>
    <t>LINK,RUDDERPEDALBRAKERETURNSPRING</t>
  </si>
  <si>
    <t>NUT,RUDDERPEDALBRAKE,THREADED0.500-20UNF-3A,BRONZEALLOY</t>
  </si>
  <si>
    <t>PLUG,HORIZONTALST</t>
  </si>
  <si>
    <t>BUSHING,RODADJUSTI</t>
  </si>
  <si>
    <t>PINASSEMBLY,AILERONSURFACE</t>
  </si>
  <si>
    <t>STUDASSY</t>
  </si>
  <si>
    <t>CAP,AIR,FUELCONTROL</t>
  </si>
  <si>
    <t>NUT,CLIP-ON</t>
  </si>
  <si>
    <t>GEARANDSHAFTASSEMBLY</t>
  </si>
  <si>
    <t>ARM,SWITCHACTUATOR</t>
  </si>
  <si>
    <t>VALVEASSEMBLY,CHECK</t>
  </si>
  <si>
    <t>PACKINGWITHRETAINER</t>
  </si>
  <si>
    <t>FIREOVERHEAT,DETECTOR</t>
  </si>
  <si>
    <t>LENS,LIGHT,COLORCLEARLENSANDREDLENS</t>
  </si>
  <si>
    <t>ADAPTER,TUBECONNEC</t>
  </si>
  <si>
    <t>FILTERASSY,OIL</t>
  </si>
  <si>
    <t>ADAPTER,TUBETOVAL</t>
  </si>
  <si>
    <t>CLEVIS,RODEND</t>
  </si>
  <si>
    <t>BOLT,CLOSETOLERANCE</t>
  </si>
  <si>
    <t>PINE</t>
  </si>
  <si>
    <t>SEAL,AIR,AIRCRAFTGASTURBINEENGINE</t>
  </si>
  <si>
    <t>CORE,FLEXIBLESHAFTASSEMBLY</t>
  </si>
  <si>
    <t>CLIP,SPRINGTENSION</t>
  </si>
  <si>
    <t>SCREW,CAP,HEXAGONHEAD</t>
  </si>
  <si>
    <t>COVER,PILOTVALVE</t>
  </si>
  <si>
    <t>PIVOT,FLEXIBLE,U/OMAINFUELCONTROLFORJ85-GE-13ACFTENGINE</t>
  </si>
  <si>
    <t>SEAT,HELICALCOMPRESSIONSPRING</t>
  </si>
  <si>
    <t>STRIP,DAMPERCONCAVE</t>
  </si>
  <si>
    <t>STRIP,DAMPERCONVEX</t>
  </si>
  <si>
    <t>ROLLER,EXHAUSTNOZZLE</t>
  </si>
  <si>
    <t>SHAFT,TURBINE,AIRCRAFTGASTURBINEENGINE</t>
  </si>
  <si>
    <t>SCREW,CLOSETOLERANCE</t>
  </si>
  <si>
    <t>BOLT,TEEHEAD</t>
  </si>
  <si>
    <t>SCREW,CAP,SOCKETHEAD</t>
  </si>
  <si>
    <t>LOCK,TURBINEROTORBLADE,AIRCRAFTGASTURBINEENGINE</t>
  </si>
  <si>
    <t>FERRULE,GROOVEDCLAMPCOUPLING</t>
  </si>
  <si>
    <t>HOUSINGASSYSEAL</t>
  </si>
  <si>
    <t>HINGE,ACCESSDOOR</t>
  </si>
  <si>
    <t>FAIRING,WINDSHIELDTRIM</t>
  </si>
  <si>
    <t>SEAL,WINDSHIELDRUBBERSTRIP,U/OWINDSHIELDASSY,PN14-13000-13/15/19/21/25,AIRCRAFTF5-E</t>
  </si>
  <si>
    <t>SUPPORT,BALANCESPRING</t>
  </si>
  <si>
    <t>SEAT,SPRINGCO</t>
  </si>
  <si>
    <t>BRACKET,AIRCRAFTCA</t>
  </si>
  <si>
    <t>ARM,CANOPYTORQUELH</t>
  </si>
  <si>
    <t>ARM,CANOPYTORQUERH</t>
  </si>
  <si>
    <t>TERMINAL,WIREROPE</t>
  </si>
  <si>
    <t>TERMINALWIRE</t>
  </si>
  <si>
    <t>CASEASSY</t>
  </si>
  <si>
    <t>FASTENER,CANOPYHOOK</t>
  </si>
  <si>
    <t>CLAMP,CANOPYHOOKACTUATORLATCH</t>
  </si>
  <si>
    <t>GUIDEASSEMBLY,SPRING,CANOPY</t>
  </si>
  <si>
    <t>JET,METERINGS</t>
  </si>
  <si>
    <t>CAP,LOCKING,FUELCONTROL</t>
  </si>
  <si>
    <t>HEADANDBEARINGASSEMBLY</t>
  </si>
  <si>
    <t>PAINELASSY</t>
  </si>
  <si>
    <t>BOXSTOWAGEASSY</t>
  </si>
  <si>
    <t>PLATE,ASSY</t>
  </si>
  <si>
    <t>CHASSISASSY</t>
  </si>
  <si>
    <t>BOLT,EXTERNALLYRELIEVEDBODY</t>
  </si>
  <si>
    <t>SEAL,FUELVALVE</t>
  </si>
  <si>
    <t>HOUSINGASSYCANOPYDAMPER</t>
  </si>
  <si>
    <t>SHIELD,MANIFOLDGUARD</t>
  </si>
  <si>
    <t>ROLLERASSEMBLY,ENG</t>
  </si>
  <si>
    <t>ELBOW,AIRDUCT,INLET</t>
  </si>
  <si>
    <t>BRACKET,SUPPORT,AIRINLET</t>
  </si>
  <si>
    <t>LINK,STARTINGAIRINLETAUXILIARYSUPPORT</t>
  </si>
  <si>
    <t>PLATEFRICTION,THRO</t>
  </si>
  <si>
    <t>SPACER,CLUTCHCYLIN</t>
  </si>
  <si>
    <t>GEARCLUSTER</t>
  </si>
  <si>
    <t>PLUGASSEMBLY,OILFILLER</t>
  </si>
  <si>
    <t>SPRING,CLUTCHRETUR</t>
  </si>
  <si>
    <t>SEAL,PLAINENCASED</t>
  </si>
  <si>
    <t>CUP,OILTANKSCUPPERDRAIN</t>
  </si>
  <si>
    <t>SPACER,CANOPYBREAKOUTTOOL</t>
  </si>
  <si>
    <t>SUPPORT,REARV</t>
  </si>
  <si>
    <t>HOSEASSEMBLY</t>
  </si>
  <si>
    <t>BEARING,BALL,RODEND</t>
  </si>
  <si>
    <t>COVER,PITOTTUBE</t>
  </si>
  <si>
    <t>PIN,EMERGENCYCANOPYJETTISONQUICKRELEASESAFETY</t>
  </si>
  <si>
    <t>SPRING,REGULATING</t>
  </si>
  <si>
    <t>BRACKETE</t>
  </si>
  <si>
    <t>BRACKET,HEAT,SHIELD</t>
  </si>
  <si>
    <t>37B201699P101NON-ASBESTOS</t>
  </si>
  <si>
    <t>GASKETC</t>
  </si>
  <si>
    <t>CONNECTORROD</t>
  </si>
  <si>
    <t>ELBOW,FLANGETOTUBE</t>
  </si>
  <si>
    <t>INSULATIONBLANKET,THERMAL,TURBINEENGINE</t>
  </si>
  <si>
    <t>ADJUSTINGNUTSUBASSEMBLY</t>
  </si>
  <si>
    <t>TUBE,LUBEOIL</t>
  </si>
  <si>
    <t>HOUSING,ANTIFRICTIONBEARING,AIRCRAFTGASTURBINEENGINE</t>
  </si>
  <si>
    <t>SEATANDSCREENASS</t>
  </si>
  <si>
    <t>SEALRUNE</t>
  </si>
  <si>
    <t>SEALSEGME</t>
  </si>
  <si>
    <t>LEVER,REMOTECONTRO</t>
  </si>
  <si>
    <t>RETAINERASSY(BONDED),(KF)COMPONETPARTSKIT,VALVEPN80119</t>
  </si>
  <si>
    <t>VANE,COMPRESSOR,AIRCRAFTGASTURBINEENGINE</t>
  </si>
  <si>
    <t>BAFFLE,AIRFLOW,AIRCRAFTGASTURBINEENGINE</t>
  </si>
  <si>
    <t>BRACKET,BEARING,FUELCONTROL</t>
  </si>
  <si>
    <t>BAFFLE,ACCESSORYDR</t>
  </si>
  <si>
    <t>ARM,VANEACTUATING,</t>
  </si>
  <si>
    <t>BOARDASSEMBLLY,PRINTEDWIRING</t>
  </si>
  <si>
    <t>BOARDASSEMBLY,PRINTEDWIRING</t>
  </si>
  <si>
    <t>CABLEASSEMBLY,SPECIALPURPOSE,ELECTRICAL,BRANCHED</t>
  </si>
  <si>
    <t>4025T79G01NON-ASBESTOS</t>
  </si>
  <si>
    <t>CIRCUITCARDASSEMBLY</t>
  </si>
  <si>
    <t>CONTROLASSEMBLY,PUSH-PULL</t>
  </si>
  <si>
    <t>RINGSLIDE</t>
  </si>
  <si>
    <t>LEVER,FEEDBACK,SENSOR,FUELCONTROL</t>
  </si>
  <si>
    <t>BRACKET,BLEEDVALVE</t>
  </si>
  <si>
    <t>SEATASSEMBLY</t>
  </si>
  <si>
    <t>SEAL,CHECKVALVE</t>
  </si>
  <si>
    <t>SEAT,FUELVALVE</t>
  </si>
  <si>
    <t>CLAMPASSEMBLY,RETAINING</t>
  </si>
  <si>
    <t>BRACKETMOUNTING</t>
  </si>
  <si>
    <t>PLUG,ADAPTER,FUELT</t>
  </si>
  <si>
    <t>SHIM,MATERIALSTEELCORROSIONRESISTING,LAMINATIONQUANTITY42</t>
  </si>
  <si>
    <t>PANELASSYADFANTENAACESSCOVER</t>
  </si>
  <si>
    <t>ROD,WINDSHIELDHINGESUPPORT</t>
  </si>
  <si>
    <t>CAPASSEMBLY,OIL</t>
  </si>
  <si>
    <t>CLAMP,SYNCHRO,RIMCLENCHING,MATERIALSTEEL</t>
  </si>
  <si>
    <t>TUBEASSY,APPL:PIPINGINSTALATION,DEFOGAIRDISTRIBUTIONSYSTEM,COCKPIT</t>
  </si>
  <si>
    <t>CONNECTINGRODASSY,GROUNDCOOLING</t>
  </si>
  <si>
    <t>CONNECTINGRODEND,CRES</t>
  </si>
  <si>
    <t>TUBE,AL</t>
  </si>
  <si>
    <t>SWITCHPRESSURE</t>
  </si>
  <si>
    <t>CAPANDADAPTER,FUELTANK</t>
  </si>
  <si>
    <t>CAPASSEMBLY,FUEL</t>
  </si>
  <si>
    <t>GEARSECTOR,LANDING</t>
  </si>
  <si>
    <t>TIRE,PNEUMATIC,AIRCRAFT,NOSELANDINGGEAR,SIZE18X6.5-8,12PLY,PRESSURE150.5LB,USEDONF-5</t>
  </si>
  <si>
    <t>CABLEASSEMBLY,RADIOFREQUENCY</t>
  </si>
  <si>
    <t>COVER-INITE</t>
  </si>
  <si>
    <t>COVER,ACCESS,CANOPYJETTISONINITIATIONSYSTEMINITIATOR</t>
  </si>
  <si>
    <t>COVER,INITIATOR,U/OSYSTEMINSTL,CANOPYJETTISONINITIATION</t>
  </si>
  <si>
    <t>HANDLE,CANOPYJETTISONINITIATIONSYSTEM</t>
  </si>
  <si>
    <t>PIN,QUICKRELEASE</t>
  </si>
  <si>
    <t>COVER,AIRCRAFTGROUNDSERVICING</t>
  </si>
  <si>
    <t>CASEPART,GASTURBINEENGINE</t>
  </si>
  <si>
    <t>CASEANDNOZZLE,TURBINE,TURBINE</t>
  </si>
  <si>
    <t>FLAMEHOLDER,AFTERBURNER,TURBINEENGINE</t>
  </si>
  <si>
    <t>PUSHONNUT</t>
  </si>
  <si>
    <t>SEPARATOR,WATER,AIRCRAFTAIRCON</t>
  </si>
  <si>
    <t>SUPPORT,BEARING,AIRCRAFTGASTURBINEENGINE</t>
  </si>
  <si>
    <t>GASKETBLEED</t>
  </si>
  <si>
    <t>BLADE,COMPRESSOR,AIRCRAFTGASTURBINEENGINE</t>
  </si>
  <si>
    <t>SYNCHRONIZINGRING,COMPRESSOR,AIRCRAFTGASTURBINEENGINE</t>
  </si>
  <si>
    <t>RINGASSY,ACTUATING</t>
  </si>
  <si>
    <t>SHROUDSEGMENT,TURBINE,AIRCRAFTGASTURBINEENGINE</t>
  </si>
  <si>
    <t>SPACERBLADEE</t>
  </si>
  <si>
    <t>POWERSUPPLY</t>
  </si>
  <si>
    <t>STATORSECTOR,TURBINEENGINECOMPRESSOR</t>
  </si>
  <si>
    <t>SECTOR4C</t>
  </si>
  <si>
    <t>STATORSECTOR,TURBINEENGINECOM</t>
  </si>
  <si>
    <t>STATORSECTOR,TURBI</t>
  </si>
  <si>
    <t>VANEASSEMBLY,COMPRESSOR,AIRCRAFTGASTURBINEENGINE</t>
  </si>
  <si>
    <t>CABLEASSY,AMPLIFIE</t>
  </si>
  <si>
    <t>HOSEASSEMBLY,METALLIC</t>
  </si>
  <si>
    <t>CASE,COMBUSTIONCHAMBER,AIRCRAFTGASTURBINEENGINE</t>
  </si>
  <si>
    <t>SEALRING,METAL</t>
  </si>
  <si>
    <t>SLEEVE,COMPRESSION,TUBE-HOSEFITTING</t>
  </si>
  <si>
    <t>FITTINGSTOP</t>
  </si>
  <si>
    <t>REPAIRKIT,CUREDAT</t>
  </si>
  <si>
    <t>TUBEASSEMBLY,ACCUMULATOR</t>
  </si>
  <si>
    <t>DUCT,BLEEDLEVER</t>
  </si>
  <si>
    <t>SLEEVE,CHANNELBAND</t>
  </si>
  <si>
    <t>SEAL,METALLIC,AIRCRAFTGASTURBINEENGINE</t>
  </si>
  <si>
    <t>PARTSKIT,COUPLING</t>
  </si>
  <si>
    <t>PISTONACTUATOR</t>
  </si>
  <si>
    <t>SHROUDSEGMENT,TURBINE,AIRCRAFT</t>
  </si>
  <si>
    <t>REGULATOR,AIRPRESSURE</t>
  </si>
  <si>
    <t>SPACERASSY,U/OPYLONASSY</t>
  </si>
  <si>
    <t>DIAPHRAGM,ACTUATORVALVE,SPECIALSHAPED</t>
  </si>
  <si>
    <t>DIAPHRAGM,ACTUATORVALVE,SPECIAL</t>
  </si>
  <si>
    <t>BOLT,USEDONWINGPANEL,MAIN</t>
  </si>
  <si>
    <t>SCREW,CLOSETO</t>
  </si>
  <si>
    <t>SCREW,CLOSETOLERANCE,THREADDIA0.190IN,STEELCOMP4340,SHANKUNTHREADEDHOLEDIA0.070IN</t>
  </si>
  <si>
    <t>SCREWC</t>
  </si>
  <si>
    <t>BOLTSHEAR</t>
  </si>
  <si>
    <t>BOLT,CLOSETOL</t>
  </si>
  <si>
    <t>SCREWMACHINE</t>
  </si>
  <si>
    <t>INSERT,SCREWTHREAD</t>
  </si>
  <si>
    <t>HOSE,AIRDUCT,THICK0.094IN,INSIDEDIA0.750IN,LENGTH3.125IN,FIBERGLASSANDRUBBERSILICONE</t>
  </si>
  <si>
    <t>VALVE,CORE,MATERIALSTEEL,STAINLESS,U/OPNEUMATICTIRE,UNITPACKAGEQUANTITY100EA</t>
  </si>
  <si>
    <t>CABLEASSEMBLY,AILERONCONTROL</t>
  </si>
  <si>
    <t>WIREROPEASSY,SINGLELEG(HORIZONTALSTABTRAILINGEDGEUP)</t>
  </si>
  <si>
    <t>WIREROPEASSY,SINGLELEG(102IN.LONG)</t>
  </si>
  <si>
    <t>WIREROPEASSY,SINGLELEG</t>
  </si>
  <si>
    <t>CABLEASSY</t>
  </si>
  <si>
    <t>NUT,SELF-LOCKING,SINGLEBALLSEA</t>
  </si>
  <si>
    <t>PACKINGNUT</t>
  </si>
  <si>
    <t>VALVEASSEMBLY,MANIFOLD</t>
  </si>
  <si>
    <t>WASHER,SPRINGTENSION</t>
  </si>
  <si>
    <t>VALVESAFETYRELIEF</t>
  </si>
  <si>
    <t>MOTOR,FLAG,ANDBRACKETASSEMBLY</t>
  </si>
  <si>
    <t>STATORHOUSING</t>
  </si>
  <si>
    <t>RETAINASSY</t>
  </si>
  <si>
    <t>BELLOWS,HYDRAULICT</t>
  </si>
  <si>
    <t>DATATRANSFERCARD</t>
  </si>
  <si>
    <t>LIMITER,TEMPERATURE,DEFOGDUCT</t>
  </si>
  <si>
    <t>ENDBELL,ELECTRICALROTATINGEQUIPMENT</t>
  </si>
  <si>
    <t>HANGER,AFTERBURNERCASING</t>
  </si>
  <si>
    <t>NOZZLE,TURBINE,AIRCRAFTGASTURBINEENGINE</t>
  </si>
  <si>
    <t>VANE,FLAMEHOLDER</t>
  </si>
  <si>
    <t>600-0151-4</t>
  </si>
  <si>
    <t>PACKINGWITHR</t>
  </si>
  <si>
    <t>STRAP,TIEDOWN,ELECTRICALCOMPONENTS</t>
  </si>
  <si>
    <t>INSULATIONBLANKET,THERMAL,AIRCR</t>
  </si>
  <si>
    <t>ROTOR,COMPRESSOR,AIRCRAFTGASTURBINEENGINE</t>
  </si>
  <si>
    <t>BLADE,TURBINEROTOR,AIRCRAFTGASTURBINEENGINE</t>
  </si>
  <si>
    <t>BLADE,COMPRESSOR,AIRCRAFTGASTU</t>
  </si>
  <si>
    <t>TUBEASSEMBLY,METAL,BRANCHED</t>
  </si>
  <si>
    <t>HANGER,AFT,RH(AP)</t>
  </si>
  <si>
    <t>RING,RETAININGSHROUD</t>
  </si>
  <si>
    <t>CABLEASSY,ELECTRICAL-CONECTOR</t>
  </si>
  <si>
    <t>HOUSINGCOMPLETE(HCASE)</t>
  </si>
  <si>
    <t>FILLER,NOSEGEARWHEELDOOR</t>
  </si>
  <si>
    <t>SEALPLAIN</t>
  </si>
  <si>
    <t>FILTERASSEMBLY,ACT</t>
  </si>
  <si>
    <t>TOOL,CANOPYBREAKER</t>
  </si>
  <si>
    <t>BRACKET,DOOR,MAINLANDINGGEAR</t>
  </si>
  <si>
    <t>BRACKET,DOWNLOCKSWITCH</t>
  </si>
  <si>
    <t>SHIMMAINLANDINGGEARUPLOCKBUMPER</t>
  </si>
  <si>
    <t>ROLLERASSY,UPLOCK</t>
  </si>
  <si>
    <t>PIN,STRAIGHT,HEADED,MATERIALCOPPERALLOYOVERALL</t>
  </si>
  <si>
    <t>ADAPTERASSY-MTCU,ACRYLIC</t>
  </si>
  <si>
    <t>CLAMP,HYDRAULICLINES</t>
  </si>
  <si>
    <t>BOOT,BRAKEVALVE</t>
  </si>
  <si>
    <t>FLANGE,BRAKEVALVEBOOTSEAL</t>
  </si>
  <si>
    <t>FLANGE-SEAL,BRAKEV</t>
  </si>
  <si>
    <t>BRACKET,HYDRAULICHOSE,LANDINGGEAR</t>
  </si>
  <si>
    <t>FLANGEBALLASSEMBLY</t>
  </si>
  <si>
    <t>ELECTRICALASSY</t>
  </si>
  <si>
    <t>YOKE,VALVESUPPORT</t>
  </si>
  <si>
    <t>CLIP,OPPOSITEHANDOILFILL</t>
  </si>
  <si>
    <t>RESTRICTOR,FLUIDFLOW,TUBEASSEMBLY</t>
  </si>
  <si>
    <t>CAP,SPRINGHOUSING</t>
  </si>
  <si>
    <t>SHIM,PURGEDISTRIBUTIONOUTLET</t>
  </si>
  <si>
    <t>SPRING,GUNGASDEFL</t>
  </si>
  <si>
    <t>GUIDE,GUNGASDEFLECTOR</t>
  </si>
  <si>
    <t>CRANK,LEFTHAND,GUNGASDEFLECTOR</t>
  </si>
  <si>
    <t>GUIDEASSYE</t>
  </si>
  <si>
    <t>CONNECTINGLINK</t>
  </si>
  <si>
    <t>CABLEASSEMBLY,SPECIALPURPOSE,ELECTRICAL</t>
  </si>
  <si>
    <t>BRACKET,WINGTIPCONNECTOR</t>
  </si>
  <si>
    <t>FILTERBODY,FLUID</t>
  </si>
  <si>
    <t>PARTSKIT,FLUIDPRESSUREFILTER,U/OPN6651360,FILTER,FLUID,PRESSURE</t>
  </si>
  <si>
    <t>PARTSKIT,FLUIDPRESSUREFILTER</t>
  </si>
  <si>
    <t>CRANK,FEELSPRING</t>
  </si>
  <si>
    <t>HANDLE,GUNINSTALLA</t>
  </si>
  <si>
    <t>SPRINGFLAT</t>
  </si>
  <si>
    <t>ADPTER,W/GFLOAT</t>
  </si>
  <si>
    <t>WAVEGUIDEASSEMBLY</t>
  </si>
  <si>
    <t>PARTSKITB</t>
  </si>
  <si>
    <t>COWLANDDOME</t>
  </si>
  <si>
    <t>BUTTON,PLUG,MATERIALCOPPERALLOY,CADMIUMANDCHROMATE</t>
  </si>
  <si>
    <t>SUPPORT,FUELCELLLACING</t>
  </si>
  <si>
    <t>NUT,SELF-LOCKING,EXTENDEDWASHER,DOUBLEHEXAGON</t>
  </si>
  <si>
    <t>RETAINERHELI</t>
  </si>
  <si>
    <t>DISK,CLUTCHELEMENT,OUTPUT</t>
  </si>
  <si>
    <t>LANDINGGEARPANEL</t>
  </si>
  <si>
    <t>PANEL,FLAPINDICATOR,NVG</t>
  </si>
  <si>
    <t>PANELFUELCONTROLUNIT</t>
  </si>
  <si>
    <t>PANEL,USEDONBOXASSY,CABINCONDITIONING</t>
  </si>
  <si>
    <t>LIGHTEDPANEL</t>
  </si>
  <si>
    <t>MATINGCONNECTORASSY</t>
  </si>
  <si>
    <t>FLOODLIGHTWITHLATERALFIXATION</t>
  </si>
  <si>
    <t>FLOODLIGHTASSY</t>
  </si>
  <si>
    <t>WINGTIPLIGHTGREEN</t>
  </si>
  <si>
    <t>PACKINGASSEMBLY</t>
  </si>
  <si>
    <t>COCK,POPPETDRAIN</t>
  </si>
  <si>
    <t>CONTROLASSY,PUSHPULL</t>
  </si>
  <si>
    <t>CONTROLASSY,PUSH-PULL</t>
  </si>
  <si>
    <t>PRINTEDCIRCUITBOARD</t>
  </si>
  <si>
    <t>HOUSING,WATERSEPARATOR</t>
  </si>
  <si>
    <t>WICKANDRETAINER</t>
  </si>
  <si>
    <t>GUIDE,POPPET,FUELSTRAINER</t>
  </si>
  <si>
    <t>INDICATORASSEMBLY,FUELSTRAINER</t>
  </si>
  <si>
    <t>TURNBUCKLEBODY</t>
  </si>
  <si>
    <t>NUT,SELFLOCKING</t>
  </si>
  <si>
    <t>BOOT,DUSTANDMOISTURESEAL</t>
  </si>
  <si>
    <t>PARTSKIT</t>
  </si>
  <si>
    <t>PARTSKIT,AIRCRAFTPROPELLER</t>
  </si>
  <si>
    <t>MIRRORASSEMBLY,REARVIEW</t>
  </si>
  <si>
    <t>RECEPTACLEASSEMBLY,OXYGENMASK</t>
  </si>
  <si>
    <t>CHUTEE</t>
  </si>
  <si>
    <t>SPACERSLEEVE</t>
  </si>
  <si>
    <t>SNAPRING</t>
  </si>
  <si>
    <t>NUTASSEMBLY,SELF-LOCKING,GANGCHANNEL</t>
  </si>
  <si>
    <t>TONGUE,OPERATINGSLIDE</t>
  </si>
  <si>
    <t>INDICATORSYMB</t>
  </si>
  <si>
    <t>INDICATOR,SYMBOLINDICATING</t>
  </si>
  <si>
    <t>RESISTOR,VARIABLE,WIREWOUND,NONPRECISION</t>
  </si>
  <si>
    <t>PANELASSY,INTERIOR</t>
  </si>
  <si>
    <t>SHAFT,OILPUMP</t>
  </si>
  <si>
    <t>PARTSKIT,GOVERNOR,</t>
  </si>
  <si>
    <t>SEALINGCOMPOUND,PASTE,RED,PACK3.8LITERS,DRYINGTIME3H,2HWORKINGTIME,SLC:12MONTHS</t>
  </si>
  <si>
    <t>PARTSKIT,PRESSUREREGULATINGVA</t>
  </si>
  <si>
    <t>KNOBMSC458-AV1G2I</t>
  </si>
  <si>
    <t>KNOB,HANDLEAIRCRAFT,USEDON728-4880/0,PANELASSY</t>
  </si>
  <si>
    <t>FILTER,INDICATORLIGHT,U/OFILTERASSY,UTILITYLIGHT,NVGCOMPATIBLE</t>
  </si>
  <si>
    <t>SEEGERRING,U/OFILTERASSY,UTILITYLIGHT,NVGCOMPATIBLE</t>
  </si>
  <si>
    <t>COVER,TERMINALBOARD</t>
  </si>
  <si>
    <t>GEARSET,SPUR,MATCHED</t>
  </si>
  <si>
    <t>PANELASSY,FRONTCOCKPITLHINTERIORTRIM</t>
  </si>
  <si>
    <t>PARTSKIT,ACTUATOR,CUREDATE</t>
  </si>
  <si>
    <t>PARTSKIT,TURBINEFAN</t>
  </si>
  <si>
    <t>KNOBASSY,COCKPITL</t>
  </si>
  <si>
    <t>PLUG,MACHINETHREAD,MAGNETIC</t>
  </si>
  <si>
    <t>BEARING,BALL,RODEND,LUBRICATIONMATERIALGREASE,SPECMIL-G-23827</t>
  </si>
  <si>
    <t>BOARDASSEMBLY,ACTUATOR</t>
  </si>
  <si>
    <t>AEROSHELLFLUID41</t>
  </si>
  <si>
    <t>HYDRAULICFLUID,NONPETROLEUMBASE,AIRCRAFT</t>
  </si>
  <si>
    <t>FILTER,RADIOFREQUENCYINTERFERENCE</t>
  </si>
  <si>
    <t>PINTAPERED</t>
  </si>
  <si>
    <t>SCREWWASHER</t>
  </si>
  <si>
    <t>ELEMENTASSY</t>
  </si>
  <si>
    <t>BEARINGBALL</t>
  </si>
  <si>
    <t>WASHER,FLAT,MATERIALALUMINUMALLOY2024</t>
  </si>
  <si>
    <t>PLUG,MACHINETHREAD</t>
  </si>
  <si>
    <t>WIRE,NONELECTRICAL,ROUND,CRESS,DIA0.032IN,LENGTH365FT</t>
  </si>
  <si>
    <t>CONNECTORPLUG</t>
  </si>
  <si>
    <t>SWITCHPUSH</t>
  </si>
  <si>
    <t>LENSASSY,LIGHT</t>
  </si>
  <si>
    <t>REPAIRKIT,OBOGS</t>
  </si>
  <si>
    <t>SWAGINGSLEEVE,WIREROPE,DIAMETER0.062IN,WIDTH0.170IN,LENGTH0.375IN,MATERIALCOPPERALLOY</t>
  </si>
  <si>
    <t>CASE,ELECTRONTUBE</t>
  </si>
  <si>
    <t>CSJR0108-380</t>
  </si>
  <si>
    <t>CABOTETRAPOLARC/PLUGTETRAPOLAR220V</t>
  </si>
  <si>
    <t>STUD,TURNLOCKFASTENER,DIA0.315IN,GRIPLENGTH0.502/522IN,STEELCOMP8740</t>
  </si>
  <si>
    <t>STUD,TURNLOCKFASTENER,DIA0.525IN,GRIPLENGTH0.553/573IN,STEELCOMP8740</t>
  </si>
  <si>
    <t>STUD,TURNLOCKFASTENER,DIA0.525IN,GRIPLENGTH0.615/635IN</t>
  </si>
  <si>
    <t>ELECTRONICCOMPONENTSASSEMBLY</t>
  </si>
  <si>
    <t>DAPCO18-4F</t>
  </si>
  <si>
    <t>SEALINGCOMPOUND,PASTE,COLORGREEN,DARK,WORKINGTIME4HOURS</t>
  </si>
  <si>
    <t>STEMANDBUSHING</t>
  </si>
  <si>
    <t>RINGSEAL</t>
  </si>
  <si>
    <t>PARTSKIT,ELECTRO-MECHANICALLINEARACTUATOR</t>
  </si>
  <si>
    <t>TEE,TUBETOBO</t>
  </si>
  <si>
    <t>EXTO2389</t>
  </si>
  <si>
    <t>LUBRICATINGOIL,AIRCRAFTTURBINEENGINE,SYNTHETIC</t>
  </si>
  <si>
    <t>SWITCH,LIQUIDLEVEL</t>
  </si>
  <si>
    <t>REGULATOR,FUELTANK,AIRCRAFT</t>
  </si>
  <si>
    <t>CELL,RETICULATEDFO</t>
  </si>
  <si>
    <t>FUSEHOLDER,EXTRACTORPOST</t>
  </si>
  <si>
    <t>FUSECARTRIDGE</t>
  </si>
  <si>
    <t>FASTDISPLAY,ALARMUNIT</t>
  </si>
  <si>
    <t>RELAYE</t>
  </si>
  <si>
    <t>AIRPILLOWMACHINE,MINIPAK'RMODELH-1604</t>
  </si>
  <si>
    <t>HDB009-118</t>
  </si>
  <si>
    <t>COLLARPIN-RIVET</t>
  </si>
  <si>
    <t>NUT,SELF-LOCKING,EXTENDEDWASHER,HEXAGON</t>
  </si>
  <si>
    <t>PILOTCHUTE,AIRCRAFTDECELERATION</t>
  </si>
  <si>
    <t>SEMICONDUCTORDEVICE,DIODE</t>
  </si>
  <si>
    <t>CLAMPLOOP,WIDTH0.500IN,THICK0.031IN,STEELOVERALL,LOOPINSIDEDIA0.375IN(3/8")</t>
  </si>
  <si>
    <t>PARTSKIT,VALVE,CURE</t>
  </si>
  <si>
    <t>PARTSKIT,SWIVEL</t>
  </si>
  <si>
    <t>CONEANDROLLERS,TAPEREDROLLERBEARING</t>
  </si>
  <si>
    <t>CONNECTOR,ELECTRICAL,RECEPTACLE</t>
  </si>
  <si>
    <t>WIRE,ELECTRICAL,COLORWHITE,OUTSIDEDIA0.051IN,TEMPRATING135.0DEGCELSIUS</t>
  </si>
  <si>
    <t>PLATE,DISKBRAKE</t>
  </si>
  <si>
    <t>INSERTERANDREMOVER,ELECTRICALCONTACT</t>
  </si>
  <si>
    <t>LEAD,ELECTRICAL,ROUND,DIAMETER0.081IN,LENGTH6.485IN,TERMINALMS25036-112ANDMS25036-157</t>
  </si>
  <si>
    <t>ROPE,WIRE,STEELSTRAND/CORE,DIA0,188IN(3/16"),7X19,PLASTICPOLYAMIDE,2TYPEANDACOMP</t>
  </si>
  <si>
    <t>PLATE,RETAINING,ELECTRICALCONNECTOR</t>
  </si>
  <si>
    <t>LAUNCHERSTOREINTERFACEUNIT-LSIU</t>
  </si>
  <si>
    <t>SPRINGC</t>
  </si>
  <si>
    <t>SPRING,MATCHEDSET</t>
  </si>
  <si>
    <t>CORD,FIBROUS,POLYAMIDENYLON,COLOROLIVEDRAB,DIA0.188(3/16)IN,SL=U/ICONTAINS1200FT</t>
  </si>
  <si>
    <t>HOSE,NONMETALLIC,ROUND,INSIDEDIA0.250IN,RUBBERSYNTHETIC,FUEL/OIL,HYDROCARBON,4SIZE</t>
  </si>
  <si>
    <t>TUBEMETALLIC11/2X.035</t>
  </si>
  <si>
    <t>TUBEMETALLIC</t>
  </si>
  <si>
    <t>NUT,SELF-LOCKING,EXTENDEDWASHER</t>
  </si>
  <si>
    <t>PINQUICK</t>
  </si>
  <si>
    <t>WIRE,NONELECTRICAL,COPPER,DIAMETER0.020IN,LENGTH833FT,QQ-W-343,TYPES,CADMIUM</t>
  </si>
  <si>
    <t>CONNECTOR,RODEND,AVIATION</t>
  </si>
  <si>
    <t>CAMFOLLOWER,NEEDLEBEARING</t>
  </si>
  <si>
    <t>PLUG,TUBEFITTING,THREADED</t>
  </si>
  <si>
    <t>REDUCERTUBE</t>
  </si>
  <si>
    <t>ADAPTER,STRAIGHT,TUBETOBOSS</t>
  </si>
  <si>
    <t>CIRCUITBREAKER</t>
  </si>
  <si>
    <t>CIRCUITBREAKE</t>
  </si>
  <si>
    <t>ADAPTER,PRESSUREFUELSERVICING</t>
  </si>
  <si>
    <t>RINGTEFLON</t>
  </si>
  <si>
    <t>STRAP,TIEDOWN,ELECTRICALCOMPONENTS,COLORNATURAL,WIDTH3/16IN,THICK0.055IN,LENGTH13.350IN</t>
  </si>
  <si>
    <t>STRAP,TIEDOWN,ELECTRICALCOMPONENTS,COLORBLACK,WIDTH0.100IN,THICK0.091IN,LENGTH4IN</t>
  </si>
  <si>
    <t>STRAP,TIEDOWN,ELECTRICALCOMPONENTS,COLORNATURAL,WIDTH0.146IN,LENGTH4.680IN</t>
  </si>
  <si>
    <t>STRAP,TIEDOWN,ELECTRICALCOMPONENTS,COLORNATURAL,WIDTH3/16IN,THICK0.055IN,LENGTH11-1/2IN</t>
  </si>
  <si>
    <t>ARRUELATRAVA</t>
  </si>
  <si>
    <t>SPIRALPIN,ROLLERAXEL,DELTA(PIN,SPRING)</t>
  </si>
  <si>
    <t>ADAPTER,STRAIGHT,TUBETOHOSE</t>
  </si>
  <si>
    <t>FILTER,BANDPASS</t>
  </si>
  <si>
    <t>RIVETBLIND</t>
  </si>
  <si>
    <t>CLAMPHOSE</t>
  </si>
  <si>
    <t>PINSPRING</t>
  </si>
  <si>
    <t>RODEND,THREADED</t>
  </si>
  <si>
    <t>CAPPROTECTIVE</t>
  </si>
  <si>
    <t>DUCTASSEMBLY</t>
  </si>
  <si>
    <t>PINBALL-LOKBLS-4BA-08SF</t>
  </si>
  <si>
    <t>THREAD,PARACHUTE,N8,45LBF</t>
  </si>
  <si>
    <t>SCREWDRIVER,CROSSTIP</t>
  </si>
  <si>
    <t>PLUG,PROTECTIVE,DUSTANDMOISTURESEAL</t>
  </si>
  <si>
    <t>ADAPTER,GROUNDHANDLINGEQUIPMENT</t>
  </si>
  <si>
    <t>PARTSKIT,LINEARACTUATINGCYLINDERASSEMBLY</t>
  </si>
  <si>
    <t>CONNECTORRECE</t>
  </si>
  <si>
    <t>PLUGCIRC4SNO.8POTTING</t>
  </si>
  <si>
    <t>RINGSETPISTO</t>
  </si>
  <si>
    <t>RESTRICTORUNIT,FLUIDFLOW</t>
  </si>
  <si>
    <t>PARTSKIT,ROTARYPUMP</t>
  </si>
  <si>
    <t>NUTASSEMBLY,SELF-LOCKING,GANGC</t>
  </si>
  <si>
    <t>PARTSKIT,CYLINDER,</t>
  </si>
  <si>
    <t>PARTSKIT,SERVOCYLINDER,OVERHAUL</t>
  </si>
  <si>
    <t>PARTSKIT,LINE</t>
  </si>
  <si>
    <t>KIT,REPAIR,SIXTYSIXPERCENTSPARR/H</t>
  </si>
  <si>
    <t>PARTSKIT,LANDINGGEAR,OVERHAUL</t>
  </si>
  <si>
    <t>REPAIRKIT,LONGERON</t>
  </si>
  <si>
    <t>CAMFOLLOWER</t>
  </si>
  <si>
    <t>RINGSET,PISTON</t>
  </si>
  <si>
    <t>STUD,TURNLOCKFASTENER</t>
  </si>
  <si>
    <t>BEARINGC</t>
  </si>
  <si>
    <t>TEE,TUBEFILFLARES</t>
  </si>
  <si>
    <t>CONNECTINGLINK,AILERONCONTROLSTICKRIGID</t>
  </si>
  <si>
    <t>BEARINGROLLER</t>
  </si>
  <si>
    <t>SEALASSEMBLY,MATCHED</t>
  </si>
  <si>
    <t>SEAL,AIR,AIRCRAFTGASTURBINEEN</t>
  </si>
  <si>
    <t>SWIVELJOINTHIDRAULIC</t>
  </si>
  <si>
    <t>INSULATIONSLEEVING,ELECTRICAL</t>
  </si>
  <si>
    <t>CLOTH,CLEANING,BLUEWIPE,CELLULOSEANDPOLYESTER,WIDTHANDLENGTH12IN,PACKAGEQUANTITY50EA</t>
  </si>
  <si>
    <t>WD-40AEROSOL</t>
  </si>
  <si>
    <t>CORROSIONPREVENTIVECOMPOUND</t>
  </si>
  <si>
    <t>TUBE,METALLIC,ALUMINUMALLOY5052,DIA0.500IN,THICK0.035IN,QQ-A-225/7,TREATMENTO-ANNEALED</t>
  </si>
  <si>
    <t xml:space="preserve">Estimated Unit Price 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</si>
</sst>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[$$-409]#,##0.00"/>
    <numFmt numFmtId="167" formatCode="00000"/>
    <numFmt numFmtId="168" formatCode="#,##0;\(#,##0\)"/>
    <numFmt numFmtId="169" formatCode="&quot;$&quot;#,##0.00"/>
    <numFmt numFmtId="170" formatCode="[$USD]\ #,##0.00_);\([$USD]\ #,##0.00\)"/>
    <numFmt numFmtId="171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1" fillId="0" borderId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3" fillId="0" borderId="0"/>
  </cellStyleXfs>
  <cellXfs count="11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0" xfId="4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5" applyAlignment="1">
      <alignment horizontal="left"/>
    </xf>
    <xf numFmtId="0" fontId="1" fillId="0" borderId="0" xfId="5" applyAlignment="1">
      <alignment horizontal="center" vertical="center"/>
    </xf>
    <xf numFmtId="166" fontId="1" fillId="0" borderId="0" xfId="5" applyNumberFormat="1" applyAlignment="1">
      <alignment horizontal="center" vertical="center"/>
    </xf>
    <xf numFmtId="166" fontId="1" fillId="0" borderId="1" xfId="5" applyNumberFormat="1" applyBorder="1" applyAlignment="1">
      <alignment horizontal="center" vertical="center"/>
    </xf>
    <xf numFmtId="167" fontId="1" fillId="3" borderId="1" xfId="5" applyNumberFormat="1" applyFill="1" applyBorder="1" applyAlignment="1">
      <alignment horizontal="center"/>
    </xf>
    <xf numFmtId="0" fontId="1" fillId="3" borderId="1" xfId="5" applyFill="1" applyBorder="1" applyAlignment="1">
      <alignment horizontal="center" wrapText="1"/>
    </xf>
    <xf numFmtId="0" fontId="1" fillId="3" borderId="1" xfId="5" applyFill="1" applyBorder="1" applyAlignment="1">
      <alignment horizontal="center"/>
    </xf>
    <xf numFmtId="167" fontId="1" fillId="0" borderId="1" xfId="5" applyNumberFormat="1" applyBorder="1" applyAlignment="1">
      <alignment horizontal="center"/>
    </xf>
    <xf numFmtId="0" fontId="1" fillId="0" borderId="1" xfId="5" applyBorder="1" applyAlignment="1">
      <alignment horizontal="center" wrapText="1"/>
    </xf>
    <xf numFmtId="0" fontId="1" fillId="0" borderId="1" xfId="5" applyBorder="1" applyAlignment="1">
      <alignment horizontal="center"/>
    </xf>
    <xf numFmtId="167" fontId="1" fillId="4" borderId="1" xfId="5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5" borderId="0" xfId="0" applyFill="1" applyAlignment="1">
      <alignment horizontal="left"/>
    </xf>
    <xf numFmtId="167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6"/>
    <xf numFmtId="0" fontId="3" fillId="0" borderId="0" xfId="6" applyAlignment="1">
      <alignment horizontal="center"/>
    </xf>
    <xf numFmtId="168" fontId="3" fillId="0" borderId="1" xfId="6" applyNumberFormat="1" applyBorder="1" applyAlignment="1">
      <alignment horizontal="center"/>
    </xf>
    <xf numFmtId="0" fontId="3" fillId="0" borderId="1" xfId="6" applyBorder="1"/>
    <xf numFmtId="0" fontId="3" fillId="5" borderId="0" xfId="6" applyFill="1"/>
    <xf numFmtId="0" fontId="3" fillId="5" borderId="1" xfId="6" applyFill="1" applyBorder="1"/>
    <xf numFmtId="168" fontId="3" fillId="5" borderId="1" xfId="6" applyNumberForma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67" fontId="0" fillId="0" borderId="0" xfId="0" applyNumberFormat="1" applyAlignment="1">
      <alignment horizontal="left"/>
    </xf>
    <xf numFmtId="167" fontId="0" fillId="0" borderId="1" xfId="0" applyNumberFormat="1" applyBorder="1" applyAlignment="1">
      <alignment horizontal="left"/>
    </xf>
    <xf numFmtId="167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167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6" borderId="4" xfId="0" applyFill="1" applyBorder="1" applyAlignment="1">
      <alignment horizontal="center"/>
    </xf>
    <xf numFmtId="167" fontId="0" fillId="6" borderId="4" xfId="0" applyNumberForma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" fillId="0" borderId="1" xfId="5" applyBorder="1" applyAlignment="1">
      <alignment horizontal="center" vertical="center"/>
    </xf>
    <xf numFmtId="11" fontId="0" fillId="0" borderId="1" xfId="0" applyNumberFormat="1" applyBorder="1" applyAlignment="1">
      <alignment horizontal="left"/>
    </xf>
    <xf numFmtId="11" fontId="0" fillId="0" borderId="1" xfId="0" applyNumberFormat="1" applyBorder="1" applyAlignment="1">
      <alignment horizontal="center"/>
    </xf>
    <xf numFmtId="165" fontId="2" fillId="0" borderId="1" xfId="4" applyBorder="1" applyAlignment="1">
      <alignment horizontal="center"/>
    </xf>
    <xf numFmtId="165" fontId="2" fillId="0" borderId="0" xfId="4" applyAlignment="1">
      <alignment horizontal="center"/>
    </xf>
    <xf numFmtId="165" fontId="2" fillId="0" borderId="3" xfId="4" applyBorder="1" applyAlignment="1">
      <alignment horizontal="center"/>
    </xf>
    <xf numFmtId="165" fontId="3" fillId="0" borderId="1" xfId="4" applyFont="1" applyBorder="1"/>
    <xf numFmtId="165" fontId="3" fillId="5" borderId="1" xfId="4" applyFont="1" applyFill="1" applyBorder="1"/>
    <xf numFmtId="165" fontId="3" fillId="0" borderId="0" xfId="4" applyFont="1"/>
    <xf numFmtId="165" fontId="2" fillId="3" borderId="0" xfId="4" applyFill="1" applyAlignment="1">
      <alignment horizontal="center"/>
    </xf>
    <xf numFmtId="2" fontId="1" fillId="3" borderId="1" xfId="5" applyNumberFormat="1" applyFill="1" applyBorder="1" applyAlignment="1">
      <alignment horizontal="center"/>
    </xf>
    <xf numFmtId="2" fontId="1" fillId="0" borderId="1" xfId="5" applyNumberFormat="1" applyBorder="1" applyAlignment="1">
      <alignment horizontal="center"/>
    </xf>
    <xf numFmtId="2" fontId="1" fillId="3" borderId="1" xfId="5" applyNumberFormat="1" applyFill="1" applyBorder="1" applyAlignment="1">
      <alignment horizontal="center" vertical="center"/>
    </xf>
    <xf numFmtId="2" fontId="1" fillId="0" borderId="1" xfId="5" applyNumberFormat="1" applyBorder="1" applyAlignment="1">
      <alignment horizontal="center" vertical="center"/>
    </xf>
    <xf numFmtId="2" fontId="1" fillId="4" borderId="1" xfId="5" applyNumberForma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 wrapText="1"/>
    </xf>
    <xf numFmtId="167" fontId="1" fillId="2" borderId="1" xfId="5" applyNumberFormat="1" applyFill="1" applyBorder="1" applyAlignment="1">
      <alignment horizontal="center" vertical="center" wrapText="1"/>
    </xf>
    <xf numFmtId="165" fontId="1" fillId="2" borderId="1" xfId="4" applyFont="1" applyFill="1" applyBorder="1" applyAlignment="1">
      <alignment horizontal="center" vertical="center" wrapText="1"/>
    </xf>
    <xf numFmtId="165" fontId="1" fillId="0" borderId="1" xfId="4" applyFont="1" applyBorder="1" applyAlignment="1">
      <alignment horizontal="center" vertical="center"/>
    </xf>
    <xf numFmtId="165" fontId="1" fillId="7" borderId="1" xfId="4" applyFont="1" applyFill="1" applyBorder="1" applyAlignment="1">
      <alignment horizontal="center" vertical="center"/>
    </xf>
    <xf numFmtId="0" fontId="1" fillId="7" borderId="1" xfId="5" applyFill="1" applyBorder="1" applyAlignment="1">
      <alignment horizontal="center" vertical="center"/>
    </xf>
    <xf numFmtId="165" fontId="1" fillId="0" borderId="0" xfId="4" applyFont="1" applyAlignment="1">
      <alignment horizontal="center" vertical="center"/>
    </xf>
    <xf numFmtId="165" fontId="1" fillId="0" borderId="1" xfId="4" applyFont="1" applyBorder="1" applyAlignment="1">
      <alignment horizontal="center" vertical="center" wrapText="1"/>
    </xf>
    <xf numFmtId="0" fontId="1" fillId="0" borderId="0" xfId="5" applyAlignment="1">
      <alignment horizontal="left" wrapText="1"/>
    </xf>
    <xf numFmtId="0" fontId="1" fillId="7" borderId="1" xfId="5" applyFill="1" applyBorder="1" applyAlignment="1">
      <alignment horizontal="center" vertical="center" wrapText="1"/>
    </xf>
    <xf numFmtId="165" fontId="1" fillId="7" borderId="1" xfId="4" applyFont="1" applyFill="1" applyBorder="1" applyAlignment="1">
      <alignment horizontal="center" vertical="center" wrapText="1"/>
    </xf>
    <xf numFmtId="0" fontId="1" fillId="0" borderId="0" xfId="5" applyAlignment="1">
      <alignment horizontal="center"/>
    </xf>
    <xf numFmtId="2" fontId="1" fillId="0" borderId="0" xfId="5" applyNumberFormat="1" applyAlignment="1">
      <alignment horizontal="center"/>
    </xf>
    <xf numFmtId="0" fontId="1" fillId="0" borderId="0" xfId="5" applyAlignment="1">
      <alignment horizontal="center" wrapText="1"/>
    </xf>
    <xf numFmtId="167" fontId="1" fillId="0" borderId="0" xfId="5" applyNumberFormat="1" applyAlignment="1">
      <alignment horizontal="center"/>
    </xf>
    <xf numFmtId="0" fontId="1" fillId="3" borderId="0" xfId="5" applyFill="1" applyAlignment="1">
      <alignment horizontal="center"/>
    </xf>
    <xf numFmtId="169" fontId="2" fillId="0" borderId="1" xfId="4" applyNumberFormat="1" applyBorder="1" applyAlignment="1">
      <alignment horizontal="center"/>
    </xf>
    <xf numFmtId="169" fontId="2" fillId="5" borderId="1" xfId="4" applyNumberFormat="1" applyFill="1" applyBorder="1" applyAlignment="1">
      <alignment horizontal="center"/>
    </xf>
    <xf numFmtId="169" fontId="2" fillId="0" borderId="0" xfId="4" applyNumberFormat="1" applyAlignment="1">
      <alignment horizont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/>
    </xf>
    <xf numFmtId="164" fontId="1" fillId="0" borderId="0" xfId="4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1" fillId="2" borderId="1" xfId="4" applyNumberFormat="1" applyFont="1" applyFill="1" applyBorder="1" applyAlignment="1">
      <alignment horizontal="center" vertical="center" wrapText="1"/>
    </xf>
    <xf numFmtId="164" fontId="2" fillId="0" borderId="1" xfId="4" applyNumberFormat="1" applyBorder="1" applyAlignment="1">
      <alignment horizontal="center"/>
    </xf>
    <xf numFmtId="164" fontId="2" fillId="0" borderId="0" xfId="4" applyNumberFormat="1" applyAlignment="1">
      <alignment horizontal="center"/>
    </xf>
    <xf numFmtId="170" fontId="5" fillId="0" borderId="1" xfId="4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5" fillId="7" borderId="1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1" fillId="0" borderId="0" xfId="5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3" fillId="0" borderId="0" xfId="6" applyNumberFormat="1"/>
    <xf numFmtId="165" fontId="0" fillId="0" borderId="0" xfId="0" applyNumberFormat="1" applyAlignment="1">
      <alignment horizontal="left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171" fontId="0" fillId="8" borderId="1" xfId="0" applyNumberFormat="1" applyFill="1" applyBorder="1" applyAlignment="1">
      <alignment horizontal="left"/>
    </xf>
    <xf numFmtId="171" fontId="1" fillId="2" borderId="1" xfId="5" applyNumberFormat="1" applyFill="1" applyBorder="1" applyAlignment="1">
      <alignment horizontal="center" vertical="center" wrapText="1"/>
    </xf>
    <xf numFmtId="171" fontId="0" fillId="2" borderId="1" xfId="0" applyNumberFormat="1" applyFill="1" applyBorder="1" applyAlignment="1">
      <alignment horizontal="left"/>
    </xf>
    <xf numFmtId="171" fontId="0" fillId="0" borderId="0" xfId="0" applyNumberFormat="1" applyAlignment="1">
      <alignment horizontal="left"/>
    </xf>
    <xf numFmtId="164" fontId="1" fillId="0" borderId="1" xfId="4" applyNumberFormat="1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5" borderId="1" xfId="0" applyNumberFormat="1" applyFill="1" applyBorder="1" applyAlignment="1">
      <alignment horizontal="center"/>
    </xf>
  </cellXfs>
  <cellStyles count="7">
    <cellStyle name="Comma 2" xfId="1"/>
    <cellStyle name="Currency 2" xfId="2"/>
    <cellStyle name="Currency 3" xfId="3"/>
    <cellStyle name="Moeda" xfId="4" builtinId="4"/>
    <cellStyle name="Normal" xfId="0" builtinId="0"/>
    <cellStyle name="Normal 2" xfId="5"/>
    <cellStyle name="Normal 3" xfId="6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SUP4419_5953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UP4419_5953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UP4419_5953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UP4419_5953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UP4419_5953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externalLinkPath" Target="LICITA&#199;&#195;O/%23BIDDINGS%202018/PAG%20188733-%20CONSUM&#205;VEIS%20EXTERIOR/01-Editais%20e%20Anexis/04-Republica&#231;&#227;o/01-Editais%20e%20Anexis/02-Planilhas%20de%20Pre&#231;os%20Por%20Projeto/CONSUMO%20P3%20-%20Compilado%20Atualizado.xls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D16" sqref="D16"/>
    </sheetView>
  </sheetViews>
  <sheetFormatPr defaultRowHeight="14.25"/>
  <cols>
    <col min="1" max="1" width="27" style="2" bestFit="1" customWidth="1"/>
    <col min="2" max="2" width="3.42578125" style="2" bestFit="1" customWidth="1"/>
    <col min="3" max="3" width="20.140625" style="3" bestFit="1" customWidth="1"/>
    <col min="4" max="4" width="23.7109375" style="2" bestFit="1" customWidth="1"/>
    <col min="5" max="5" width="36.42578125" style="2" bestFit="1" customWidth="1"/>
    <col min="6" max="16384" width="9.140625" style="2"/>
  </cols>
  <sheetData>
    <row r="1" spans="1:5">
      <c r="A1" s="4" t="s">
        <v>20</v>
      </c>
      <c r="B1" s="4" t="s">
        <v>0</v>
      </c>
      <c r="C1" s="5" t="s">
        <v>14055</v>
      </c>
      <c r="D1" s="97" t="s">
        <v>14056</v>
      </c>
      <c r="E1" s="4" t="s">
        <v>14054</v>
      </c>
    </row>
    <row r="2" spans="1:5">
      <c r="A2" s="1" t="s">
        <v>18</v>
      </c>
      <c r="B2" s="6" t="s">
        <v>19</v>
      </c>
      <c r="C2" s="96">
        <f>'C-105 (C2) (Casa 295) - C2'!G1590</f>
        <v>14779044.713066667</v>
      </c>
      <c r="D2" s="98">
        <f>'C-105 (C2) (Casa 295) - C2'!I1590</f>
        <v>0</v>
      </c>
      <c r="E2" s="74" t="str">
        <f>IF(D:D&gt;C:C, "Above Estimated Global Price Per Project", "")</f>
        <v/>
      </c>
    </row>
    <row r="3" spans="1:5">
      <c r="A3" s="1" t="s">
        <v>16</v>
      </c>
      <c r="B3" s="6" t="s">
        <v>17</v>
      </c>
      <c r="C3" s="96">
        <f>'C P-95 (Bandeirante) - A7'!G3220</f>
        <v>20049639.617933366</v>
      </c>
      <c r="D3" s="98">
        <f>'C P-95 (Bandeirante) - A7'!I3220</f>
        <v>0</v>
      </c>
      <c r="E3" s="68"/>
    </row>
    <row r="4" spans="1:5">
      <c r="A4" s="1" t="s">
        <v>12</v>
      </c>
      <c r="B4" s="6" t="s">
        <v>13</v>
      </c>
      <c r="C4" s="96">
        <f>'C-98 (Caravan) - U8'!G420</f>
        <v>824745.81048666732</v>
      </c>
      <c r="D4" s="98">
        <f>'C-98 (Caravan) - U8'!I420</f>
        <v>0</v>
      </c>
      <c r="E4" s="68"/>
    </row>
    <row r="5" spans="1:5">
      <c r="A5" s="1" t="s">
        <v>14</v>
      </c>
      <c r="B5" s="6" t="s">
        <v>15</v>
      </c>
      <c r="C5" s="96">
        <f>'F-5 (Tiger II) - F5'!G2530</f>
        <v>13462230.050899992</v>
      </c>
      <c r="D5" s="98">
        <f>'F-5 (Tiger II) - F5'!I2530</f>
        <v>0</v>
      </c>
      <c r="E5" s="68"/>
    </row>
    <row r="6" spans="1:5">
      <c r="A6" s="1" t="s">
        <v>10</v>
      </c>
      <c r="B6" s="6" t="s">
        <v>11</v>
      </c>
      <c r="C6" s="96">
        <f>'H-60 (Black Hawk) - H7'!G906</f>
        <v>3849779.4600666603</v>
      </c>
      <c r="D6" s="98">
        <f>'H-60 (Black Hawk) - H7'!I906</f>
        <v>0</v>
      </c>
      <c r="E6" s="68"/>
    </row>
    <row r="7" spans="1:5">
      <c r="A7" s="1" t="s">
        <v>7</v>
      </c>
      <c r="B7" s="6" t="s">
        <v>9</v>
      </c>
      <c r="C7" s="96">
        <f>'P-3 (Orion) - P3'!G885</f>
        <v>4477562.7817999991</v>
      </c>
      <c r="D7" s="98">
        <f>'P-3 (Orion) - P3'!I885</f>
        <v>0</v>
      </c>
      <c r="E7" s="68"/>
    </row>
    <row r="8" spans="1:5">
      <c r="A8" s="1" t="s">
        <v>6</v>
      </c>
      <c r="B8" s="6" t="s">
        <v>5</v>
      </c>
      <c r="C8" s="96">
        <f>'T-25 (Universal) - T9'!G847</f>
        <v>5825346.9300000034</v>
      </c>
      <c r="D8" s="98">
        <f>'T-25 (Universal) - T9'!I847</f>
        <v>0</v>
      </c>
      <c r="E8" s="68"/>
    </row>
    <row r="9" spans="1:5">
      <c r="A9" s="1" t="s">
        <v>8</v>
      </c>
      <c r="B9" s="6" t="s">
        <v>1</v>
      </c>
      <c r="C9" s="96">
        <f>'T-27 (Tucano - EMBRAER) - T27'!G1318</f>
        <v>6421891.2123166732</v>
      </c>
      <c r="D9" s="98">
        <f>'T-27 (Tucano - EMBRAER) - T27'!I1318</f>
        <v>0</v>
      </c>
      <c r="E9" s="68"/>
    </row>
    <row r="10" spans="1:5">
      <c r="A10" s="1" t="s">
        <v>4</v>
      </c>
      <c r="B10" s="6" t="s">
        <v>2</v>
      </c>
      <c r="C10" s="96">
        <f>'G-19 (Ipanema) - U2'!G44</f>
        <v>91718.383333333331</v>
      </c>
      <c r="D10" s="98">
        <f>'G-19 (Ipanema) - U2'!I44</f>
        <v>0</v>
      </c>
      <c r="E10" s="68"/>
    </row>
    <row r="11" spans="1:5">
      <c r="A11" s="114" t="s">
        <v>3</v>
      </c>
      <c r="B11" s="114"/>
      <c r="C11" s="96">
        <f>SUM(C2:C10)</f>
        <v>69781958.959903374</v>
      </c>
      <c r="D11" s="98">
        <f>SUM(D2:D10)</f>
        <v>0</v>
      </c>
      <c r="E11" s="99"/>
    </row>
    <row r="12" spans="1:5">
      <c r="E12" s="100"/>
    </row>
  </sheetData>
  <mergeCells count="1">
    <mergeCell ref="A11:B1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590"/>
  <sheetViews>
    <sheetView zoomScale="80" zoomScaleNormal="80" workbookViewId="0">
      <pane ySplit="1" topLeftCell="A1566" activePane="bottomLeft" state="frozen"/>
      <selection pane="bottomLeft" activeCell="D1590" sqref="D1590"/>
    </sheetView>
  </sheetViews>
  <sheetFormatPr defaultColWidth="11.5703125" defaultRowHeight="12.75"/>
  <cols>
    <col min="1" max="1" width="7.42578125" style="80" bestFit="1" customWidth="1"/>
    <col min="2" max="2" width="8.85546875" style="80" customWidth="1"/>
    <col min="3" max="3" width="30.28515625" style="81" bestFit="1" customWidth="1"/>
    <col min="4" max="4" width="103.7109375" style="82" bestFit="1" customWidth="1"/>
    <col min="5" max="5" width="10.28515625" style="83" bestFit="1" customWidth="1"/>
    <col min="6" max="6" width="15.85546875" style="84" bestFit="1" customWidth="1"/>
    <col min="7" max="7" width="15.7109375" style="9" bestFit="1" customWidth="1"/>
    <col min="8" max="8" width="11.5703125" style="75"/>
    <col min="9" max="9" width="12.28515625" style="8" bestFit="1" customWidth="1"/>
    <col min="10" max="10" width="24.85546875" style="8" bestFit="1" customWidth="1"/>
    <col min="11" max="16384" width="11.5703125" style="7"/>
  </cols>
  <sheetData>
    <row r="1" spans="1:10" s="77" customFormat="1" ht="27" customHeight="1">
      <c r="A1" s="69" t="s">
        <v>2656</v>
      </c>
      <c r="B1" s="69" t="s">
        <v>0</v>
      </c>
      <c r="C1" s="69" t="s">
        <v>2655</v>
      </c>
      <c r="D1" s="69" t="s">
        <v>2654</v>
      </c>
      <c r="E1" s="70" t="s">
        <v>2653</v>
      </c>
      <c r="F1" s="69" t="s">
        <v>14050</v>
      </c>
      <c r="G1" s="71" t="s">
        <v>14051</v>
      </c>
      <c r="H1" s="71" t="s">
        <v>14052</v>
      </c>
      <c r="I1" s="69" t="s">
        <v>14053</v>
      </c>
      <c r="J1" s="69" t="s">
        <v>14054</v>
      </c>
    </row>
    <row r="2" spans="1:10">
      <c r="A2" s="16">
        <v>1</v>
      </c>
      <c r="B2" s="13" t="s">
        <v>19</v>
      </c>
      <c r="C2" s="63" t="s">
        <v>2652</v>
      </c>
      <c r="D2" s="12" t="s">
        <v>2651</v>
      </c>
      <c r="E2" s="11" t="s">
        <v>27</v>
      </c>
      <c r="F2" s="13">
        <v>5</v>
      </c>
      <c r="G2" s="10">
        <v>3509.07</v>
      </c>
      <c r="H2" s="72"/>
      <c r="I2" s="73">
        <f>H2*F2</f>
        <v>0</v>
      </c>
      <c r="J2" s="74" t="str">
        <f>IF(H:H&gt;G:G, "Above Estimated Unit Price", "")</f>
        <v/>
      </c>
    </row>
    <row r="3" spans="1:10">
      <c r="A3" s="16">
        <v>2</v>
      </c>
      <c r="B3" s="13" t="s">
        <v>19</v>
      </c>
      <c r="C3" s="63" t="s">
        <v>2649</v>
      </c>
      <c r="D3" s="12" t="s">
        <v>2650</v>
      </c>
      <c r="E3" s="11" t="s">
        <v>1929</v>
      </c>
      <c r="F3" s="13">
        <v>6</v>
      </c>
      <c r="G3" s="10">
        <v>214.2</v>
      </c>
      <c r="H3" s="72"/>
      <c r="I3" s="73">
        <f t="shared" ref="I3:I66" si="0">H3*F3</f>
        <v>0</v>
      </c>
      <c r="J3" s="74" t="str">
        <f t="shared" ref="J3:J65" si="1">IF(H:H&gt;G:G, "Above Estimated Unit Price", "")</f>
        <v/>
      </c>
    </row>
    <row r="4" spans="1:10">
      <c r="A4" s="16">
        <v>3</v>
      </c>
      <c r="B4" s="13" t="s">
        <v>19</v>
      </c>
      <c r="C4" s="63" t="s">
        <v>2649</v>
      </c>
      <c r="D4" s="12" t="s">
        <v>2648</v>
      </c>
      <c r="E4" s="11" t="s">
        <v>1919</v>
      </c>
      <c r="F4" s="13">
        <v>11</v>
      </c>
      <c r="G4" s="10">
        <v>127.75</v>
      </c>
      <c r="H4" s="72"/>
      <c r="I4" s="73">
        <f t="shared" si="0"/>
        <v>0</v>
      </c>
      <c r="J4" s="74" t="str">
        <f t="shared" si="1"/>
        <v/>
      </c>
    </row>
    <row r="5" spans="1:10">
      <c r="A5" s="16">
        <v>4</v>
      </c>
      <c r="B5" s="13" t="s">
        <v>19</v>
      </c>
      <c r="C5" s="63" t="s">
        <v>2646</v>
      </c>
      <c r="D5" s="12" t="s">
        <v>2645</v>
      </c>
      <c r="E5" s="11" t="s">
        <v>2647</v>
      </c>
      <c r="F5" s="13">
        <v>30</v>
      </c>
      <c r="G5" s="10">
        <v>6.3066666666666675</v>
      </c>
      <c r="H5" s="72"/>
      <c r="I5" s="73">
        <f t="shared" si="0"/>
        <v>0</v>
      </c>
      <c r="J5" s="74" t="str">
        <f t="shared" si="1"/>
        <v/>
      </c>
    </row>
    <row r="6" spans="1:10">
      <c r="A6" s="16">
        <v>5</v>
      </c>
      <c r="B6" s="13" t="s">
        <v>19</v>
      </c>
      <c r="C6" s="63" t="s">
        <v>2644</v>
      </c>
      <c r="D6" s="12" t="s">
        <v>2643</v>
      </c>
      <c r="E6" s="11" t="s">
        <v>2642</v>
      </c>
      <c r="F6" s="13">
        <v>10</v>
      </c>
      <c r="G6" s="10">
        <v>22.72</v>
      </c>
      <c r="H6" s="72"/>
      <c r="I6" s="73">
        <f t="shared" si="0"/>
        <v>0</v>
      </c>
      <c r="J6" s="74" t="str">
        <f t="shared" si="1"/>
        <v/>
      </c>
    </row>
    <row r="7" spans="1:10">
      <c r="A7" s="16">
        <v>6</v>
      </c>
      <c r="B7" s="13" t="s">
        <v>19</v>
      </c>
      <c r="C7" s="63" t="s">
        <v>2639</v>
      </c>
      <c r="D7" s="12" t="s">
        <v>2641</v>
      </c>
      <c r="E7" s="11" t="s">
        <v>2640</v>
      </c>
      <c r="F7" s="13">
        <v>200</v>
      </c>
      <c r="G7" s="10">
        <v>0.28000000000000003</v>
      </c>
      <c r="H7" s="72"/>
      <c r="I7" s="73">
        <f t="shared" si="0"/>
        <v>0</v>
      </c>
      <c r="J7" s="74" t="str">
        <f t="shared" si="1"/>
        <v/>
      </c>
    </row>
    <row r="8" spans="1:10">
      <c r="A8" s="16">
        <v>7</v>
      </c>
      <c r="B8" s="13" t="s">
        <v>19</v>
      </c>
      <c r="C8" s="63" t="s">
        <v>2639</v>
      </c>
      <c r="D8" s="12" t="s">
        <v>572</v>
      </c>
      <c r="E8" s="11" t="s">
        <v>2638</v>
      </c>
      <c r="F8" s="13">
        <v>58</v>
      </c>
      <c r="G8" s="10">
        <v>17.406666666666666</v>
      </c>
      <c r="H8" s="72"/>
      <c r="I8" s="73">
        <f t="shared" si="0"/>
        <v>0</v>
      </c>
      <c r="J8" s="74" t="str">
        <f t="shared" si="1"/>
        <v/>
      </c>
    </row>
    <row r="9" spans="1:10">
      <c r="A9" s="16">
        <v>8</v>
      </c>
      <c r="B9" s="13" t="s">
        <v>19</v>
      </c>
      <c r="C9" s="63" t="s">
        <v>2637</v>
      </c>
      <c r="D9" s="12" t="s">
        <v>2636</v>
      </c>
      <c r="E9" s="11" t="s">
        <v>2612</v>
      </c>
      <c r="F9" s="13">
        <v>81</v>
      </c>
      <c r="G9" s="10">
        <v>14.72</v>
      </c>
      <c r="H9" s="72"/>
      <c r="I9" s="73">
        <f t="shared" si="0"/>
        <v>0</v>
      </c>
      <c r="J9" s="74" t="str">
        <f t="shared" si="1"/>
        <v/>
      </c>
    </row>
    <row r="10" spans="1:10">
      <c r="A10" s="16">
        <v>9</v>
      </c>
      <c r="B10" s="13" t="s">
        <v>19</v>
      </c>
      <c r="C10" s="63" t="s">
        <v>2635</v>
      </c>
      <c r="D10" s="12" t="s">
        <v>2634</v>
      </c>
      <c r="E10" s="11" t="s">
        <v>2612</v>
      </c>
      <c r="F10" s="13">
        <v>5</v>
      </c>
      <c r="G10" s="10">
        <v>24.74</v>
      </c>
      <c r="H10" s="72"/>
      <c r="I10" s="73">
        <f t="shared" si="0"/>
        <v>0</v>
      </c>
      <c r="J10" s="74" t="str">
        <f t="shared" si="1"/>
        <v/>
      </c>
    </row>
    <row r="11" spans="1:10">
      <c r="A11" s="16">
        <v>10</v>
      </c>
      <c r="B11" s="13" t="s">
        <v>19</v>
      </c>
      <c r="C11" s="63" t="s">
        <v>2633</v>
      </c>
      <c r="D11" s="12" t="s">
        <v>2632</v>
      </c>
      <c r="E11" s="11" t="s">
        <v>2624</v>
      </c>
      <c r="F11" s="13">
        <v>6</v>
      </c>
      <c r="G11" s="10">
        <v>533.5</v>
      </c>
      <c r="H11" s="72"/>
      <c r="I11" s="73">
        <f t="shared" si="0"/>
        <v>0</v>
      </c>
      <c r="J11" s="74" t="str">
        <f t="shared" si="1"/>
        <v/>
      </c>
    </row>
    <row r="12" spans="1:10">
      <c r="A12" s="16">
        <v>11</v>
      </c>
      <c r="B12" s="13" t="s">
        <v>19</v>
      </c>
      <c r="C12" s="63" t="s">
        <v>2631</v>
      </c>
      <c r="D12" s="12" t="s">
        <v>2630</v>
      </c>
      <c r="E12" s="11" t="s">
        <v>2624</v>
      </c>
      <c r="F12" s="13">
        <v>10</v>
      </c>
      <c r="G12" s="10">
        <v>2022.65</v>
      </c>
      <c r="H12" s="72"/>
      <c r="I12" s="73">
        <f t="shared" si="0"/>
        <v>0</v>
      </c>
      <c r="J12" s="74" t="str">
        <f t="shared" si="1"/>
        <v/>
      </c>
    </row>
    <row r="13" spans="1:10">
      <c r="A13" s="16">
        <v>12</v>
      </c>
      <c r="B13" s="13" t="s">
        <v>19</v>
      </c>
      <c r="C13" s="63" t="s">
        <v>2629</v>
      </c>
      <c r="D13" s="12" t="s">
        <v>2628</v>
      </c>
      <c r="E13" s="11" t="s">
        <v>2627</v>
      </c>
      <c r="F13" s="13">
        <v>7</v>
      </c>
      <c r="G13" s="10">
        <v>12.243333333333334</v>
      </c>
      <c r="H13" s="72"/>
      <c r="I13" s="73">
        <f t="shared" si="0"/>
        <v>0</v>
      </c>
      <c r="J13" s="74" t="str">
        <f t="shared" si="1"/>
        <v/>
      </c>
    </row>
    <row r="14" spans="1:10">
      <c r="A14" s="16">
        <v>13</v>
      </c>
      <c r="B14" s="13" t="s">
        <v>19</v>
      </c>
      <c r="C14" s="63" t="s">
        <v>2626</v>
      </c>
      <c r="D14" s="12" t="s">
        <v>2625</v>
      </c>
      <c r="E14" s="11" t="s">
        <v>2624</v>
      </c>
      <c r="F14" s="13">
        <v>8</v>
      </c>
      <c r="G14" s="10">
        <v>6108.48</v>
      </c>
      <c r="H14" s="72"/>
      <c r="I14" s="73">
        <f t="shared" si="0"/>
        <v>0</v>
      </c>
      <c r="J14" s="74" t="str">
        <f t="shared" si="1"/>
        <v/>
      </c>
    </row>
    <row r="15" spans="1:10">
      <c r="A15" s="16">
        <v>14</v>
      </c>
      <c r="B15" s="13" t="s">
        <v>19</v>
      </c>
      <c r="C15" s="63" t="s">
        <v>2623</v>
      </c>
      <c r="D15" s="12" t="s">
        <v>84</v>
      </c>
      <c r="E15" s="11" t="s">
        <v>2612</v>
      </c>
      <c r="F15" s="13">
        <v>316</v>
      </c>
      <c r="G15" s="10">
        <v>6.1133333333333333</v>
      </c>
      <c r="H15" s="72"/>
      <c r="I15" s="73">
        <f t="shared" si="0"/>
        <v>0</v>
      </c>
      <c r="J15" s="74" t="str">
        <f t="shared" si="1"/>
        <v/>
      </c>
    </row>
    <row r="16" spans="1:10">
      <c r="A16" s="16">
        <v>15</v>
      </c>
      <c r="B16" s="13" t="s">
        <v>19</v>
      </c>
      <c r="C16" s="63" t="s">
        <v>2622</v>
      </c>
      <c r="D16" s="12" t="s">
        <v>510</v>
      </c>
      <c r="E16" s="11" t="s">
        <v>912</v>
      </c>
      <c r="F16" s="13">
        <v>11</v>
      </c>
      <c r="G16" s="10">
        <v>6</v>
      </c>
      <c r="H16" s="72"/>
      <c r="I16" s="73">
        <f t="shared" si="0"/>
        <v>0</v>
      </c>
      <c r="J16" s="74" t="str">
        <f t="shared" si="1"/>
        <v/>
      </c>
    </row>
    <row r="17" spans="1:10">
      <c r="A17" s="16">
        <v>16</v>
      </c>
      <c r="B17" s="13" t="s">
        <v>19</v>
      </c>
      <c r="C17" s="63" t="s">
        <v>2621</v>
      </c>
      <c r="D17" s="12" t="s">
        <v>2620</v>
      </c>
      <c r="E17" s="11" t="s">
        <v>2612</v>
      </c>
      <c r="F17" s="13">
        <v>6</v>
      </c>
      <c r="G17" s="10">
        <v>190.44</v>
      </c>
      <c r="H17" s="72"/>
      <c r="I17" s="73">
        <f t="shared" si="0"/>
        <v>0</v>
      </c>
      <c r="J17" s="74" t="str">
        <f t="shared" si="1"/>
        <v/>
      </c>
    </row>
    <row r="18" spans="1:10">
      <c r="A18" s="16">
        <v>17</v>
      </c>
      <c r="B18" s="13" t="s">
        <v>19</v>
      </c>
      <c r="C18" s="63" t="s">
        <v>2619</v>
      </c>
      <c r="D18" s="12" t="s">
        <v>2618</v>
      </c>
      <c r="E18" s="11" t="s">
        <v>2456</v>
      </c>
      <c r="F18" s="13">
        <v>5</v>
      </c>
      <c r="G18" s="10">
        <v>51.36</v>
      </c>
      <c r="H18" s="72"/>
      <c r="I18" s="73">
        <f t="shared" si="0"/>
        <v>0</v>
      </c>
      <c r="J18" s="74" t="str">
        <f t="shared" si="1"/>
        <v/>
      </c>
    </row>
    <row r="19" spans="1:10">
      <c r="A19" s="16">
        <v>18</v>
      </c>
      <c r="B19" s="13" t="s">
        <v>19</v>
      </c>
      <c r="C19" s="63" t="s">
        <v>2617</v>
      </c>
      <c r="D19" s="12" t="s">
        <v>2616</v>
      </c>
      <c r="E19" s="11" t="s">
        <v>2612</v>
      </c>
      <c r="F19" s="13">
        <v>107</v>
      </c>
      <c r="G19" s="10">
        <v>400</v>
      </c>
      <c r="H19" s="72"/>
      <c r="I19" s="73">
        <f t="shared" si="0"/>
        <v>0</v>
      </c>
      <c r="J19" s="74" t="str">
        <f t="shared" si="1"/>
        <v/>
      </c>
    </row>
    <row r="20" spans="1:10">
      <c r="A20" s="16">
        <v>19</v>
      </c>
      <c r="B20" s="13" t="s">
        <v>19</v>
      </c>
      <c r="C20" s="63" t="s">
        <v>2614</v>
      </c>
      <c r="D20" s="12" t="s">
        <v>2613</v>
      </c>
      <c r="E20" s="11" t="s">
        <v>2615</v>
      </c>
      <c r="F20" s="13">
        <v>17</v>
      </c>
      <c r="G20" s="10">
        <v>1448.94</v>
      </c>
      <c r="H20" s="72"/>
      <c r="I20" s="73">
        <f t="shared" si="0"/>
        <v>0</v>
      </c>
      <c r="J20" s="74" t="str">
        <f t="shared" si="1"/>
        <v/>
      </c>
    </row>
    <row r="21" spans="1:10">
      <c r="A21" s="16">
        <v>20</v>
      </c>
      <c r="B21" s="13" t="s">
        <v>19</v>
      </c>
      <c r="C21" s="63" t="s">
        <v>2614</v>
      </c>
      <c r="D21" s="12" t="s">
        <v>2613</v>
      </c>
      <c r="E21" s="11" t="s">
        <v>2612</v>
      </c>
      <c r="F21" s="13">
        <v>15</v>
      </c>
      <c r="G21" s="10">
        <v>907.13</v>
      </c>
      <c r="H21" s="72"/>
      <c r="I21" s="73">
        <f t="shared" si="0"/>
        <v>0</v>
      </c>
      <c r="J21" s="74" t="str">
        <f t="shared" si="1"/>
        <v/>
      </c>
    </row>
    <row r="22" spans="1:10">
      <c r="A22" s="16">
        <v>21</v>
      </c>
      <c r="B22" s="13" t="s">
        <v>19</v>
      </c>
      <c r="C22" s="63" t="s">
        <v>2611</v>
      </c>
      <c r="D22" s="12" t="s">
        <v>2610</v>
      </c>
      <c r="E22" s="11" t="s">
        <v>2456</v>
      </c>
      <c r="F22" s="13">
        <v>13</v>
      </c>
      <c r="G22" s="10">
        <v>291.06</v>
      </c>
      <c r="H22" s="72"/>
      <c r="I22" s="73">
        <f t="shared" si="0"/>
        <v>0</v>
      </c>
      <c r="J22" s="74" t="str">
        <f t="shared" si="1"/>
        <v/>
      </c>
    </row>
    <row r="23" spans="1:10">
      <c r="A23" s="16">
        <v>22</v>
      </c>
      <c r="B23" s="13" t="s">
        <v>19</v>
      </c>
      <c r="C23" s="63" t="s">
        <v>2609</v>
      </c>
      <c r="D23" s="12" t="s">
        <v>2608</v>
      </c>
      <c r="E23" s="11" t="s">
        <v>2607</v>
      </c>
      <c r="F23" s="13">
        <v>5</v>
      </c>
      <c r="G23" s="10">
        <v>4595.38</v>
      </c>
      <c r="H23" s="72"/>
      <c r="I23" s="73">
        <f t="shared" si="0"/>
        <v>0</v>
      </c>
      <c r="J23" s="74" t="str">
        <f t="shared" si="1"/>
        <v/>
      </c>
    </row>
    <row r="24" spans="1:10">
      <c r="A24" s="16">
        <v>23</v>
      </c>
      <c r="B24" s="13" t="s">
        <v>19</v>
      </c>
      <c r="C24" s="63" t="s">
        <v>2606</v>
      </c>
      <c r="D24" s="12" t="s">
        <v>2605</v>
      </c>
      <c r="E24" s="11" t="s">
        <v>1949</v>
      </c>
      <c r="F24" s="13">
        <v>8</v>
      </c>
      <c r="G24" s="10">
        <v>1256.0899999999999</v>
      </c>
      <c r="H24" s="72"/>
      <c r="I24" s="73">
        <f t="shared" si="0"/>
        <v>0</v>
      </c>
      <c r="J24" s="74" t="str">
        <f t="shared" si="1"/>
        <v/>
      </c>
    </row>
    <row r="25" spans="1:10">
      <c r="A25" s="16">
        <v>24</v>
      </c>
      <c r="B25" s="13" t="s">
        <v>19</v>
      </c>
      <c r="C25" s="63" t="s">
        <v>2604</v>
      </c>
      <c r="D25" s="12" t="s">
        <v>2603</v>
      </c>
      <c r="E25" s="11" t="s">
        <v>1949</v>
      </c>
      <c r="F25" s="13">
        <v>5</v>
      </c>
      <c r="G25" s="10">
        <v>4333.8999999999996</v>
      </c>
      <c r="H25" s="72"/>
      <c r="I25" s="73">
        <f t="shared" si="0"/>
        <v>0</v>
      </c>
      <c r="J25" s="74" t="str">
        <f t="shared" si="1"/>
        <v/>
      </c>
    </row>
    <row r="26" spans="1:10">
      <c r="A26" s="16">
        <v>25</v>
      </c>
      <c r="B26" s="13" t="s">
        <v>19</v>
      </c>
      <c r="C26" s="63" t="s">
        <v>2602</v>
      </c>
      <c r="D26" s="12" t="s">
        <v>1971</v>
      </c>
      <c r="E26" s="11" t="s">
        <v>1949</v>
      </c>
      <c r="F26" s="13">
        <v>5</v>
      </c>
      <c r="G26" s="10">
        <v>3484.14</v>
      </c>
      <c r="H26" s="72"/>
      <c r="I26" s="73">
        <f t="shared" si="0"/>
        <v>0</v>
      </c>
      <c r="J26" s="74" t="str">
        <f t="shared" si="1"/>
        <v/>
      </c>
    </row>
    <row r="27" spans="1:10">
      <c r="A27" s="16">
        <v>26</v>
      </c>
      <c r="B27" s="13" t="s">
        <v>19</v>
      </c>
      <c r="C27" s="63" t="s">
        <v>2601</v>
      </c>
      <c r="D27" s="12" t="s">
        <v>2600</v>
      </c>
      <c r="E27" s="11" t="s">
        <v>2599</v>
      </c>
      <c r="F27" s="13">
        <v>16</v>
      </c>
      <c r="G27" s="10">
        <v>32</v>
      </c>
      <c r="H27" s="72"/>
      <c r="I27" s="73">
        <f t="shared" si="0"/>
        <v>0</v>
      </c>
      <c r="J27" s="74" t="str">
        <f t="shared" si="1"/>
        <v/>
      </c>
    </row>
    <row r="28" spans="1:10">
      <c r="A28" s="16">
        <v>27</v>
      </c>
      <c r="B28" s="13" t="s">
        <v>19</v>
      </c>
      <c r="C28" s="63" t="s">
        <v>2598</v>
      </c>
      <c r="D28" s="12" t="s">
        <v>96</v>
      </c>
      <c r="E28" s="11" t="s">
        <v>65</v>
      </c>
      <c r="F28" s="13">
        <v>19</v>
      </c>
      <c r="G28" s="10">
        <v>18.356666666666666</v>
      </c>
      <c r="H28" s="72"/>
      <c r="I28" s="73">
        <f t="shared" si="0"/>
        <v>0</v>
      </c>
      <c r="J28" s="74" t="str">
        <f t="shared" si="1"/>
        <v/>
      </c>
    </row>
    <row r="29" spans="1:10">
      <c r="A29" s="16">
        <v>28</v>
      </c>
      <c r="B29" s="13" t="s">
        <v>19</v>
      </c>
      <c r="C29" s="63" t="s">
        <v>2597</v>
      </c>
      <c r="D29" s="12" t="s">
        <v>2596</v>
      </c>
      <c r="E29" s="11" t="s">
        <v>65</v>
      </c>
      <c r="F29" s="13">
        <v>5</v>
      </c>
      <c r="G29" s="10">
        <v>56.776666666666664</v>
      </c>
      <c r="H29" s="72"/>
      <c r="I29" s="73">
        <f t="shared" si="0"/>
        <v>0</v>
      </c>
      <c r="J29" s="74" t="str">
        <f t="shared" si="1"/>
        <v/>
      </c>
    </row>
    <row r="30" spans="1:10">
      <c r="A30" s="16">
        <v>29</v>
      </c>
      <c r="B30" s="13" t="s">
        <v>19</v>
      </c>
      <c r="C30" s="63" t="s">
        <v>2595</v>
      </c>
      <c r="D30" s="12" t="s">
        <v>2594</v>
      </c>
      <c r="E30" s="11" t="s">
        <v>65</v>
      </c>
      <c r="F30" s="13">
        <v>70</v>
      </c>
      <c r="G30" s="10">
        <v>2.97</v>
      </c>
      <c r="H30" s="72"/>
      <c r="I30" s="73">
        <f t="shared" si="0"/>
        <v>0</v>
      </c>
      <c r="J30" s="74" t="str">
        <f t="shared" si="1"/>
        <v/>
      </c>
    </row>
    <row r="31" spans="1:10">
      <c r="A31" s="16">
        <v>30</v>
      </c>
      <c r="B31" s="13" t="s">
        <v>19</v>
      </c>
      <c r="C31" s="63" t="s">
        <v>2593</v>
      </c>
      <c r="D31" s="12" t="s">
        <v>1855</v>
      </c>
      <c r="E31" s="11" t="s">
        <v>65</v>
      </c>
      <c r="F31" s="13">
        <v>5</v>
      </c>
      <c r="G31" s="10">
        <v>41.8</v>
      </c>
      <c r="H31" s="72"/>
      <c r="I31" s="73">
        <f t="shared" si="0"/>
        <v>0</v>
      </c>
      <c r="J31" s="74" t="str">
        <f t="shared" si="1"/>
        <v/>
      </c>
    </row>
    <row r="32" spans="1:10">
      <c r="A32" s="16">
        <v>31</v>
      </c>
      <c r="B32" s="13" t="s">
        <v>19</v>
      </c>
      <c r="C32" s="63" t="s">
        <v>2591</v>
      </c>
      <c r="D32" s="12" t="s">
        <v>517</v>
      </c>
      <c r="E32" s="11" t="s">
        <v>65</v>
      </c>
      <c r="F32" s="13">
        <v>12</v>
      </c>
      <c r="G32" s="10">
        <v>15.723333333333334</v>
      </c>
      <c r="H32" s="72"/>
      <c r="I32" s="73">
        <f t="shared" si="0"/>
        <v>0</v>
      </c>
      <c r="J32" s="74" t="str">
        <f t="shared" si="1"/>
        <v/>
      </c>
    </row>
    <row r="33" spans="1:10">
      <c r="A33" s="16">
        <v>32</v>
      </c>
      <c r="B33" s="13" t="s">
        <v>19</v>
      </c>
      <c r="C33" s="63" t="s">
        <v>2590</v>
      </c>
      <c r="D33" s="12" t="s">
        <v>1318</v>
      </c>
      <c r="E33" s="11" t="s">
        <v>65</v>
      </c>
      <c r="F33" s="13">
        <v>11</v>
      </c>
      <c r="G33" s="10">
        <v>104.64333333333333</v>
      </c>
      <c r="H33" s="72"/>
      <c r="I33" s="73">
        <f t="shared" si="0"/>
        <v>0</v>
      </c>
      <c r="J33" s="74" t="str">
        <f t="shared" si="1"/>
        <v/>
      </c>
    </row>
    <row r="34" spans="1:10">
      <c r="A34" s="16">
        <v>33</v>
      </c>
      <c r="B34" s="13" t="s">
        <v>19</v>
      </c>
      <c r="C34" s="63" t="s">
        <v>2589</v>
      </c>
      <c r="D34" s="12" t="s">
        <v>1318</v>
      </c>
      <c r="E34" s="11" t="s">
        <v>65</v>
      </c>
      <c r="F34" s="13">
        <v>5</v>
      </c>
      <c r="G34" s="10">
        <v>136.29666666666665</v>
      </c>
      <c r="H34" s="72"/>
      <c r="I34" s="73">
        <f t="shared" si="0"/>
        <v>0</v>
      </c>
      <c r="J34" s="74" t="str">
        <f t="shared" si="1"/>
        <v/>
      </c>
    </row>
    <row r="35" spans="1:10">
      <c r="A35" s="16">
        <v>34</v>
      </c>
      <c r="B35" s="13" t="s">
        <v>19</v>
      </c>
      <c r="C35" s="63" t="s">
        <v>2588</v>
      </c>
      <c r="D35" s="12" t="s">
        <v>876</v>
      </c>
      <c r="E35" s="11" t="s">
        <v>65</v>
      </c>
      <c r="F35" s="13">
        <v>24</v>
      </c>
      <c r="G35" s="10">
        <v>303.44333333333333</v>
      </c>
      <c r="H35" s="72"/>
      <c r="I35" s="73">
        <f t="shared" si="0"/>
        <v>0</v>
      </c>
      <c r="J35" s="74" t="str">
        <f t="shared" si="1"/>
        <v/>
      </c>
    </row>
    <row r="36" spans="1:10">
      <c r="A36" s="16">
        <v>35</v>
      </c>
      <c r="B36" s="13" t="s">
        <v>19</v>
      </c>
      <c r="C36" s="63" t="s">
        <v>2587</v>
      </c>
      <c r="D36" s="12" t="s">
        <v>876</v>
      </c>
      <c r="E36" s="11" t="s">
        <v>65</v>
      </c>
      <c r="F36" s="13">
        <v>5</v>
      </c>
      <c r="G36" s="10">
        <v>60</v>
      </c>
      <c r="H36" s="72"/>
      <c r="I36" s="73">
        <f t="shared" si="0"/>
        <v>0</v>
      </c>
      <c r="J36" s="74" t="str">
        <f t="shared" si="1"/>
        <v/>
      </c>
    </row>
    <row r="37" spans="1:10">
      <c r="A37" s="16">
        <v>36</v>
      </c>
      <c r="B37" s="13" t="s">
        <v>19</v>
      </c>
      <c r="C37" s="63" t="s">
        <v>2586</v>
      </c>
      <c r="D37" s="12" t="s">
        <v>96</v>
      </c>
      <c r="E37" s="11" t="s">
        <v>65</v>
      </c>
      <c r="F37" s="13">
        <v>5</v>
      </c>
      <c r="G37" s="10">
        <v>60</v>
      </c>
      <c r="H37" s="72"/>
      <c r="I37" s="73">
        <f t="shared" si="0"/>
        <v>0</v>
      </c>
      <c r="J37" s="74" t="str">
        <f t="shared" si="1"/>
        <v/>
      </c>
    </row>
    <row r="38" spans="1:10">
      <c r="A38" s="16">
        <v>37</v>
      </c>
      <c r="B38" s="13" t="s">
        <v>19</v>
      </c>
      <c r="C38" s="63" t="s">
        <v>2585</v>
      </c>
      <c r="D38" s="12" t="s">
        <v>876</v>
      </c>
      <c r="E38" s="11" t="s">
        <v>65</v>
      </c>
      <c r="F38" s="13">
        <v>33</v>
      </c>
      <c r="G38" s="10">
        <v>63.75</v>
      </c>
      <c r="H38" s="72"/>
      <c r="I38" s="73">
        <f t="shared" si="0"/>
        <v>0</v>
      </c>
      <c r="J38" s="74" t="str">
        <f t="shared" si="1"/>
        <v/>
      </c>
    </row>
    <row r="39" spans="1:10">
      <c r="A39" s="16">
        <v>38</v>
      </c>
      <c r="B39" s="13" t="s">
        <v>19</v>
      </c>
      <c r="C39" s="63" t="s">
        <v>2584</v>
      </c>
      <c r="D39" s="12" t="s">
        <v>78</v>
      </c>
      <c r="E39" s="11" t="s">
        <v>65</v>
      </c>
      <c r="F39" s="13">
        <v>21</v>
      </c>
      <c r="G39" s="10">
        <v>302.39999999999998</v>
      </c>
      <c r="H39" s="72"/>
      <c r="I39" s="73">
        <f t="shared" si="0"/>
        <v>0</v>
      </c>
      <c r="J39" s="74" t="str">
        <f t="shared" si="1"/>
        <v/>
      </c>
    </row>
    <row r="40" spans="1:10">
      <c r="A40" s="16">
        <v>39</v>
      </c>
      <c r="B40" s="13" t="s">
        <v>19</v>
      </c>
      <c r="C40" s="63" t="s">
        <v>2583</v>
      </c>
      <c r="D40" s="12" t="s">
        <v>949</v>
      </c>
      <c r="E40" s="11" t="s">
        <v>65</v>
      </c>
      <c r="F40" s="13">
        <v>14</v>
      </c>
      <c r="G40" s="10">
        <v>1025</v>
      </c>
      <c r="H40" s="72"/>
      <c r="I40" s="73">
        <f t="shared" si="0"/>
        <v>0</v>
      </c>
      <c r="J40" s="74" t="str">
        <f t="shared" si="1"/>
        <v/>
      </c>
    </row>
    <row r="41" spans="1:10">
      <c r="A41" s="16">
        <v>40</v>
      </c>
      <c r="B41" s="16" t="s">
        <v>19</v>
      </c>
      <c r="C41" s="64" t="s">
        <v>2582</v>
      </c>
      <c r="D41" s="15" t="s">
        <v>2581</v>
      </c>
      <c r="E41" s="14" t="s">
        <v>65</v>
      </c>
      <c r="F41" s="13">
        <v>5</v>
      </c>
      <c r="G41" s="10">
        <v>250</v>
      </c>
      <c r="H41" s="72"/>
      <c r="I41" s="73">
        <f t="shared" si="0"/>
        <v>0</v>
      </c>
      <c r="J41" s="74" t="str">
        <f t="shared" si="1"/>
        <v/>
      </c>
    </row>
    <row r="42" spans="1:10">
      <c r="A42" s="16">
        <v>41</v>
      </c>
      <c r="B42" s="13" t="s">
        <v>19</v>
      </c>
      <c r="C42" s="63" t="s">
        <v>2580</v>
      </c>
      <c r="D42" s="12" t="s">
        <v>1619</v>
      </c>
      <c r="E42" s="11" t="s">
        <v>65</v>
      </c>
      <c r="F42" s="13">
        <v>5</v>
      </c>
      <c r="G42" s="10">
        <v>778.44</v>
      </c>
      <c r="H42" s="72"/>
      <c r="I42" s="73">
        <f t="shared" si="0"/>
        <v>0</v>
      </c>
      <c r="J42" s="74" t="str">
        <f t="shared" si="1"/>
        <v/>
      </c>
    </row>
    <row r="43" spans="1:10">
      <c r="A43" s="16">
        <v>42</v>
      </c>
      <c r="B43" s="13" t="s">
        <v>19</v>
      </c>
      <c r="C43" s="63" t="s">
        <v>2579</v>
      </c>
      <c r="D43" s="12" t="s">
        <v>876</v>
      </c>
      <c r="E43" s="11" t="s">
        <v>65</v>
      </c>
      <c r="F43" s="13">
        <v>8</v>
      </c>
      <c r="G43" s="10">
        <v>778.44</v>
      </c>
      <c r="H43" s="72"/>
      <c r="I43" s="73">
        <f t="shared" si="0"/>
        <v>0</v>
      </c>
      <c r="J43" s="74" t="str">
        <f t="shared" si="1"/>
        <v/>
      </c>
    </row>
    <row r="44" spans="1:10">
      <c r="A44" s="16">
        <v>43</v>
      </c>
      <c r="B44" s="13" t="s">
        <v>19</v>
      </c>
      <c r="C44" s="63" t="s">
        <v>2578</v>
      </c>
      <c r="D44" s="12" t="s">
        <v>2577</v>
      </c>
      <c r="E44" s="11" t="s">
        <v>65</v>
      </c>
      <c r="F44" s="13">
        <v>5</v>
      </c>
      <c r="G44" s="10">
        <v>729.14</v>
      </c>
      <c r="H44" s="72"/>
      <c r="I44" s="73">
        <f t="shared" si="0"/>
        <v>0</v>
      </c>
      <c r="J44" s="74" t="str">
        <f t="shared" si="1"/>
        <v/>
      </c>
    </row>
    <row r="45" spans="1:10">
      <c r="A45" s="16">
        <v>44</v>
      </c>
      <c r="B45" s="13" t="s">
        <v>19</v>
      </c>
      <c r="C45" s="63" t="s">
        <v>2576</v>
      </c>
      <c r="D45" s="12" t="s">
        <v>876</v>
      </c>
      <c r="E45" s="11" t="s">
        <v>65</v>
      </c>
      <c r="F45" s="13">
        <v>114</v>
      </c>
      <c r="G45" s="10">
        <v>565.91</v>
      </c>
      <c r="H45" s="72"/>
      <c r="I45" s="73">
        <f t="shared" si="0"/>
        <v>0</v>
      </c>
      <c r="J45" s="74" t="str">
        <f t="shared" si="1"/>
        <v/>
      </c>
    </row>
    <row r="46" spans="1:10">
      <c r="A46" s="16">
        <v>45</v>
      </c>
      <c r="B46" s="13" t="s">
        <v>19</v>
      </c>
      <c r="C46" s="63" t="s">
        <v>2575</v>
      </c>
      <c r="D46" s="12" t="s">
        <v>1921</v>
      </c>
      <c r="E46" s="11" t="s">
        <v>65</v>
      </c>
      <c r="F46" s="13">
        <v>5</v>
      </c>
      <c r="G46" s="10">
        <v>2201.34</v>
      </c>
      <c r="H46" s="72"/>
      <c r="I46" s="73">
        <f t="shared" si="0"/>
        <v>0</v>
      </c>
      <c r="J46" s="74" t="str">
        <f t="shared" si="1"/>
        <v/>
      </c>
    </row>
    <row r="47" spans="1:10">
      <c r="A47" s="16">
        <v>46</v>
      </c>
      <c r="B47" s="13" t="s">
        <v>19</v>
      </c>
      <c r="C47" s="63" t="s">
        <v>2574</v>
      </c>
      <c r="D47" s="12" t="s">
        <v>2573</v>
      </c>
      <c r="E47" s="11" t="s">
        <v>65</v>
      </c>
      <c r="F47" s="13">
        <v>5</v>
      </c>
      <c r="G47" s="10">
        <v>2010.33</v>
      </c>
      <c r="H47" s="72"/>
      <c r="I47" s="73">
        <f t="shared" si="0"/>
        <v>0</v>
      </c>
      <c r="J47" s="74" t="str">
        <f t="shared" si="1"/>
        <v/>
      </c>
    </row>
    <row r="48" spans="1:10">
      <c r="A48" s="16">
        <v>47</v>
      </c>
      <c r="B48" s="13" t="s">
        <v>19</v>
      </c>
      <c r="C48" s="63" t="s">
        <v>2572</v>
      </c>
      <c r="D48" s="12" t="s">
        <v>1619</v>
      </c>
      <c r="E48" s="11" t="s">
        <v>65</v>
      </c>
      <c r="F48" s="13">
        <v>7</v>
      </c>
      <c r="G48" s="10">
        <v>138.38999999999999</v>
      </c>
      <c r="H48" s="72"/>
      <c r="I48" s="73">
        <f t="shared" si="0"/>
        <v>0</v>
      </c>
      <c r="J48" s="74" t="str">
        <f t="shared" si="1"/>
        <v/>
      </c>
    </row>
    <row r="49" spans="1:10">
      <c r="A49" s="16">
        <v>48</v>
      </c>
      <c r="B49" s="13" t="s">
        <v>19</v>
      </c>
      <c r="C49" s="63" t="s">
        <v>2571</v>
      </c>
      <c r="D49" s="12" t="s">
        <v>876</v>
      </c>
      <c r="E49" s="11" t="s">
        <v>65</v>
      </c>
      <c r="F49" s="13">
        <v>15</v>
      </c>
      <c r="G49" s="10">
        <v>201.69</v>
      </c>
      <c r="H49" s="72"/>
      <c r="I49" s="73">
        <f t="shared" si="0"/>
        <v>0</v>
      </c>
      <c r="J49" s="74" t="str">
        <f t="shared" si="1"/>
        <v/>
      </c>
    </row>
    <row r="50" spans="1:10">
      <c r="A50" s="16">
        <v>49</v>
      </c>
      <c r="B50" s="13" t="s">
        <v>19</v>
      </c>
      <c r="C50" s="63" t="s">
        <v>2570</v>
      </c>
      <c r="D50" s="12" t="s">
        <v>2214</v>
      </c>
      <c r="E50" s="11" t="s">
        <v>65</v>
      </c>
      <c r="F50" s="13">
        <v>5</v>
      </c>
      <c r="G50" s="10">
        <v>6203.12</v>
      </c>
      <c r="H50" s="72"/>
      <c r="I50" s="73">
        <f t="shared" si="0"/>
        <v>0</v>
      </c>
      <c r="J50" s="74" t="str">
        <f t="shared" si="1"/>
        <v/>
      </c>
    </row>
    <row r="51" spans="1:10">
      <c r="A51" s="16">
        <v>50</v>
      </c>
      <c r="B51" s="13" t="s">
        <v>19</v>
      </c>
      <c r="C51" s="63" t="s">
        <v>2569</v>
      </c>
      <c r="D51" s="12" t="s">
        <v>2568</v>
      </c>
      <c r="E51" s="11" t="s">
        <v>65</v>
      </c>
      <c r="F51" s="13">
        <v>10</v>
      </c>
      <c r="G51" s="10">
        <v>4617.6499999999996</v>
      </c>
      <c r="H51" s="72"/>
      <c r="I51" s="73">
        <f t="shared" si="0"/>
        <v>0</v>
      </c>
      <c r="J51" s="74" t="str">
        <f t="shared" si="1"/>
        <v/>
      </c>
    </row>
    <row r="52" spans="1:10">
      <c r="A52" s="16">
        <v>51</v>
      </c>
      <c r="B52" s="13" t="s">
        <v>19</v>
      </c>
      <c r="C52" s="63" t="s">
        <v>2567</v>
      </c>
      <c r="D52" s="12" t="s">
        <v>2565</v>
      </c>
      <c r="E52" s="11" t="s">
        <v>65</v>
      </c>
      <c r="F52" s="13">
        <v>5</v>
      </c>
      <c r="G52" s="10">
        <v>17974.830000000002</v>
      </c>
      <c r="H52" s="72"/>
      <c r="I52" s="73">
        <f t="shared" si="0"/>
        <v>0</v>
      </c>
      <c r="J52" s="74" t="str">
        <f t="shared" si="1"/>
        <v/>
      </c>
    </row>
    <row r="53" spans="1:10">
      <c r="A53" s="16">
        <v>52</v>
      </c>
      <c r="B53" s="13" t="s">
        <v>19</v>
      </c>
      <c r="C53" s="63" t="s">
        <v>2566</v>
      </c>
      <c r="D53" s="12" t="s">
        <v>2565</v>
      </c>
      <c r="E53" s="11" t="s">
        <v>65</v>
      </c>
      <c r="F53" s="13">
        <v>5</v>
      </c>
      <c r="G53" s="10">
        <v>17889.39</v>
      </c>
      <c r="H53" s="72"/>
      <c r="I53" s="73">
        <f t="shared" si="0"/>
        <v>0</v>
      </c>
      <c r="J53" s="74" t="str">
        <f t="shared" si="1"/>
        <v/>
      </c>
    </row>
    <row r="54" spans="1:10">
      <c r="A54" s="16">
        <v>53</v>
      </c>
      <c r="B54" s="13" t="s">
        <v>19</v>
      </c>
      <c r="C54" s="63" t="s">
        <v>2564</v>
      </c>
      <c r="D54" s="12" t="s">
        <v>2563</v>
      </c>
      <c r="E54" s="11" t="s">
        <v>65</v>
      </c>
      <c r="F54" s="13">
        <v>6</v>
      </c>
      <c r="G54" s="10">
        <v>781.75</v>
      </c>
      <c r="H54" s="72"/>
      <c r="I54" s="73">
        <f t="shared" si="0"/>
        <v>0</v>
      </c>
      <c r="J54" s="74" t="str">
        <f t="shared" si="1"/>
        <v/>
      </c>
    </row>
    <row r="55" spans="1:10">
      <c r="A55" s="16">
        <v>54</v>
      </c>
      <c r="B55" s="13" t="s">
        <v>19</v>
      </c>
      <c r="C55" s="63" t="s">
        <v>2562</v>
      </c>
      <c r="D55" s="12" t="s">
        <v>2561</v>
      </c>
      <c r="E55" s="11" t="s">
        <v>65</v>
      </c>
      <c r="F55" s="13">
        <v>5</v>
      </c>
      <c r="G55" s="10">
        <v>1827.55</v>
      </c>
      <c r="H55" s="72"/>
      <c r="I55" s="73">
        <f t="shared" si="0"/>
        <v>0</v>
      </c>
      <c r="J55" s="74" t="str">
        <f t="shared" si="1"/>
        <v/>
      </c>
    </row>
    <row r="56" spans="1:10">
      <c r="A56" s="16">
        <v>55</v>
      </c>
      <c r="B56" s="13" t="s">
        <v>19</v>
      </c>
      <c r="C56" s="63" t="s">
        <v>2560</v>
      </c>
      <c r="D56" s="12" t="s">
        <v>2559</v>
      </c>
      <c r="E56" s="11" t="s">
        <v>528</v>
      </c>
      <c r="F56" s="13">
        <v>5</v>
      </c>
      <c r="G56" s="10">
        <v>278.45</v>
      </c>
      <c r="H56" s="72"/>
      <c r="I56" s="73">
        <f t="shared" si="0"/>
        <v>0</v>
      </c>
      <c r="J56" s="74" t="str">
        <f t="shared" si="1"/>
        <v/>
      </c>
    </row>
    <row r="57" spans="1:10">
      <c r="A57" s="16">
        <v>56</v>
      </c>
      <c r="B57" s="13" t="s">
        <v>19</v>
      </c>
      <c r="C57" s="63" t="s">
        <v>2558</v>
      </c>
      <c r="D57" s="12" t="s">
        <v>51</v>
      </c>
      <c r="E57" s="11" t="s">
        <v>2557</v>
      </c>
      <c r="F57" s="13">
        <v>290</v>
      </c>
      <c r="G57" s="10">
        <v>3.5399999999999996</v>
      </c>
      <c r="H57" s="72"/>
      <c r="I57" s="73">
        <f t="shared" si="0"/>
        <v>0</v>
      </c>
      <c r="J57" s="74" t="str">
        <f t="shared" si="1"/>
        <v/>
      </c>
    </row>
    <row r="58" spans="1:10">
      <c r="A58" s="16">
        <v>57</v>
      </c>
      <c r="B58" s="13" t="s">
        <v>19</v>
      </c>
      <c r="C58" s="63" t="s">
        <v>2556</v>
      </c>
      <c r="D58" s="12" t="s">
        <v>2555</v>
      </c>
      <c r="E58" s="11" t="s">
        <v>2554</v>
      </c>
      <c r="F58" s="13">
        <v>5</v>
      </c>
      <c r="G58" s="10">
        <v>947.65666666666664</v>
      </c>
      <c r="H58" s="72"/>
      <c r="I58" s="73">
        <f t="shared" si="0"/>
        <v>0</v>
      </c>
      <c r="J58" s="74" t="str">
        <f t="shared" si="1"/>
        <v/>
      </c>
    </row>
    <row r="59" spans="1:10">
      <c r="A59" s="16">
        <v>58</v>
      </c>
      <c r="B59" s="13" t="s">
        <v>19</v>
      </c>
      <c r="C59" s="63" t="s">
        <v>2553</v>
      </c>
      <c r="D59" s="12" t="s">
        <v>2552</v>
      </c>
      <c r="E59" s="11" t="s">
        <v>2551</v>
      </c>
      <c r="F59" s="13">
        <v>5</v>
      </c>
      <c r="G59" s="10">
        <v>425</v>
      </c>
      <c r="H59" s="72"/>
      <c r="I59" s="73">
        <f t="shared" si="0"/>
        <v>0</v>
      </c>
      <c r="J59" s="74" t="str">
        <f t="shared" si="1"/>
        <v/>
      </c>
    </row>
    <row r="60" spans="1:10">
      <c r="A60" s="16">
        <v>59</v>
      </c>
      <c r="B60" s="13" t="s">
        <v>19</v>
      </c>
      <c r="C60" s="63" t="s">
        <v>2550</v>
      </c>
      <c r="D60" s="12" t="s">
        <v>2386</v>
      </c>
      <c r="E60" s="11" t="s">
        <v>2544</v>
      </c>
      <c r="F60" s="13">
        <v>5</v>
      </c>
      <c r="G60" s="10">
        <v>565.62</v>
      </c>
      <c r="H60" s="72"/>
      <c r="I60" s="73">
        <f t="shared" si="0"/>
        <v>0</v>
      </c>
      <c r="J60" s="74" t="str">
        <f t="shared" si="1"/>
        <v/>
      </c>
    </row>
    <row r="61" spans="1:10">
      <c r="A61" s="16">
        <v>60</v>
      </c>
      <c r="B61" s="13" t="s">
        <v>19</v>
      </c>
      <c r="C61" s="63" t="s">
        <v>2549</v>
      </c>
      <c r="D61" s="12" t="s">
        <v>612</v>
      </c>
      <c r="E61" s="11" t="s">
        <v>2544</v>
      </c>
      <c r="F61" s="13">
        <v>5</v>
      </c>
      <c r="G61" s="10">
        <v>1004.3</v>
      </c>
      <c r="H61" s="72"/>
      <c r="I61" s="73">
        <f t="shared" si="0"/>
        <v>0</v>
      </c>
      <c r="J61" s="74" t="str">
        <f t="shared" si="1"/>
        <v/>
      </c>
    </row>
    <row r="62" spans="1:10">
      <c r="A62" s="16">
        <v>61</v>
      </c>
      <c r="B62" s="13" t="s">
        <v>19</v>
      </c>
      <c r="C62" s="63" t="s">
        <v>2548</v>
      </c>
      <c r="D62" s="12" t="s">
        <v>612</v>
      </c>
      <c r="E62" s="11" t="s">
        <v>2547</v>
      </c>
      <c r="F62" s="13">
        <v>13</v>
      </c>
      <c r="G62" s="10">
        <v>1217.8900000000001</v>
      </c>
      <c r="H62" s="72"/>
      <c r="I62" s="73">
        <f t="shared" si="0"/>
        <v>0</v>
      </c>
      <c r="J62" s="74" t="str">
        <f t="shared" si="1"/>
        <v/>
      </c>
    </row>
    <row r="63" spans="1:10">
      <c r="A63" s="16">
        <v>62</v>
      </c>
      <c r="B63" s="13" t="s">
        <v>19</v>
      </c>
      <c r="C63" s="63" t="s">
        <v>2546</v>
      </c>
      <c r="D63" s="12" t="s">
        <v>612</v>
      </c>
      <c r="E63" s="11" t="s">
        <v>2544</v>
      </c>
      <c r="F63" s="13">
        <v>5</v>
      </c>
      <c r="G63" s="10">
        <v>855</v>
      </c>
      <c r="H63" s="72"/>
      <c r="I63" s="73">
        <f t="shared" si="0"/>
        <v>0</v>
      </c>
      <c r="J63" s="74" t="str">
        <f t="shared" si="1"/>
        <v/>
      </c>
    </row>
    <row r="64" spans="1:10">
      <c r="A64" s="16">
        <v>63</v>
      </c>
      <c r="B64" s="13" t="s">
        <v>19</v>
      </c>
      <c r="C64" s="63" t="s">
        <v>2545</v>
      </c>
      <c r="D64" s="12" t="s">
        <v>612</v>
      </c>
      <c r="E64" s="11" t="s">
        <v>2544</v>
      </c>
      <c r="F64" s="13">
        <v>5</v>
      </c>
      <c r="G64" s="10">
        <v>2191.35</v>
      </c>
      <c r="H64" s="72"/>
      <c r="I64" s="73">
        <f t="shared" si="0"/>
        <v>0</v>
      </c>
      <c r="J64" s="74" t="str">
        <f t="shared" si="1"/>
        <v/>
      </c>
    </row>
    <row r="65" spans="1:10">
      <c r="A65" s="16">
        <v>64</v>
      </c>
      <c r="B65" s="13" t="s">
        <v>19</v>
      </c>
      <c r="C65" s="65" t="s">
        <v>2540</v>
      </c>
      <c r="D65" s="12" t="s">
        <v>115</v>
      </c>
      <c r="E65" s="11" t="s">
        <v>2539</v>
      </c>
      <c r="F65" s="13">
        <v>5</v>
      </c>
      <c r="G65" s="10">
        <v>290.31</v>
      </c>
      <c r="H65" s="72"/>
      <c r="I65" s="73">
        <f t="shared" si="0"/>
        <v>0</v>
      </c>
      <c r="J65" s="74" t="str">
        <f t="shared" si="1"/>
        <v/>
      </c>
    </row>
    <row r="66" spans="1:10">
      <c r="A66" s="16">
        <v>65</v>
      </c>
      <c r="B66" s="13" t="s">
        <v>19</v>
      </c>
      <c r="C66" s="65" t="s">
        <v>2538</v>
      </c>
      <c r="D66" s="12" t="s">
        <v>2537</v>
      </c>
      <c r="E66" s="11" t="s">
        <v>963</v>
      </c>
      <c r="F66" s="13">
        <v>110</v>
      </c>
      <c r="G66" s="10">
        <v>3.3</v>
      </c>
      <c r="H66" s="72"/>
      <c r="I66" s="73">
        <f t="shared" si="0"/>
        <v>0</v>
      </c>
      <c r="J66" s="74" t="str">
        <f t="shared" ref="J66:J129" si="2">IF(H:H&gt;G:G, "Above Estimated Unit Price", "")</f>
        <v/>
      </c>
    </row>
    <row r="67" spans="1:10">
      <c r="A67" s="16">
        <v>66</v>
      </c>
      <c r="B67" s="13" t="s">
        <v>19</v>
      </c>
      <c r="C67" s="65" t="s">
        <v>2536</v>
      </c>
      <c r="D67" s="12" t="s">
        <v>1280</v>
      </c>
      <c r="E67" s="11" t="s">
        <v>2535</v>
      </c>
      <c r="F67" s="13">
        <v>7</v>
      </c>
      <c r="G67" s="10">
        <v>87.45</v>
      </c>
      <c r="H67" s="72"/>
      <c r="I67" s="73">
        <f t="shared" ref="I67:I130" si="3">H67*F67</f>
        <v>0</v>
      </c>
      <c r="J67" s="74" t="str">
        <f t="shared" si="2"/>
        <v/>
      </c>
    </row>
    <row r="68" spans="1:10">
      <c r="A68" s="16">
        <v>67</v>
      </c>
      <c r="B68" s="13" t="s">
        <v>19</v>
      </c>
      <c r="C68" s="65" t="s">
        <v>2534</v>
      </c>
      <c r="D68" s="12" t="s">
        <v>1807</v>
      </c>
      <c r="E68" s="11" t="s">
        <v>1806</v>
      </c>
      <c r="F68" s="13">
        <v>5</v>
      </c>
      <c r="G68" s="10">
        <v>9511.99</v>
      </c>
      <c r="H68" s="72"/>
      <c r="I68" s="73">
        <f t="shared" si="3"/>
        <v>0</v>
      </c>
      <c r="J68" s="74" t="str">
        <f t="shared" si="2"/>
        <v/>
      </c>
    </row>
    <row r="69" spans="1:10">
      <c r="A69" s="16">
        <v>68</v>
      </c>
      <c r="B69" s="13" t="s">
        <v>19</v>
      </c>
      <c r="C69" s="65" t="s">
        <v>2533</v>
      </c>
      <c r="D69" s="12" t="s">
        <v>1217</v>
      </c>
      <c r="E69" s="11" t="s">
        <v>1347</v>
      </c>
      <c r="F69" s="13">
        <v>5</v>
      </c>
      <c r="G69" s="10">
        <v>270</v>
      </c>
      <c r="H69" s="72"/>
      <c r="I69" s="73">
        <f t="shared" si="3"/>
        <v>0</v>
      </c>
      <c r="J69" s="74" t="str">
        <f t="shared" si="2"/>
        <v/>
      </c>
    </row>
    <row r="70" spans="1:10">
      <c r="A70" s="16">
        <v>69</v>
      </c>
      <c r="B70" s="13" t="s">
        <v>19</v>
      </c>
      <c r="C70" s="65" t="s">
        <v>2532</v>
      </c>
      <c r="D70" s="12" t="s">
        <v>2531</v>
      </c>
      <c r="E70" s="11" t="s">
        <v>861</v>
      </c>
      <c r="F70" s="13">
        <v>5</v>
      </c>
      <c r="G70" s="10">
        <v>323</v>
      </c>
      <c r="H70" s="72"/>
      <c r="I70" s="73">
        <f t="shared" si="3"/>
        <v>0</v>
      </c>
      <c r="J70" s="74" t="str">
        <f t="shared" si="2"/>
        <v/>
      </c>
    </row>
    <row r="71" spans="1:10">
      <c r="A71" s="16">
        <v>70</v>
      </c>
      <c r="B71" s="13" t="s">
        <v>19</v>
      </c>
      <c r="C71" s="65" t="s">
        <v>2530</v>
      </c>
      <c r="D71" s="12" t="s">
        <v>2529</v>
      </c>
      <c r="E71" s="11" t="s">
        <v>861</v>
      </c>
      <c r="F71" s="13">
        <v>5</v>
      </c>
      <c r="G71" s="10">
        <v>323.33999999999997</v>
      </c>
      <c r="H71" s="72"/>
      <c r="I71" s="73">
        <f t="shared" si="3"/>
        <v>0</v>
      </c>
      <c r="J71" s="74" t="str">
        <f t="shared" si="2"/>
        <v/>
      </c>
    </row>
    <row r="72" spans="1:10">
      <c r="A72" s="16">
        <v>71</v>
      </c>
      <c r="B72" s="16" t="s">
        <v>19</v>
      </c>
      <c r="C72" s="66" t="s">
        <v>2528</v>
      </c>
      <c r="D72" s="15" t="s">
        <v>2527</v>
      </c>
      <c r="E72" s="14" t="s">
        <v>861</v>
      </c>
      <c r="F72" s="13">
        <v>5</v>
      </c>
      <c r="G72" s="10">
        <v>316.43</v>
      </c>
      <c r="H72" s="72"/>
      <c r="I72" s="73">
        <f t="shared" si="3"/>
        <v>0</v>
      </c>
      <c r="J72" s="74" t="str">
        <f t="shared" si="2"/>
        <v/>
      </c>
    </row>
    <row r="73" spans="1:10">
      <c r="A73" s="16">
        <v>72</v>
      </c>
      <c r="B73" s="13" t="s">
        <v>19</v>
      </c>
      <c r="C73" s="65" t="s">
        <v>2525</v>
      </c>
      <c r="D73" s="12" t="s">
        <v>193</v>
      </c>
      <c r="E73" s="11" t="s">
        <v>2524</v>
      </c>
      <c r="F73" s="13">
        <v>440</v>
      </c>
      <c r="G73" s="10">
        <v>0.24666666666666667</v>
      </c>
      <c r="H73" s="72"/>
      <c r="I73" s="73">
        <f t="shared" si="3"/>
        <v>0</v>
      </c>
      <c r="J73" s="74" t="str">
        <f t="shared" si="2"/>
        <v/>
      </c>
    </row>
    <row r="74" spans="1:10">
      <c r="A74" s="16">
        <v>73</v>
      </c>
      <c r="B74" s="13" t="s">
        <v>19</v>
      </c>
      <c r="C74" s="65" t="s">
        <v>2523</v>
      </c>
      <c r="D74" s="12" t="s">
        <v>613</v>
      </c>
      <c r="E74" s="11" t="s">
        <v>381</v>
      </c>
      <c r="F74" s="13">
        <v>62</v>
      </c>
      <c r="G74" s="10">
        <v>344.74</v>
      </c>
      <c r="H74" s="72"/>
      <c r="I74" s="73">
        <f t="shared" si="3"/>
        <v>0</v>
      </c>
      <c r="J74" s="74" t="str">
        <f t="shared" si="2"/>
        <v/>
      </c>
    </row>
    <row r="75" spans="1:10">
      <c r="A75" s="16">
        <v>74</v>
      </c>
      <c r="B75" s="13" t="s">
        <v>19</v>
      </c>
      <c r="C75" s="65" t="s">
        <v>2522</v>
      </c>
      <c r="D75" s="12" t="s">
        <v>2520</v>
      </c>
      <c r="E75" s="11" t="s">
        <v>771</v>
      </c>
      <c r="F75" s="13">
        <v>5</v>
      </c>
      <c r="G75" s="10">
        <v>211.85</v>
      </c>
      <c r="H75" s="72"/>
      <c r="I75" s="73">
        <f t="shared" si="3"/>
        <v>0</v>
      </c>
      <c r="J75" s="74" t="str">
        <f t="shared" si="2"/>
        <v/>
      </c>
    </row>
    <row r="76" spans="1:10">
      <c r="A76" s="16">
        <v>75</v>
      </c>
      <c r="B76" s="13" t="s">
        <v>19</v>
      </c>
      <c r="C76" s="65" t="s">
        <v>2521</v>
      </c>
      <c r="D76" s="12" t="s">
        <v>2520</v>
      </c>
      <c r="E76" s="11" t="s">
        <v>771</v>
      </c>
      <c r="F76" s="13">
        <v>6</v>
      </c>
      <c r="G76" s="10">
        <v>222</v>
      </c>
      <c r="H76" s="72"/>
      <c r="I76" s="73">
        <f t="shared" si="3"/>
        <v>0</v>
      </c>
      <c r="J76" s="74" t="str">
        <f t="shared" si="2"/>
        <v/>
      </c>
    </row>
    <row r="77" spans="1:10">
      <c r="A77" s="16">
        <v>76</v>
      </c>
      <c r="B77" s="13" t="s">
        <v>19</v>
      </c>
      <c r="C77" s="65" t="s">
        <v>2519</v>
      </c>
      <c r="D77" s="12" t="s">
        <v>113</v>
      </c>
      <c r="E77" s="11" t="s">
        <v>771</v>
      </c>
      <c r="F77" s="13">
        <v>5</v>
      </c>
      <c r="G77" s="10">
        <v>50</v>
      </c>
      <c r="H77" s="72"/>
      <c r="I77" s="73">
        <f t="shared" si="3"/>
        <v>0</v>
      </c>
      <c r="J77" s="74" t="str">
        <f t="shared" si="2"/>
        <v/>
      </c>
    </row>
    <row r="78" spans="1:10">
      <c r="A78" s="16">
        <v>77</v>
      </c>
      <c r="B78" s="13" t="s">
        <v>19</v>
      </c>
      <c r="C78" s="65" t="s">
        <v>2518</v>
      </c>
      <c r="D78" s="12" t="s">
        <v>2515</v>
      </c>
      <c r="E78" s="11" t="s">
        <v>1900</v>
      </c>
      <c r="F78" s="13">
        <v>11</v>
      </c>
      <c r="G78" s="10">
        <v>63.58</v>
      </c>
      <c r="H78" s="72"/>
      <c r="I78" s="73">
        <f t="shared" si="3"/>
        <v>0</v>
      </c>
      <c r="J78" s="74" t="str">
        <f t="shared" si="2"/>
        <v/>
      </c>
    </row>
    <row r="79" spans="1:10">
      <c r="A79" s="16">
        <v>78</v>
      </c>
      <c r="B79" s="13" t="s">
        <v>19</v>
      </c>
      <c r="C79" s="65" t="s">
        <v>2517</v>
      </c>
      <c r="D79" s="12" t="s">
        <v>582</v>
      </c>
      <c r="E79" s="11" t="s">
        <v>1900</v>
      </c>
      <c r="F79" s="13">
        <v>8</v>
      </c>
      <c r="G79" s="10">
        <v>370.52</v>
      </c>
      <c r="H79" s="72"/>
      <c r="I79" s="73">
        <f t="shared" si="3"/>
        <v>0</v>
      </c>
      <c r="J79" s="74" t="str">
        <f t="shared" si="2"/>
        <v/>
      </c>
    </row>
    <row r="80" spans="1:10">
      <c r="A80" s="16">
        <v>79</v>
      </c>
      <c r="B80" s="13" t="s">
        <v>19</v>
      </c>
      <c r="C80" s="65" t="s">
        <v>2516</v>
      </c>
      <c r="D80" s="12" t="s">
        <v>2515</v>
      </c>
      <c r="E80" s="11" t="s">
        <v>1900</v>
      </c>
      <c r="F80" s="13">
        <v>32</v>
      </c>
      <c r="G80" s="10">
        <v>266.3</v>
      </c>
      <c r="H80" s="72"/>
      <c r="I80" s="73">
        <f t="shared" si="3"/>
        <v>0</v>
      </c>
      <c r="J80" s="74" t="str">
        <f t="shared" si="2"/>
        <v/>
      </c>
    </row>
    <row r="81" spans="1:10">
      <c r="A81" s="16">
        <v>80</v>
      </c>
      <c r="B81" s="13" t="s">
        <v>19</v>
      </c>
      <c r="C81" s="65" t="s">
        <v>2514</v>
      </c>
      <c r="D81" s="12" t="s">
        <v>974</v>
      </c>
      <c r="E81" s="11" t="s">
        <v>2511</v>
      </c>
      <c r="F81" s="13">
        <v>204</v>
      </c>
      <c r="G81" s="10">
        <v>1.25</v>
      </c>
      <c r="H81" s="72"/>
      <c r="I81" s="73">
        <f t="shared" si="3"/>
        <v>0</v>
      </c>
      <c r="J81" s="74" t="str">
        <f t="shared" si="2"/>
        <v/>
      </c>
    </row>
    <row r="82" spans="1:10">
      <c r="A82" s="16">
        <v>81</v>
      </c>
      <c r="B82" s="13" t="s">
        <v>19</v>
      </c>
      <c r="C82" s="65" t="s">
        <v>2510</v>
      </c>
      <c r="D82" s="12" t="s">
        <v>2509</v>
      </c>
      <c r="E82" s="11" t="s">
        <v>239</v>
      </c>
      <c r="F82" s="13">
        <v>5</v>
      </c>
      <c r="G82" s="10">
        <v>1337</v>
      </c>
      <c r="H82" s="72"/>
      <c r="I82" s="73">
        <f t="shared" si="3"/>
        <v>0</v>
      </c>
      <c r="J82" s="74" t="str">
        <f t="shared" si="2"/>
        <v/>
      </c>
    </row>
    <row r="83" spans="1:10">
      <c r="A83" s="16">
        <v>82</v>
      </c>
      <c r="B83" s="13" t="s">
        <v>19</v>
      </c>
      <c r="C83" s="65" t="s">
        <v>2508</v>
      </c>
      <c r="D83" s="12" t="s">
        <v>2061</v>
      </c>
      <c r="E83" s="11" t="s">
        <v>239</v>
      </c>
      <c r="F83" s="13">
        <v>5</v>
      </c>
      <c r="G83" s="10">
        <v>960</v>
      </c>
      <c r="H83" s="72"/>
      <c r="I83" s="73">
        <f t="shared" si="3"/>
        <v>0</v>
      </c>
      <c r="J83" s="74" t="str">
        <f t="shared" si="2"/>
        <v/>
      </c>
    </row>
    <row r="84" spans="1:10">
      <c r="A84" s="16">
        <v>83</v>
      </c>
      <c r="B84" s="13" t="s">
        <v>19</v>
      </c>
      <c r="C84" s="65" t="s">
        <v>2507</v>
      </c>
      <c r="D84" s="12" t="s">
        <v>596</v>
      </c>
      <c r="E84" s="11" t="s">
        <v>2506</v>
      </c>
      <c r="F84" s="13">
        <v>5</v>
      </c>
      <c r="G84" s="10">
        <v>78.739999999999995</v>
      </c>
      <c r="H84" s="72"/>
      <c r="I84" s="73">
        <f t="shared" si="3"/>
        <v>0</v>
      </c>
      <c r="J84" s="74" t="str">
        <f t="shared" si="2"/>
        <v/>
      </c>
    </row>
    <row r="85" spans="1:10">
      <c r="A85" s="16">
        <v>84</v>
      </c>
      <c r="B85" s="16" t="s">
        <v>19</v>
      </c>
      <c r="C85" s="66" t="s">
        <v>2505</v>
      </c>
      <c r="D85" s="15" t="s">
        <v>2504</v>
      </c>
      <c r="E85" s="14" t="s">
        <v>50</v>
      </c>
      <c r="F85" s="13">
        <v>5</v>
      </c>
      <c r="G85" s="10">
        <v>2378.02</v>
      </c>
      <c r="H85" s="72"/>
      <c r="I85" s="73">
        <f t="shared" si="3"/>
        <v>0</v>
      </c>
      <c r="J85" s="74" t="str">
        <f t="shared" si="2"/>
        <v/>
      </c>
    </row>
    <row r="86" spans="1:10">
      <c r="A86" s="16">
        <v>85</v>
      </c>
      <c r="B86" s="13" t="s">
        <v>19</v>
      </c>
      <c r="C86" s="65" t="s">
        <v>2503</v>
      </c>
      <c r="D86" s="12" t="s">
        <v>2502</v>
      </c>
      <c r="E86" s="11" t="s">
        <v>2501</v>
      </c>
      <c r="F86" s="13">
        <v>13</v>
      </c>
      <c r="G86" s="10">
        <v>34</v>
      </c>
      <c r="H86" s="72"/>
      <c r="I86" s="73">
        <f t="shared" si="3"/>
        <v>0</v>
      </c>
      <c r="J86" s="74" t="str">
        <f t="shared" si="2"/>
        <v/>
      </c>
    </row>
    <row r="87" spans="1:10">
      <c r="A87" s="16">
        <v>86</v>
      </c>
      <c r="B87" s="13" t="s">
        <v>19</v>
      </c>
      <c r="C87" s="65" t="s">
        <v>2500</v>
      </c>
      <c r="D87" s="12" t="s">
        <v>2499</v>
      </c>
      <c r="E87" s="11" t="s">
        <v>2498</v>
      </c>
      <c r="F87" s="13">
        <v>5</v>
      </c>
      <c r="G87" s="10">
        <v>503.84</v>
      </c>
      <c r="H87" s="72"/>
      <c r="I87" s="73">
        <f t="shared" si="3"/>
        <v>0</v>
      </c>
      <c r="J87" s="74" t="str">
        <f t="shared" si="2"/>
        <v/>
      </c>
    </row>
    <row r="88" spans="1:10">
      <c r="A88" s="16">
        <v>87</v>
      </c>
      <c r="B88" s="13" t="s">
        <v>19</v>
      </c>
      <c r="C88" s="65" t="s">
        <v>2497</v>
      </c>
      <c r="D88" s="12" t="s">
        <v>2496</v>
      </c>
      <c r="E88" s="11" t="s">
        <v>1900</v>
      </c>
      <c r="F88" s="13">
        <v>5</v>
      </c>
      <c r="G88" s="10">
        <v>1285.7</v>
      </c>
      <c r="H88" s="72"/>
      <c r="I88" s="73">
        <f t="shared" si="3"/>
        <v>0</v>
      </c>
      <c r="J88" s="74" t="str">
        <f t="shared" si="2"/>
        <v/>
      </c>
    </row>
    <row r="89" spans="1:10">
      <c r="A89" s="16">
        <v>88</v>
      </c>
      <c r="B89" s="13" t="s">
        <v>19</v>
      </c>
      <c r="C89" s="65" t="s">
        <v>2495</v>
      </c>
      <c r="D89" s="12" t="s">
        <v>2494</v>
      </c>
      <c r="E89" s="11" t="s">
        <v>2493</v>
      </c>
      <c r="F89" s="13">
        <v>8</v>
      </c>
      <c r="G89" s="10">
        <v>4242</v>
      </c>
      <c r="H89" s="72"/>
      <c r="I89" s="73">
        <f t="shared" si="3"/>
        <v>0</v>
      </c>
      <c r="J89" s="74" t="str">
        <f t="shared" si="2"/>
        <v/>
      </c>
    </row>
    <row r="90" spans="1:10">
      <c r="A90" s="16">
        <v>89</v>
      </c>
      <c r="B90" s="13" t="s">
        <v>19</v>
      </c>
      <c r="C90" s="65" t="s">
        <v>2492</v>
      </c>
      <c r="D90" s="12" t="s">
        <v>2491</v>
      </c>
      <c r="E90" s="11" t="s">
        <v>121</v>
      </c>
      <c r="F90" s="13">
        <v>5</v>
      </c>
      <c r="G90" s="10">
        <v>126.27</v>
      </c>
      <c r="H90" s="72"/>
      <c r="I90" s="73">
        <f t="shared" si="3"/>
        <v>0</v>
      </c>
      <c r="J90" s="74" t="str">
        <f t="shared" si="2"/>
        <v/>
      </c>
    </row>
    <row r="91" spans="1:10">
      <c r="A91" s="16">
        <v>90</v>
      </c>
      <c r="B91" s="13" t="s">
        <v>19</v>
      </c>
      <c r="C91" s="65" t="s">
        <v>2490</v>
      </c>
      <c r="D91" s="12" t="s">
        <v>2489</v>
      </c>
      <c r="E91" s="11" t="s">
        <v>2488</v>
      </c>
      <c r="F91" s="13">
        <v>5</v>
      </c>
      <c r="G91" s="10">
        <v>520</v>
      </c>
      <c r="H91" s="72"/>
      <c r="I91" s="73">
        <f t="shared" si="3"/>
        <v>0</v>
      </c>
      <c r="J91" s="74" t="str">
        <f t="shared" si="2"/>
        <v/>
      </c>
    </row>
    <row r="92" spans="1:10">
      <c r="A92" s="16">
        <v>91</v>
      </c>
      <c r="B92" s="13" t="s">
        <v>19</v>
      </c>
      <c r="C92" s="65" t="s">
        <v>2487</v>
      </c>
      <c r="D92" s="12" t="s">
        <v>2486</v>
      </c>
      <c r="E92" s="11" t="s">
        <v>2456</v>
      </c>
      <c r="F92" s="13">
        <v>6</v>
      </c>
      <c r="G92" s="10">
        <v>287.04000000000002</v>
      </c>
      <c r="H92" s="72"/>
      <c r="I92" s="73">
        <f t="shared" si="3"/>
        <v>0</v>
      </c>
      <c r="J92" s="74" t="str">
        <f t="shared" si="2"/>
        <v/>
      </c>
    </row>
    <row r="93" spans="1:10">
      <c r="A93" s="16">
        <v>92</v>
      </c>
      <c r="B93" s="13" t="s">
        <v>19</v>
      </c>
      <c r="C93" s="65" t="s">
        <v>2485</v>
      </c>
      <c r="D93" s="12" t="s">
        <v>115</v>
      </c>
      <c r="E93" s="11" t="s">
        <v>2473</v>
      </c>
      <c r="F93" s="13">
        <v>5</v>
      </c>
      <c r="G93" s="10">
        <v>90.726666666666674</v>
      </c>
      <c r="H93" s="72"/>
      <c r="I93" s="73">
        <f t="shared" si="3"/>
        <v>0</v>
      </c>
      <c r="J93" s="74" t="str">
        <f t="shared" si="2"/>
        <v/>
      </c>
    </row>
    <row r="94" spans="1:10">
      <c r="A94" s="16">
        <v>93</v>
      </c>
      <c r="B94" s="13" t="s">
        <v>19</v>
      </c>
      <c r="C94" s="65" t="s">
        <v>2484</v>
      </c>
      <c r="D94" s="12" t="s">
        <v>2483</v>
      </c>
      <c r="E94" s="11" t="s">
        <v>125</v>
      </c>
      <c r="F94" s="13">
        <v>5</v>
      </c>
      <c r="G94" s="10">
        <v>33.51</v>
      </c>
      <c r="H94" s="72"/>
      <c r="I94" s="73">
        <f t="shared" si="3"/>
        <v>0</v>
      </c>
      <c r="J94" s="74" t="str">
        <f t="shared" si="2"/>
        <v/>
      </c>
    </row>
    <row r="95" spans="1:10">
      <c r="A95" s="16">
        <v>94</v>
      </c>
      <c r="B95" s="13" t="s">
        <v>19</v>
      </c>
      <c r="C95" s="65" t="s">
        <v>2482</v>
      </c>
      <c r="D95" s="12" t="s">
        <v>2160</v>
      </c>
      <c r="E95" s="11" t="s">
        <v>1373</v>
      </c>
      <c r="F95" s="13">
        <v>7</v>
      </c>
      <c r="G95" s="10">
        <v>21.52</v>
      </c>
      <c r="H95" s="72"/>
      <c r="I95" s="73">
        <f t="shared" si="3"/>
        <v>0</v>
      </c>
      <c r="J95" s="74" t="str">
        <f t="shared" si="2"/>
        <v/>
      </c>
    </row>
    <row r="96" spans="1:10">
      <c r="A96" s="16">
        <v>95</v>
      </c>
      <c r="B96" s="13" t="s">
        <v>19</v>
      </c>
      <c r="C96" s="65" t="s">
        <v>2481</v>
      </c>
      <c r="D96" s="12" t="s">
        <v>2480</v>
      </c>
      <c r="E96" s="11" t="s">
        <v>27</v>
      </c>
      <c r="F96" s="13">
        <v>5</v>
      </c>
      <c r="G96" s="10">
        <v>40.32</v>
      </c>
      <c r="H96" s="72"/>
      <c r="I96" s="73">
        <f t="shared" si="3"/>
        <v>0</v>
      </c>
      <c r="J96" s="74" t="str">
        <f t="shared" si="2"/>
        <v/>
      </c>
    </row>
    <row r="97" spans="1:10">
      <c r="A97" s="16">
        <v>96</v>
      </c>
      <c r="B97" s="13" t="s">
        <v>19</v>
      </c>
      <c r="C97" s="65" t="s">
        <v>2479</v>
      </c>
      <c r="D97" s="12" t="s">
        <v>241</v>
      </c>
      <c r="E97" s="11" t="s">
        <v>2478</v>
      </c>
      <c r="F97" s="13">
        <v>245</v>
      </c>
      <c r="G97" s="10">
        <v>1.0766666666666667</v>
      </c>
      <c r="H97" s="72"/>
      <c r="I97" s="73">
        <f t="shared" si="3"/>
        <v>0</v>
      </c>
      <c r="J97" s="74" t="str">
        <f t="shared" si="2"/>
        <v/>
      </c>
    </row>
    <row r="98" spans="1:10">
      <c r="A98" s="16">
        <v>97</v>
      </c>
      <c r="B98" s="13" t="s">
        <v>19</v>
      </c>
      <c r="C98" s="65" t="s">
        <v>2477</v>
      </c>
      <c r="D98" s="12" t="s">
        <v>1119</v>
      </c>
      <c r="E98" s="11" t="s">
        <v>453</v>
      </c>
      <c r="F98" s="13">
        <v>73</v>
      </c>
      <c r="G98" s="10">
        <v>23.19</v>
      </c>
      <c r="H98" s="72"/>
      <c r="I98" s="73">
        <f t="shared" si="3"/>
        <v>0</v>
      </c>
      <c r="J98" s="74" t="str">
        <f t="shared" si="2"/>
        <v/>
      </c>
    </row>
    <row r="99" spans="1:10">
      <c r="A99" s="16">
        <v>98</v>
      </c>
      <c r="B99" s="13" t="s">
        <v>19</v>
      </c>
      <c r="C99" s="65" t="s">
        <v>2476</v>
      </c>
      <c r="D99" s="12" t="s">
        <v>2475</v>
      </c>
      <c r="E99" s="11" t="s">
        <v>2474</v>
      </c>
      <c r="F99" s="13">
        <v>5</v>
      </c>
      <c r="G99" s="10">
        <v>327</v>
      </c>
      <c r="H99" s="72"/>
      <c r="I99" s="73">
        <f t="shared" si="3"/>
        <v>0</v>
      </c>
      <c r="J99" s="74" t="str">
        <f t="shared" si="2"/>
        <v/>
      </c>
    </row>
    <row r="100" spans="1:10">
      <c r="A100" s="16">
        <v>99</v>
      </c>
      <c r="B100" s="13" t="s">
        <v>19</v>
      </c>
      <c r="C100" s="65" t="s">
        <v>2472</v>
      </c>
      <c r="D100" s="12" t="s">
        <v>107</v>
      </c>
      <c r="E100" s="11" t="s">
        <v>2471</v>
      </c>
      <c r="F100" s="13">
        <v>16</v>
      </c>
      <c r="G100" s="10">
        <v>5648.84</v>
      </c>
      <c r="H100" s="72"/>
      <c r="I100" s="73">
        <f t="shared" si="3"/>
        <v>0</v>
      </c>
      <c r="J100" s="74" t="str">
        <f t="shared" si="2"/>
        <v/>
      </c>
    </row>
    <row r="101" spans="1:10">
      <c r="A101" s="16">
        <v>100</v>
      </c>
      <c r="B101" s="13" t="s">
        <v>19</v>
      </c>
      <c r="C101" s="65" t="s">
        <v>2470</v>
      </c>
      <c r="D101" s="12" t="s">
        <v>226</v>
      </c>
      <c r="E101" s="11" t="s">
        <v>1170</v>
      </c>
      <c r="F101" s="13">
        <v>40</v>
      </c>
      <c r="G101" s="10">
        <v>33</v>
      </c>
      <c r="H101" s="72"/>
      <c r="I101" s="73">
        <f t="shared" si="3"/>
        <v>0</v>
      </c>
      <c r="J101" s="74" t="str">
        <f t="shared" si="2"/>
        <v/>
      </c>
    </row>
    <row r="102" spans="1:10">
      <c r="A102" s="16">
        <v>101</v>
      </c>
      <c r="B102" s="13" t="s">
        <v>19</v>
      </c>
      <c r="C102" s="65" t="s">
        <v>2469</v>
      </c>
      <c r="D102" s="12" t="s">
        <v>226</v>
      </c>
      <c r="E102" s="11" t="s">
        <v>1170</v>
      </c>
      <c r="F102" s="13">
        <v>139</v>
      </c>
      <c r="G102" s="10">
        <v>31</v>
      </c>
      <c r="H102" s="72"/>
      <c r="I102" s="73">
        <f t="shared" si="3"/>
        <v>0</v>
      </c>
      <c r="J102" s="74" t="str">
        <f t="shared" si="2"/>
        <v/>
      </c>
    </row>
    <row r="103" spans="1:10">
      <c r="A103" s="16">
        <v>102</v>
      </c>
      <c r="B103" s="13" t="s">
        <v>19</v>
      </c>
      <c r="C103" s="65" t="s">
        <v>2468</v>
      </c>
      <c r="D103" s="12" t="s">
        <v>226</v>
      </c>
      <c r="E103" s="11" t="s">
        <v>1170</v>
      </c>
      <c r="F103" s="13">
        <v>352</v>
      </c>
      <c r="G103" s="10">
        <v>25</v>
      </c>
      <c r="H103" s="72"/>
      <c r="I103" s="73">
        <f t="shared" si="3"/>
        <v>0</v>
      </c>
      <c r="J103" s="74" t="str">
        <f t="shared" si="2"/>
        <v/>
      </c>
    </row>
    <row r="104" spans="1:10">
      <c r="A104" s="16">
        <v>103</v>
      </c>
      <c r="B104" s="13" t="s">
        <v>19</v>
      </c>
      <c r="C104" s="65" t="s">
        <v>2467</v>
      </c>
      <c r="D104" s="12" t="s">
        <v>226</v>
      </c>
      <c r="E104" s="11" t="s">
        <v>1170</v>
      </c>
      <c r="F104" s="13">
        <v>163</v>
      </c>
      <c r="G104" s="10">
        <v>46.94</v>
      </c>
      <c r="H104" s="72"/>
      <c r="I104" s="73">
        <f t="shared" si="3"/>
        <v>0</v>
      </c>
      <c r="J104" s="74" t="str">
        <f t="shared" si="2"/>
        <v/>
      </c>
    </row>
    <row r="105" spans="1:10">
      <c r="A105" s="16">
        <v>104</v>
      </c>
      <c r="B105" s="13" t="s">
        <v>19</v>
      </c>
      <c r="C105" s="65" t="s">
        <v>2466</v>
      </c>
      <c r="D105" s="12" t="s">
        <v>226</v>
      </c>
      <c r="E105" s="11" t="s">
        <v>1170</v>
      </c>
      <c r="F105" s="13">
        <v>204</v>
      </c>
      <c r="G105" s="10">
        <v>25.65</v>
      </c>
      <c r="H105" s="72"/>
      <c r="I105" s="73">
        <f t="shared" si="3"/>
        <v>0</v>
      </c>
      <c r="J105" s="74" t="str">
        <f t="shared" si="2"/>
        <v/>
      </c>
    </row>
    <row r="106" spans="1:10">
      <c r="A106" s="16">
        <v>105</v>
      </c>
      <c r="B106" s="13" t="s">
        <v>19</v>
      </c>
      <c r="C106" s="65" t="s">
        <v>2465</v>
      </c>
      <c r="D106" s="12" t="s">
        <v>51</v>
      </c>
      <c r="E106" s="11" t="s">
        <v>1170</v>
      </c>
      <c r="F106" s="13">
        <v>120</v>
      </c>
      <c r="G106" s="10">
        <v>0.65</v>
      </c>
      <c r="H106" s="72"/>
      <c r="I106" s="73">
        <f t="shared" si="3"/>
        <v>0</v>
      </c>
      <c r="J106" s="74" t="str">
        <f t="shared" si="2"/>
        <v/>
      </c>
    </row>
    <row r="107" spans="1:10">
      <c r="A107" s="16">
        <v>106</v>
      </c>
      <c r="B107" s="16" t="s">
        <v>19</v>
      </c>
      <c r="C107" s="66" t="s">
        <v>2464</v>
      </c>
      <c r="D107" s="15" t="s">
        <v>2463</v>
      </c>
      <c r="E107" s="14" t="s">
        <v>2462</v>
      </c>
      <c r="F107" s="13">
        <v>6</v>
      </c>
      <c r="G107" s="10">
        <v>3309.8</v>
      </c>
      <c r="H107" s="72"/>
      <c r="I107" s="73">
        <f t="shared" si="3"/>
        <v>0</v>
      </c>
      <c r="J107" s="74" t="str">
        <f t="shared" si="2"/>
        <v/>
      </c>
    </row>
    <row r="108" spans="1:10">
      <c r="A108" s="16">
        <v>107</v>
      </c>
      <c r="B108" s="13" t="s">
        <v>19</v>
      </c>
      <c r="C108" s="65" t="s">
        <v>2461</v>
      </c>
      <c r="D108" s="12" t="s">
        <v>1531</v>
      </c>
      <c r="E108" s="11" t="s">
        <v>2456</v>
      </c>
      <c r="F108" s="13">
        <v>6</v>
      </c>
      <c r="G108" s="10">
        <v>375</v>
      </c>
      <c r="H108" s="72"/>
      <c r="I108" s="73">
        <f t="shared" si="3"/>
        <v>0</v>
      </c>
      <c r="J108" s="74" t="str">
        <f t="shared" si="2"/>
        <v/>
      </c>
    </row>
    <row r="109" spans="1:10">
      <c r="A109" s="16">
        <v>108</v>
      </c>
      <c r="B109" s="13" t="s">
        <v>19</v>
      </c>
      <c r="C109" s="65" t="s">
        <v>2460</v>
      </c>
      <c r="D109" s="12" t="s">
        <v>2459</v>
      </c>
      <c r="E109" s="11" t="s">
        <v>2456</v>
      </c>
      <c r="F109" s="13">
        <v>24</v>
      </c>
      <c r="G109" s="10">
        <v>250.2</v>
      </c>
      <c r="H109" s="72"/>
      <c r="I109" s="73">
        <f t="shared" si="3"/>
        <v>0</v>
      </c>
      <c r="J109" s="74" t="str">
        <f t="shared" si="2"/>
        <v/>
      </c>
    </row>
    <row r="110" spans="1:10">
      <c r="A110" s="16">
        <v>109</v>
      </c>
      <c r="B110" s="13" t="s">
        <v>19</v>
      </c>
      <c r="C110" s="65" t="s">
        <v>2458</v>
      </c>
      <c r="D110" s="12" t="s">
        <v>2457</v>
      </c>
      <c r="E110" s="11" t="s">
        <v>2456</v>
      </c>
      <c r="F110" s="13">
        <v>10</v>
      </c>
      <c r="G110" s="10">
        <v>500</v>
      </c>
      <c r="H110" s="72"/>
      <c r="I110" s="73">
        <f t="shared" si="3"/>
        <v>0</v>
      </c>
      <c r="J110" s="74" t="str">
        <f t="shared" si="2"/>
        <v/>
      </c>
    </row>
    <row r="111" spans="1:10">
      <c r="A111" s="16">
        <v>110</v>
      </c>
      <c r="B111" s="13" t="s">
        <v>19</v>
      </c>
      <c r="C111" s="65" t="s">
        <v>2455</v>
      </c>
      <c r="D111" s="12" t="s">
        <v>2454</v>
      </c>
      <c r="E111" s="11" t="s">
        <v>2453</v>
      </c>
      <c r="F111" s="13">
        <v>5</v>
      </c>
      <c r="G111" s="10">
        <v>1567.0800000000002</v>
      </c>
      <c r="H111" s="72"/>
      <c r="I111" s="73">
        <f t="shared" si="3"/>
        <v>0</v>
      </c>
      <c r="J111" s="74" t="str">
        <f t="shared" si="2"/>
        <v/>
      </c>
    </row>
    <row r="112" spans="1:10">
      <c r="A112" s="16">
        <v>111</v>
      </c>
      <c r="B112" s="13" t="s">
        <v>19</v>
      </c>
      <c r="C112" s="65" t="s">
        <v>2452</v>
      </c>
      <c r="D112" s="12" t="s">
        <v>1217</v>
      </c>
      <c r="E112" s="11" t="s">
        <v>1262</v>
      </c>
      <c r="F112" s="13">
        <v>6</v>
      </c>
      <c r="G112" s="10">
        <v>203.27</v>
      </c>
      <c r="H112" s="72"/>
      <c r="I112" s="73">
        <f t="shared" si="3"/>
        <v>0</v>
      </c>
      <c r="J112" s="74" t="str">
        <f t="shared" si="2"/>
        <v/>
      </c>
    </row>
    <row r="113" spans="1:10">
      <c r="A113" s="16">
        <v>112</v>
      </c>
      <c r="B113" s="13" t="s">
        <v>19</v>
      </c>
      <c r="C113" s="65" t="s">
        <v>2451</v>
      </c>
      <c r="D113" s="12" t="s">
        <v>2450</v>
      </c>
      <c r="E113" s="11" t="s">
        <v>2006</v>
      </c>
      <c r="F113" s="13">
        <v>66</v>
      </c>
      <c r="G113" s="10">
        <v>294.3</v>
      </c>
      <c r="H113" s="72"/>
      <c r="I113" s="73">
        <f t="shared" si="3"/>
        <v>0</v>
      </c>
      <c r="J113" s="74" t="str">
        <f t="shared" si="2"/>
        <v/>
      </c>
    </row>
    <row r="114" spans="1:10">
      <c r="A114" s="16">
        <v>113</v>
      </c>
      <c r="B114" s="13" t="s">
        <v>19</v>
      </c>
      <c r="C114" s="65" t="s">
        <v>2449</v>
      </c>
      <c r="D114" s="12" t="s">
        <v>2448</v>
      </c>
      <c r="E114" s="11" t="s">
        <v>2447</v>
      </c>
      <c r="F114" s="13">
        <v>5</v>
      </c>
      <c r="G114" s="10">
        <v>10000</v>
      </c>
      <c r="H114" s="72"/>
      <c r="I114" s="73">
        <f t="shared" si="3"/>
        <v>0</v>
      </c>
      <c r="J114" s="74" t="str">
        <f t="shared" si="2"/>
        <v/>
      </c>
    </row>
    <row r="115" spans="1:10">
      <c r="A115" s="16">
        <v>114</v>
      </c>
      <c r="B115" s="13" t="s">
        <v>19</v>
      </c>
      <c r="C115" s="65" t="s">
        <v>2446</v>
      </c>
      <c r="D115" s="12" t="s">
        <v>2445</v>
      </c>
      <c r="E115" s="11" t="s">
        <v>2444</v>
      </c>
      <c r="F115" s="13">
        <v>5</v>
      </c>
      <c r="G115" s="10">
        <v>10962.34</v>
      </c>
      <c r="H115" s="72"/>
      <c r="I115" s="73">
        <f t="shared" si="3"/>
        <v>0</v>
      </c>
      <c r="J115" s="74" t="str">
        <f t="shared" si="2"/>
        <v/>
      </c>
    </row>
    <row r="116" spans="1:10">
      <c r="A116" s="16">
        <v>115</v>
      </c>
      <c r="B116" s="13" t="s">
        <v>19</v>
      </c>
      <c r="C116" s="65" t="s">
        <v>2443</v>
      </c>
      <c r="D116" s="12" t="s">
        <v>2442</v>
      </c>
      <c r="E116" s="11" t="s">
        <v>2441</v>
      </c>
      <c r="F116" s="13">
        <v>8</v>
      </c>
      <c r="G116" s="10">
        <v>480</v>
      </c>
      <c r="H116" s="72"/>
      <c r="I116" s="73">
        <f t="shared" si="3"/>
        <v>0</v>
      </c>
      <c r="J116" s="74" t="str">
        <f t="shared" si="2"/>
        <v/>
      </c>
    </row>
    <row r="117" spans="1:10">
      <c r="A117" s="16">
        <v>116</v>
      </c>
      <c r="B117" s="16" t="s">
        <v>19</v>
      </c>
      <c r="C117" s="66" t="s">
        <v>2440</v>
      </c>
      <c r="D117" s="15" t="s">
        <v>2439</v>
      </c>
      <c r="E117" s="14" t="s">
        <v>861</v>
      </c>
      <c r="F117" s="13">
        <v>5</v>
      </c>
      <c r="G117" s="10">
        <v>600.19000000000005</v>
      </c>
      <c r="H117" s="72"/>
      <c r="I117" s="73">
        <f t="shared" si="3"/>
        <v>0</v>
      </c>
      <c r="J117" s="74" t="str">
        <f t="shared" si="2"/>
        <v/>
      </c>
    </row>
    <row r="118" spans="1:10">
      <c r="A118" s="16">
        <v>117</v>
      </c>
      <c r="B118" s="13" t="s">
        <v>19</v>
      </c>
      <c r="C118" s="65" t="s">
        <v>2438</v>
      </c>
      <c r="D118" s="12" t="s">
        <v>2436</v>
      </c>
      <c r="E118" s="11" t="s">
        <v>861</v>
      </c>
      <c r="F118" s="13">
        <v>5</v>
      </c>
      <c r="G118" s="10">
        <v>124.06666666666666</v>
      </c>
      <c r="H118" s="72"/>
      <c r="I118" s="73">
        <f t="shared" si="3"/>
        <v>0</v>
      </c>
      <c r="J118" s="74" t="str">
        <f t="shared" si="2"/>
        <v/>
      </c>
    </row>
    <row r="119" spans="1:10">
      <c r="A119" s="16">
        <v>118</v>
      </c>
      <c r="B119" s="13" t="s">
        <v>19</v>
      </c>
      <c r="C119" s="65" t="s">
        <v>2437</v>
      </c>
      <c r="D119" s="12" t="s">
        <v>2436</v>
      </c>
      <c r="E119" s="11" t="s">
        <v>861</v>
      </c>
      <c r="F119" s="13">
        <v>5</v>
      </c>
      <c r="G119" s="10">
        <v>117.39</v>
      </c>
      <c r="H119" s="72"/>
      <c r="I119" s="73">
        <f t="shared" si="3"/>
        <v>0</v>
      </c>
      <c r="J119" s="74" t="str">
        <f t="shared" si="2"/>
        <v/>
      </c>
    </row>
    <row r="120" spans="1:10">
      <c r="A120" s="16">
        <v>119</v>
      </c>
      <c r="B120" s="13" t="s">
        <v>19</v>
      </c>
      <c r="C120" s="65" t="s">
        <v>2435</v>
      </c>
      <c r="D120" s="12" t="s">
        <v>1742</v>
      </c>
      <c r="E120" s="11" t="s">
        <v>861</v>
      </c>
      <c r="F120" s="13">
        <v>5</v>
      </c>
      <c r="G120" s="10">
        <v>52.59</v>
      </c>
      <c r="H120" s="72"/>
      <c r="I120" s="73">
        <f t="shared" si="3"/>
        <v>0</v>
      </c>
      <c r="J120" s="74" t="str">
        <f t="shared" si="2"/>
        <v/>
      </c>
    </row>
    <row r="121" spans="1:10">
      <c r="A121" s="16">
        <v>120</v>
      </c>
      <c r="B121" s="13" t="s">
        <v>19</v>
      </c>
      <c r="C121" s="65" t="s">
        <v>2434</v>
      </c>
      <c r="D121" s="12" t="s">
        <v>862</v>
      </c>
      <c r="E121" s="11" t="s">
        <v>861</v>
      </c>
      <c r="F121" s="13">
        <v>5</v>
      </c>
      <c r="G121" s="10">
        <v>35</v>
      </c>
      <c r="H121" s="72"/>
      <c r="I121" s="73">
        <f t="shared" si="3"/>
        <v>0</v>
      </c>
      <c r="J121" s="74" t="str">
        <f t="shared" si="2"/>
        <v/>
      </c>
    </row>
    <row r="122" spans="1:10">
      <c r="A122" s="16">
        <v>121</v>
      </c>
      <c r="B122" s="13" t="s">
        <v>19</v>
      </c>
      <c r="C122" s="65" t="s">
        <v>2433</v>
      </c>
      <c r="D122" s="12" t="s">
        <v>2432</v>
      </c>
      <c r="E122" s="11" t="s">
        <v>128</v>
      </c>
      <c r="F122" s="13">
        <v>8</v>
      </c>
      <c r="G122" s="10">
        <v>37</v>
      </c>
      <c r="H122" s="72"/>
      <c r="I122" s="73">
        <f t="shared" si="3"/>
        <v>0</v>
      </c>
      <c r="J122" s="74" t="str">
        <f t="shared" si="2"/>
        <v/>
      </c>
    </row>
    <row r="123" spans="1:10">
      <c r="A123" s="16">
        <v>122</v>
      </c>
      <c r="B123" s="13" t="s">
        <v>19</v>
      </c>
      <c r="C123" s="65" t="s">
        <v>2431</v>
      </c>
      <c r="D123" s="12" t="s">
        <v>2430</v>
      </c>
      <c r="E123" s="11" t="s">
        <v>128</v>
      </c>
      <c r="F123" s="13">
        <v>39</v>
      </c>
      <c r="G123" s="10">
        <v>29.75</v>
      </c>
      <c r="H123" s="72"/>
      <c r="I123" s="73">
        <f t="shared" si="3"/>
        <v>0</v>
      </c>
      <c r="J123" s="74" t="str">
        <f t="shared" si="2"/>
        <v/>
      </c>
    </row>
    <row r="124" spans="1:10">
      <c r="A124" s="16">
        <v>123</v>
      </c>
      <c r="B124" s="16" t="s">
        <v>19</v>
      </c>
      <c r="C124" s="66" t="s">
        <v>2429</v>
      </c>
      <c r="D124" s="15" t="s">
        <v>2428</v>
      </c>
      <c r="E124" s="14" t="s">
        <v>27</v>
      </c>
      <c r="F124" s="13">
        <v>5</v>
      </c>
      <c r="G124" s="10">
        <v>94.21</v>
      </c>
      <c r="H124" s="72"/>
      <c r="I124" s="73">
        <f t="shared" si="3"/>
        <v>0</v>
      </c>
      <c r="J124" s="74" t="str">
        <f t="shared" si="2"/>
        <v/>
      </c>
    </row>
    <row r="125" spans="1:10">
      <c r="A125" s="16">
        <v>124</v>
      </c>
      <c r="B125" s="13" t="s">
        <v>19</v>
      </c>
      <c r="C125" s="65" t="s">
        <v>2427</v>
      </c>
      <c r="D125" s="12" t="s">
        <v>2426</v>
      </c>
      <c r="E125" s="11" t="s">
        <v>2425</v>
      </c>
      <c r="F125" s="13">
        <v>192</v>
      </c>
      <c r="G125" s="10">
        <v>66.73</v>
      </c>
      <c r="H125" s="72"/>
      <c r="I125" s="73">
        <f t="shared" si="3"/>
        <v>0</v>
      </c>
      <c r="J125" s="74" t="str">
        <f t="shared" si="2"/>
        <v/>
      </c>
    </row>
    <row r="126" spans="1:10">
      <c r="A126" s="16">
        <v>125</v>
      </c>
      <c r="B126" s="16" t="s">
        <v>19</v>
      </c>
      <c r="C126" s="66" t="s">
        <v>2424</v>
      </c>
      <c r="D126" s="15" t="s">
        <v>600</v>
      </c>
      <c r="E126" s="14" t="s">
        <v>1900</v>
      </c>
      <c r="F126" s="13">
        <v>5</v>
      </c>
      <c r="G126" s="10">
        <v>1029.22</v>
      </c>
      <c r="H126" s="72"/>
      <c r="I126" s="73">
        <f t="shared" si="3"/>
        <v>0</v>
      </c>
      <c r="J126" s="74" t="str">
        <f t="shared" si="2"/>
        <v/>
      </c>
    </row>
    <row r="127" spans="1:10">
      <c r="A127" s="16">
        <v>126</v>
      </c>
      <c r="B127" s="16" t="s">
        <v>19</v>
      </c>
      <c r="C127" s="66" t="s">
        <v>2423</v>
      </c>
      <c r="D127" s="15" t="s">
        <v>2422</v>
      </c>
      <c r="E127" s="14" t="s">
        <v>2421</v>
      </c>
      <c r="F127" s="13">
        <v>5</v>
      </c>
      <c r="G127" s="10">
        <v>67.566666666666663</v>
      </c>
      <c r="H127" s="72"/>
      <c r="I127" s="73">
        <f t="shared" si="3"/>
        <v>0</v>
      </c>
      <c r="J127" s="74" t="str">
        <f t="shared" si="2"/>
        <v/>
      </c>
    </row>
    <row r="128" spans="1:10">
      <c r="A128" s="16">
        <v>127</v>
      </c>
      <c r="B128" s="13" t="s">
        <v>19</v>
      </c>
      <c r="C128" s="65" t="s">
        <v>2420</v>
      </c>
      <c r="D128" s="12" t="s">
        <v>2412</v>
      </c>
      <c r="E128" s="11" t="s">
        <v>2403</v>
      </c>
      <c r="F128" s="13">
        <v>50</v>
      </c>
      <c r="G128" s="10">
        <v>80</v>
      </c>
      <c r="H128" s="72"/>
      <c r="I128" s="73">
        <f t="shared" si="3"/>
        <v>0</v>
      </c>
      <c r="J128" s="74" t="str">
        <f t="shared" si="2"/>
        <v/>
      </c>
    </row>
    <row r="129" spans="1:10">
      <c r="A129" s="16">
        <v>128</v>
      </c>
      <c r="B129" s="13" t="s">
        <v>19</v>
      </c>
      <c r="C129" s="65" t="s">
        <v>2420</v>
      </c>
      <c r="D129" s="12" t="s">
        <v>2412</v>
      </c>
      <c r="E129" s="11" t="s">
        <v>2419</v>
      </c>
      <c r="F129" s="13">
        <v>7</v>
      </c>
      <c r="G129" s="10">
        <v>74.2</v>
      </c>
      <c r="H129" s="72"/>
      <c r="I129" s="73">
        <f t="shared" si="3"/>
        <v>0</v>
      </c>
      <c r="J129" s="74" t="str">
        <f t="shared" si="2"/>
        <v/>
      </c>
    </row>
    <row r="130" spans="1:10">
      <c r="A130" s="16">
        <v>129</v>
      </c>
      <c r="B130" s="13" t="s">
        <v>19</v>
      </c>
      <c r="C130" s="65" t="s">
        <v>2418</v>
      </c>
      <c r="D130" s="12" t="s">
        <v>974</v>
      </c>
      <c r="E130" s="11" t="s">
        <v>2414</v>
      </c>
      <c r="F130" s="13">
        <v>85</v>
      </c>
      <c r="G130" s="10">
        <v>1.36</v>
      </c>
      <c r="H130" s="72"/>
      <c r="I130" s="73">
        <f t="shared" si="3"/>
        <v>0</v>
      </c>
      <c r="J130" s="74" t="str">
        <f t="shared" ref="J130:J193" si="4">IF(H:H&gt;G:G, "Above Estimated Unit Price", "")</f>
        <v/>
      </c>
    </row>
    <row r="131" spans="1:10">
      <c r="A131" s="16">
        <v>130</v>
      </c>
      <c r="B131" s="13" t="s">
        <v>19</v>
      </c>
      <c r="C131" s="65" t="s">
        <v>2417</v>
      </c>
      <c r="D131" s="12" t="s">
        <v>733</v>
      </c>
      <c r="E131" s="11" t="s">
        <v>2416</v>
      </c>
      <c r="F131" s="13">
        <v>50</v>
      </c>
      <c r="G131" s="10">
        <v>3.4466666666666668</v>
      </c>
      <c r="H131" s="72"/>
      <c r="I131" s="73">
        <f t="shared" ref="I131:I194" si="5">H131*F131</f>
        <v>0</v>
      </c>
      <c r="J131" s="74" t="str">
        <f t="shared" si="4"/>
        <v/>
      </c>
    </row>
    <row r="132" spans="1:10" ht="12" customHeight="1">
      <c r="A132" s="16">
        <v>131</v>
      </c>
      <c r="B132" s="13" t="s">
        <v>19</v>
      </c>
      <c r="C132" s="65" t="s">
        <v>2415</v>
      </c>
      <c r="D132" s="12" t="s">
        <v>974</v>
      </c>
      <c r="E132" s="11" t="s">
        <v>2414</v>
      </c>
      <c r="F132" s="13">
        <v>87</v>
      </c>
      <c r="G132" s="10">
        <v>1.64</v>
      </c>
      <c r="H132" s="72"/>
      <c r="I132" s="73">
        <f t="shared" si="5"/>
        <v>0</v>
      </c>
      <c r="J132" s="74" t="str">
        <f t="shared" si="4"/>
        <v/>
      </c>
    </row>
    <row r="133" spans="1:10">
      <c r="A133" s="16">
        <v>132</v>
      </c>
      <c r="B133" s="13" t="s">
        <v>19</v>
      </c>
      <c r="C133" s="65" t="s">
        <v>2413</v>
      </c>
      <c r="D133" s="12" t="s">
        <v>2412</v>
      </c>
      <c r="E133" s="11" t="s">
        <v>2403</v>
      </c>
      <c r="F133" s="13">
        <v>13</v>
      </c>
      <c r="G133" s="10">
        <v>79.62</v>
      </c>
      <c r="H133" s="72"/>
      <c r="I133" s="73">
        <f t="shared" si="5"/>
        <v>0</v>
      </c>
      <c r="J133" s="74" t="str">
        <f t="shared" si="4"/>
        <v/>
      </c>
    </row>
    <row r="134" spans="1:10">
      <c r="A134" s="16">
        <v>133</v>
      </c>
      <c r="B134" s="13" t="s">
        <v>19</v>
      </c>
      <c r="C134" s="65" t="s">
        <v>2411</v>
      </c>
      <c r="D134" s="12" t="s">
        <v>2386</v>
      </c>
      <c r="E134" s="11" t="s">
        <v>1900</v>
      </c>
      <c r="F134" s="13">
        <v>5</v>
      </c>
      <c r="G134" s="10">
        <v>485.72</v>
      </c>
      <c r="H134" s="72"/>
      <c r="I134" s="73">
        <f t="shared" si="5"/>
        <v>0</v>
      </c>
      <c r="J134" s="74" t="str">
        <f t="shared" si="4"/>
        <v/>
      </c>
    </row>
    <row r="135" spans="1:10">
      <c r="A135" s="16">
        <v>134</v>
      </c>
      <c r="B135" s="16" t="s">
        <v>19</v>
      </c>
      <c r="C135" s="66" t="s">
        <v>2410</v>
      </c>
      <c r="D135" s="15" t="s">
        <v>2409</v>
      </c>
      <c r="E135" s="14" t="s">
        <v>2403</v>
      </c>
      <c r="F135" s="13">
        <v>5</v>
      </c>
      <c r="G135" s="10">
        <v>69.16</v>
      </c>
      <c r="H135" s="72"/>
      <c r="I135" s="73">
        <f t="shared" si="5"/>
        <v>0</v>
      </c>
      <c r="J135" s="74" t="str">
        <f t="shared" si="4"/>
        <v/>
      </c>
    </row>
    <row r="136" spans="1:10">
      <c r="A136" s="16">
        <v>135</v>
      </c>
      <c r="B136" s="13" t="s">
        <v>19</v>
      </c>
      <c r="C136" s="65" t="s">
        <v>2408</v>
      </c>
      <c r="D136" s="12" t="s">
        <v>2407</v>
      </c>
      <c r="E136" s="11" t="s">
        <v>2406</v>
      </c>
      <c r="F136" s="13">
        <v>627</v>
      </c>
      <c r="G136" s="10">
        <v>140.02000000000001</v>
      </c>
      <c r="H136" s="72"/>
      <c r="I136" s="73">
        <f t="shared" si="5"/>
        <v>0</v>
      </c>
      <c r="J136" s="74" t="str">
        <f t="shared" si="4"/>
        <v/>
      </c>
    </row>
    <row r="137" spans="1:10">
      <c r="A137" s="16">
        <v>136</v>
      </c>
      <c r="B137" s="13" t="s">
        <v>19</v>
      </c>
      <c r="C137" s="65" t="s">
        <v>2405</v>
      </c>
      <c r="D137" s="12" t="s">
        <v>2404</v>
      </c>
      <c r="E137" s="11" t="s">
        <v>2403</v>
      </c>
      <c r="F137" s="13">
        <v>7</v>
      </c>
      <c r="G137" s="10">
        <v>41</v>
      </c>
      <c r="H137" s="72"/>
      <c r="I137" s="73">
        <f t="shared" si="5"/>
        <v>0</v>
      </c>
      <c r="J137" s="74" t="str">
        <f t="shared" si="4"/>
        <v/>
      </c>
    </row>
    <row r="138" spans="1:10">
      <c r="A138" s="16">
        <v>137</v>
      </c>
      <c r="B138" s="13" t="s">
        <v>19</v>
      </c>
      <c r="C138" s="65" t="s">
        <v>2401</v>
      </c>
      <c r="D138" s="12" t="s">
        <v>107</v>
      </c>
      <c r="E138" s="11" t="s">
        <v>2400</v>
      </c>
      <c r="F138" s="13">
        <v>6</v>
      </c>
      <c r="G138" s="10">
        <v>785</v>
      </c>
      <c r="H138" s="72"/>
      <c r="I138" s="73">
        <f t="shared" si="5"/>
        <v>0</v>
      </c>
      <c r="J138" s="74" t="str">
        <f t="shared" si="4"/>
        <v/>
      </c>
    </row>
    <row r="139" spans="1:10">
      <c r="A139" s="16">
        <v>138</v>
      </c>
      <c r="B139" s="16" t="s">
        <v>19</v>
      </c>
      <c r="C139" s="66" t="s">
        <v>2399</v>
      </c>
      <c r="D139" s="15" t="s">
        <v>2398</v>
      </c>
      <c r="E139" s="14" t="s">
        <v>1209</v>
      </c>
      <c r="F139" s="13">
        <v>5</v>
      </c>
      <c r="G139" s="10">
        <v>48.929999999999993</v>
      </c>
      <c r="H139" s="72"/>
      <c r="I139" s="73">
        <f t="shared" si="5"/>
        <v>0</v>
      </c>
      <c r="J139" s="74" t="str">
        <f t="shared" si="4"/>
        <v/>
      </c>
    </row>
    <row r="140" spans="1:10">
      <c r="A140" s="16">
        <v>139</v>
      </c>
      <c r="B140" s="13" t="s">
        <v>19</v>
      </c>
      <c r="C140" s="65" t="s">
        <v>2397</v>
      </c>
      <c r="D140" s="12" t="s">
        <v>79</v>
      </c>
      <c r="E140" s="11" t="s">
        <v>2394</v>
      </c>
      <c r="F140" s="13">
        <v>5</v>
      </c>
      <c r="G140" s="10">
        <v>148.82</v>
      </c>
      <c r="H140" s="72"/>
      <c r="I140" s="73">
        <f t="shared" si="5"/>
        <v>0</v>
      </c>
      <c r="J140" s="74" t="str">
        <f t="shared" si="4"/>
        <v/>
      </c>
    </row>
    <row r="141" spans="1:10">
      <c r="A141" s="16">
        <v>140</v>
      </c>
      <c r="B141" s="13" t="s">
        <v>19</v>
      </c>
      <c r="C141" s="65" t="s">
        <v>2396</v>
      </c>
      <c r="D141" s="12" t="s">
        <v>2395</v>
      </c>
      <c r="E141" s="11" t="s">
        <v>2394</v>
      </c>
      <c r="F141" s="13">
        <v>19</v>
      </c>
      <c r="G141" s="10">
        <v>59.61</v>
      </c>
      <c r="H141" s="72"/>
      <c r="I141" s="73">
        <f t="shared" si="5"/>
        <v>0</v>
      </c>
      <c r="J141" s="74" t="str">
        <f t="shared" si="4"/>
        <v/>
      </c>
    </row>
    <row r="142" spans="1:10">
      <c r="A142" s="16">
        <v>141</v>
      </c>
      <c r="B142" s="13" t="s">
        <v>19</v>
      </c>
      <c r="C142" s="65" t="s">
        <v>2393</v>
      </c>
      <c r="D142" s="12" t="s">
        <v>949</v>
      </c>
      <c r="E142" s="11" t="s">
        <v>2392</v>
      </c>
      <c r="F142" s="13">
        <v>6</v>
      </c>
      <c r="G142" s="10">
        <v>135.91</v>
      </c>
      <c r="H142" s="72"/>
      <c r="I142" s="73">
        <f t="shared" si="5"/>
        <v>0</v>
      </c>
      <c r="J142" s="74" t="str">
        <f t="shared" si="4"/>
        <v/>
      </c>
    </row>
    <row r="143" spans="1:10">
      <c r="A143" s="16">
        <v>142</v>
      </c>
      <c r="B143" s="13" t="s">
        <v>19</v>
      </c>
      <c r="C143" s="65" t="s">
        <v>2391</v>
      </c>
      <c r="D143" s="12" t="s">
        <v>2390</v>
      </c>
      <c r="E143" s="11" t="s">
        <v>1806</v>
      </c>
      <c r="F143" s="13">
        <v>16</v>
      </c>
      <c r="G143" s="10">
        <v>369.03</v>
      </c>
      <c r="H143" s="72"/>
      <c r="I143" s="73">
        <f t="shared" si="5"/>
        <v>0</v>
      </c>
      <c r="J143" s="74" t="str">
        <f t="shared" si="4"/>
        <v/>
      </c>
    </row>
    <row r="144" spans="1:10">
      <c r="A144" s="16">
        <v>143</v>
      </c>
      <c r="B144" s="13" t="s">
        <v>19</v>
      </c>
      <c r="C144" s="65" t="s">
        <v>2389</v>
      </c>
      <c r="D144" s="12" t="s">
        <v>31</v>
      </c>
      <c r="E144" s="11" t="s">
        <v>1806</v>
      </c>
      <c r="F144" s="13">
        <v>24</v>
      </c>
      <c r="G144" s="10">
        <v>211.3</v>
      </c>
      <c r="H144" s="72"/>
      <c r="I144" s="73">
        <f t="shared" si="5"/>
        <v>0</v>
      </c>
      <c r="J144" s="74" t="str">
        <f t="shared" si="4"/>
        <v/>
      </c>
    </row>
    <row r="145" spans="1:10">
      <c r="A145" s="16">
        <v>144</v>
      </c>
      <c r="B145" s="13" t="s">
        <v>19</v>
      </c>
      <c r="C145" s="65" t="s">
        <v>2388</v>
      </c>
      <c r="D145" s="12" t="s">
        <v>1936</v>
      </c>
      <c r="E145" s="11" t="s">
        <v>1878</v>
      </c>
      <c r="F145" s="13">
        <v>8</v>
      </c>
      <c r="G145" s="10">
        <v>203.55</v>
      </c>
      <c r="H145" s="72"/>
      <c r="I145" s="73">
        <f t="shared" si="5"/>
        <v>0</v>
      </c>
      <c r="J145" s="74" t="str">
        <f t="shared" si="4"/>
        <v/>
      </c>
    </row>
    <row r="146" spans="1:10">
      <c r="A146" s="16">
        <v>145</v>
      </c>
      <c r="B146" s="13" t="s">
        <v>19</v>
      </c>
      <c r="C146" s="65" t="s">
        <v>2387</v>
      </c>
      <c r="D146" s="12" t="s">
        <v>2386</v>
      </c>
      <c r="E146" s="11" t="s">
        <v>1900</v>
      </c>
      <c r="F146" s="13">
        <v>5</v>
      </c>
      <c r="G146" s="10">
        <v>557.5</v>
      </c>
      <c r="H146" s="72"/>
      <c r="I146" s="73">
        <f t="shared" si="5"/>
        <v>0</v>
      </c>
      <c r="J146" s="74" t="str">
        <f t="shared" si="4"/>
        <v/>
      </c>
    </row>
    <row r="147" spans="1:10">
      <c r="A147" s="16">
        <v>146</v>
      </c>
      <c r="B147" s="16" t="s">
        <v>19</v>
      </c>
      <c r="C147" s="66" t="s">
        <v>2385</v>
      </c>
      <c r="D147" s="15" t="s">
        <v>2384</v>
      </c>
      <c r="E147" s="14" t="s">
        <v>1878</v>
      </c>
      <c r="F147" s="13">
        <v>5</v>
      </c>
      <c r="G147" s="10">
        <v>3361.46</v>
      </c>
      <c r="H147" s="72"/>
      <c r="I147" s="73">
        <f t="shared" si="5"/>
        <v>0</v>
      </c>
      <c r="J147" s="74" t="str">
        <f t="shared" si="4"/>
        <v/>
      </c>
    </row>
    <row r="148" spans="1:10">
      <c r="A148" s="16">
        <v>147</v>
      </c>
      <c r="B148" s="13" t="s">
        <v>19</v>
      </c>
      <c r="C148" s="65" t="s">
        <v>2383</v>
      </c>
      <c r="D148" s="12" t="s">
        <v>949</v>
      </c>
      <c r="E148" s="11" t="s">
        <v>2382</v>
      </c>
      <c r="F148" s="13">
        <v>5</v>
      </c>
      <c r="G148" s="10">
        <v>61.656666666666673</v>
      </c>
      <c r="H148" s="72"/>
      <c r="I148" s="73">
        <f t="shared" si="5"/>
        <v>0</v>
      </c>
      <c r="J148" s="74" t="str">
        <f t="shared" si="4"/>
        <v/>
      </c>
    </row>
    <row r="149" spans="1:10">
      <c r="A149" s="16">
        <v>148</v>
      </c>
      <c r="B149" s="13" t="s">
        <v>19</v>
      </c>
      <c r="C149" s="65" t="s">
        <v>2381</v>
      </c>
      <c r="D149" s="12" t="s">
        <v>2380</v>
      </c>
      <c r="E149" s="11" t="s">
        <v>1929</v>
      </c>
      <c r="F149" s="13">
        <v>24</v>
      </c>
      <c r="G149" s="10">
        <v>243.94</v>
      </c>
      <c r="H149" s="72"/>
      <c r="I149" s="73">
        <f t="shared" si="5"/>
        <v>0</v>
      </c>
      <c r="J149" s="74" t="str">
        <f t="shared" si="4"/>
        <v/>
      </c>
    </row>
    <row r="150" spans="1:10">
      <c r="A150" s="16">
        <v>149</v>
      </c>
      <c r="B150" s="13" t="s">
        <v>19</v>
      </c>
      <c r="C150" s="65" t="s">
        <v>2379</v>
      </c>
      <c r="D150" s="12" t="s">
        <v>2378</v>
      </c>
      <c r="E150" s="11" t="s">
        <v>2377</v>
      </c>
      <c r="F150" s="13">
        <v>20</v>
      </c>
      <c r="G150" s="10">
        <v>2.5099999999999998</v>
      </c>
      <c r="H150" s="72"/>
      <c r="I150" s="73">
        <f t="shared" si="5"/>
        <v>0</v>
      </c>
      <c r="J150" s="74" t="str">
        <f t="shared" si="4"/>
        <v/>
      </c>
    </row>
    <row r="151" spans="1:10">
      <c r="A151" s="16">
        <v>150</v>
      </c>
      <c r="B151" s="13" t="s">
        <v>19</v>
      </c>
      <c r="C151" s="65" t="s">
        <v>2376</v>
      </c>
      <c r="D151" s="12" t="s">
        <v>115</v>
      </c>
      <c r="E151" s="11" t="s">
        <v>2375</v>
      </c>
      <c r="F151" s="13">
        <v>5</v>
      </c>
      <c r="G151" s="10">
        <v>182.98</v>
      </c>
      <c r="H151" s="72"/>
      <c r="I151" s="73">
        <f t="shared" si="5"/>
        <v>0</v>
      </c>
      <c r="J151" s="74" t="str">
        <f t="shared" si="4"/>
        <v/>
      </c>
    </row>
    <row r="152" spans="1:10">
      <c r="A152" s="16">
        <v>151</v>
      </c>
      <c r="B152" s="13" t="s">
        <v>19</v>
      </c>
      <c r="C152" s="65" t="s">
        <v>2374</v>
      </c>
      <c r="D152" s="12" t="s">
        <v>2194</v>
      </c>
      <c r="E152" s="11" t="s">
        <v>1170</v>
      </c>
      <c r="F152" s="13">
        <v>100</v>
      </c>
      <c r="G152" s="10">
        <v>1.18</v>
      </c>
      <c r="H152" s="72"/>
      <c r="I152" s="73">
        <f t="shared" si="5"/>
        <v>0</v>
      </c>
      <c r="J152" s="74" t="str">
        <f t="shared" si="4"/>
        <v/>
      </c>
    </row>
    <row r="153" spans="1:10">
      <c r="A153" s="16">
        <v>152</v>
      </c>
      <c r="B153" s="13" t="s">
        <v>19</v>
      </c>
      <c r="C153" s="65" t="s">
        <v>2373</v>
      </c>
      <c r="D153" s="12" t="s">
        <v>1950</v>
      </c>
      <c r="E153" s="11" t="s">
        <v>1209</v>
      </c>
      <c r="F153" s="13">
        <v>5</v>
      </c>
      <c r="G153" s="10">
        <v>6936.88</v>
      </c>
      <c r="H153" s="72"/>
      <c r="I153" s="73">
        <f t="shared" si="5"/>
        <v>0</v>
      </c>
      <c r="J153" s="74" t="str">
        <f t="shared" si="4"/>
        <v/>
      </c>
    </row>
    <row r="154" spans="1:10">
      <c r="A154" s="16">
        <v>153</v>
      </c>
      <c r="B154" s="13" t="s">
        <v>19</v>
      </c>
      <c r="C154" s="65" t="s">
        <v>2372</v>
      </c>
      <c r="D154" s="12" t="s">
        <v>1950</v>
      </c>
      <c r="E154" s="11" t="s">
        <v>1209</v>
      </c>
      <c r="F154" s="13">
        <v>5</v>
      </c>
      <c r="G154" s="10">
        <v>42980.639999999999</v>
      </c>
      <c r="H154" s="72"/>
      <c r="I154" s="73">
        <f t="shared" si="5"/>
        <v>0</v>
      </c>
      <c r="J154" s="74" t="str">
        <f t="shared" si="4"/>
        <v/>
      </c>
    </row>
    <row r="155" spans="1:10">
      <c r="A155" s="16">
        <v>154</v>
      </c>
      <c r="B155" s="13" t="s">
        <v>19</v>
      </c>
      <c r="C155" s="65" t="s">
        <v>2371</v>
      </c>
      <c r="D155" s="12" t="s">
        <v>1950</v>
      </c>
      <c r="E155" s="11" t="s">
        <v>1209</v>
      </c>
      <c r="F155" s="13">
        <v>10</v>
      </c>
      <c r="G155" s="10">
        <v>5280.7</v>
      </c>
      <c r="H155" s="72"/>
      <c r="I155" s="73">
        <f t="shared" si="5"/>
        <v>0</v>
      </c>
      <c r="J155" s="74" t="str">
        <f t="shared" si="4"/>
        <v/>
      </c>
    </row>
    <row r="156" spans="1:10">
      <c r="A156" s="16">
        <v>155</v>
      </c>
      <c r="B156" s="13" t="s">
        <v>19</v>
      </c>
      <c r="C156" s="65" t="s">
        <v>2370</v>
      </c>
      <c r="D156" s="12" t="s">
        <v>2369</v>
      </c>
      <c r="E156" s="11" t="s">
        <v>1209</v>
      </c>
      <c r="F156" s="13">
        <v>7</v>
      </c>
      <c r="G156" s="10">
        <v>7833.75</v>
      </c>
      <c r="H156" s="72"/>
      <c r="I156" s="73">
        <f t="shared" si="5"/>
        <v>0</v>
      </c>
      <c r="J156" s="74" t="str">
        <f t="shared" si="4"/>
        <v/>
      </c>
    </row>
    <row r="157" spans="1:10">
      <c r="A157" s="16">
        <v>156</v>
      </c>
      <c r="B157" s="13" t="s">
        <v>19</v>
      </c>
      <c r="C157" s="65" t="s">
        <v>2368</v>
      </c>
      <c r="D157" s="12" t="s">
        <v>2367</v>
      </c>
      <c r="E157" s="11" t="s">
        <v>1209</v>
      </c>
      <c r="F157" s="13">
        <v>5</v>
      </c>
      <c r="G157" s="10">
        <v>22454.400000000001</v>
      </c>
      <c r="H157" s="72"/>
      <c r="I157" s="73">
        <f t="shared" si="5"/>
        <v>0</v>
      </c>
      <c r="J157" s="74" t="str">
        <f t="shared" si="4"/>
        <v/>
      </c>
    </row>
    <row r="158" spans="1:10">
      <c r="A158" s="16">
        <v>157</v>
      </c>
      <c r="B158" s="13" t="s">
        <v>19</v>
      </c>
      <c r="C158" s="65" t="s">
        <v>2366</v>
      </c>
      <c r="D158" s="12" t="s">
        <v>1950</v>
      </c>
      <c r="E158" s="11" t="s">
        <v>1209</v>
      </c>
      <c r="F158" s="13">
        <v>5</v>
      </c>
      <c r="G158" s="10">
        <v>5279.5</v>
      </c>
      <c r="H158" s="72"/>
      <c r="I158" s="73">
        <f t="shared" si="5"/>
        <v>0</v>
      </c>
      <c r="J158" s="74" t="str">
        <f t="shared" si="4"/>
        <v/>
      </c>
    </row>
    <row r="159" spans="1:10">
      <c r="A159" s="16">
        <v>158</v>
      </c>
      <c r="B159" s="16" t="s">
        <v>19</v>
      </c>
      <c r="C159" s="66" t="s">
        <v>2365</v>
      </c>
      <c r="D159" s="15" t="s">
        <v>2364</v>
      </c>
      <c r="E159" s="14" t="s">
        <v>1209</v>
      </c>
      <c r="F159" s="13">
        <v>5</v>
      </c>
      <c r="G159" s="10">
        <v>1660.67</v>
      </c>
      <c r="H159" s="72"/>
      <c r="I159" s="73">
        <f t="shared" si="5"/>
        <v>0</v>
      </c>
      <c r="J159" s="74" t="str">
        <f t="shared" si="4"/>
        <v/>
      </c>
    </row>
    <row r="160" spans="1:10">
      <c r="A160" s="16">
        <v>159</v>
      </c>
      <c r="B160" s="16" t="s">
        <v>19</v>
      </c>
      <c r="C160" s="66" t="s">
        <v>2363</v>
      </c>
      <c r="D160" s="15" t="s">
        <v>1950</v>
      </c>
      <c r="E160" s="14" t="s">
        <v>1209</v>
      </c>
      <c r="F160" s="13">
        <v>5</v>
      </c>
      <c r="G160" s="10">
        <v>1660.67</v>
      </c>
      <c r="H160" s="72"/>
      <c r="I160" s="73">
        <f t="shared" si="5"/>
        <v>0</v>
      </c>
      <c r="J160" s="74" t="str">
        <f t="shared" si="4"/>
        <v/>
      </c>
    </row>
    <row r="161" spans="1:10">
      <c r="A161" s="16">
        <v>160</v>
      </c>
      <c r="B161" s="13" t="s">
        <v>19</v>
      </c>
      <c r="C161" s="65" t="s">
        <v>2362</v>
      </c>
      <c r="D161" s="12" t="s">
        <v>2361</v>
      </c>
      <c r="E161" s="11" t="s">
        <v>861</v>
      </c>
      <c r="F161" s="13">
        <v>5</v>
      </c>
      <c r="G161" s="10">
        <v>956.69</v>
      </c>
      <c r="H161" s="72"/>
      <c r="I161" s="73">
        <f t="shared" si="5"/>
        <v>0</v>
      </c>
      <c r="J161" s="74" t="str">
        <f t="shared" si="4"/>
        <v/>
      </c>
    </row>
    <row r="162" spans="1:10">
      <c r="A162" s="16">
        <v>161</v>
      </c>
      <c r="B162" s="13" t="s">
        <v>19</v>
      </c>
      <c r="C162" s="65" t="s">
        <v>2360</v>
      </c>
      <c r="D162" s="12" t="s">
        <v>2355</v>
      </c>
      <c r="E162" s="11" t="s">
        <v>1793</v>
      </c>
      <c r="F162" s="13">
        <v>5</v>
      </c>
      <c r="G162" s="10">
        <v>6143.07</v>
      </c>
      <c r="H162" s="72"/>
      <c r="I162" s="73">
        <f t="shared" si="5"/>
        <v>0</v>
      </c>
      <c r="J162" s="74" t="str">
        <f t="shared" si="4"/>
        <v/>
      </c>
    </row>
    <row r="163" spans="1:10">
      <c r="A163" s="16">
        <v>162</v>
      </c>
      <c r="B163" s="13" t="s">
        <v>19</v>
      </c>
      <c r="C163" s="65" t="s">
        <v>2359</v>
      </c>
      <c r="D163" s="12" t="s">
        <v>2348</v>
      </c>
      <c r="E163" s="11" t="s">
        <v>1793</v>
      </c>
      <c r="F163" s="13">
        <v>5</v>
      </c>
      <c r="G163" s="10">
        <v>99.6</v>
      </c>
      <c r="H163" s="72"/>
      <c r="I163" s="73">
        <f t="shared" si="5"/>
        <v>0</v>
      </c>
      <c r="J163" s="74" t="str">
        <f t="shared" si="4"/>
        <v/>
      </c>
    </row>
    <row r="164" spans="1:10">
      <c r="A164" s="16">
        <v>163</v>
      </c>
      <c r="B164" s="13" t="s">
        <v>19</v>
      </c>
      <c r="C164" s="65" t="s">
        <v>2358</v>
      </c>
      <c r="D164" s="12" t="s">
        <v>2357</v>
      </c>
      <c r="E164" s="11" t="s">
        <v>1793</v>
      </c>
      <c r="F164" s="13">
        <v>5</v>
      </c>
      <c r="G164" s="10">
        <v>3689.7</v>
      </c>
      <c r="H164" s="72"/>
      <c r="I164" s="73">
        <f t="shared" si="5"/>
        <v>0</v>
      </c>
      <c r="J164" s="74" t="str">
        <f t="shared" si="4"/>
        <v/>
      </c>
    </row>
    <row r="165" spans="1:10">
      <c r="A165" s="16">
        <v>164</v>
      </c>
      <c r="B165" s="13" t="s">
        <v>19</v>
      </c>
      <c r="C165" s="65" t="s">
        <v>2356</v>
      </c>
      <c r="D165" s="12" t="s">
        <v>2355</v>
      </c>
      <c r="E165" s="11" t="s">
        <v>1793</v>
      </c>
      <c r="F165" s="13">
        <v>8</v>
      </c>
      <c r="G165" s="10">
        <v>6142.9</v>
      </c>
      <c r="H165" s="72"/>
      <c r="I165" s="73">
        <f t="shared" si="5"/>
        <v>0</v>
      </c>
      <c r="J165" s="74" t="str">
        <f t="shared" si="4"/>
        <v/>
      </c>
    </row>
    <row r="166" spans="1:10" ht="14.25" customHeight="1">
      <c r="A166" s="16">
        <v>165</v>
      </c>
      <c r="B166" s="13" t="s">
        <v>19</v>
      </c>
      <c r="C166" s="65" t="s">
        <v>2354</v>
      </c>
      <c r="D166" s="12" t="s">
        <v>2353</v>
      </c>
      <c r="E166" s="11" t="s">
        <v>1793</v>
      </c>
      <c r="F166" s="13">
        <v>8</v>
      </c>
      <c r="G166" s="10">
        <v>590.29</v>
      </c>
      <c r="H166" s="72"/>
      <c r="I166" s="73">
        <f t="shared" si="5"/>
        <v>0</v>
      </c>
      <c r="J166" s="74" t="str">
        <f t="shared" si="4"/>
        <v/>
      </c>
    </row>
    <row r="167" spans="1:10">
      <c r="A167" s="16">
        <v>166</v>
      </c>
      <c r="B167" s="16" t="s">
        <v>19</v>
      </c>
      <c r="C167" s="66" t="s">
        <v>2352</v>
      </c>
      <c r="D167" s="15" t="s">
        <v>2350</v>
      </c>
      <c r="E167" s="14" t="s">
        <v>239</v>
      </c>
      <c r="F167" s="13">
        <v>5</v>
      </c>
      <c r="G167" s="10">
        <v>10835.58</v>
      </c>
      <c r="H167" s="72"/>
      <c r="I167" s="73">
        <f t="shared" si="5"/>
        <v>0</v>
      </c>
      <c r="J167" s="74" t="str">
        <f t="shared" si="4"/>
        <v/>
      </c>
    </row>
    <row r="168" spans="1:10">
      <c r="A168" s="16">
        <v>167</v>
      </c>
      <c r="B168" s="16" t="s">
        <v>19</v>
      </c>
      <c r="C168" s="66" t="s">
        <v>2351</v>
      </c>
      <c r="D168" s="15" t="s">
        <v>2350</v>
      </c>
      <c r="E168" s="14" t="s">
        <v>239</v>
      </c>
      <c r="F168" s="13">
        <v>5</v>
      </c>
      <c r="G168" s="10">
        <v>7688.66</v>
      </c>
      <c r="H168" s="72"/>
      <c r="I168" s="73">
        <f t="shared" si="5"/>
        <v>0</v>
      </c>
      <c r="J168" s="74" t="str">
        <f t="shared" si="4"/>
        <v/>
      </c>
    </row>
    <row r="169" spans="1:10">
      <c r="A169" s="16">
        <v>168</v>
      </c>
      <c r="B169" s="13" t="s">
        <v>19</v>
      </c>
      <c r="C169" s="65" t="s">
        <v>2349</v>
      </c>
      <c r="D169" s="12" t="s">
        <v>2348</v>
      </c>
      <c r="E169" s="11" t="s">
        <v>239</v>
      </c>
      <c r="F169" s="13">
        <v>5</v>
      </c>
      <c r="G169" s="10">
        <v>2461.38</v>
      </c>
      <c r="H169" s="72"/>
      <c r="I169" s="73">
        <f t="shared" si="5"/>
        <v>0</v>
      </c>
      <c r="J169" s="74" t="str">
        <f t="shared" si="4"/>
        <v/>
      </c>
    </row>
    <row r="170" spans="1:10">
      <c r="A170" s="16">
        <v>169</v>
      </c>
      <c r="B170" s="13" t="s">
        <v>19</v>
      </c>
      <c r="C170" s="65" t="s">
        <v>2349</v>
      </c>
      <c r="D170" s="12" t="s">
        <v>2348</v>
      </c>
      <c r="E170" s="11" t="s">
        <v>239</v>
      </c>
      <c r="F170" s="13">
        <v>5</v>
      </c>
      <c r="G170" s="10">
        <v>2461.38</v>
      </c>
      <c r="H170" s="72"/>
      <c r="I170" s="73">
        <f t="shared" si="5"/>
        <v>0</v>
      </c>
      <c r="J170" s="74" t="str">
        <f t="shared" si="4"/>
        <v/>
      </c>
    </row>
    <row r="171" spans="1:10">
      <c r="A171" s="16">
        <v>170</v>
      </c>
      <c r="B171" s="16" t="s">
        <v>19</v>
      </c>
      <c r="C171" s="66" t="s">
        <v>2347</v>
      </c>
      <c r="D171" s="15" t="s">
        <v>2344</v>
      </c>
      <c r="E171" s="14" t="s">
        <v>65</v>
      </c>
      <c r="F171" s="13">
        <v>5</v>
      </c>
      <c r="G171" s="10">
        <v>214.66</v>
      </c>
      <c r="H171" s="72"/>
      <c r="I171" s="73">
        <f t="shared" si="5"/>
        <v>0</v>
      </c>
      <c r="J171" s="74" t="str">
        <f t="shared" si="4"/>
        <v/>
      </c>
    </row>
    <row r="172" spans="1:10">
      <c r="A172" s="16">
        <v>171</v>
      </c>
      <c r="B172" s="16" t="s">
        <v>19</v>
      </c>
      <c r="C172" s="66" t="s">
        <v>2346</v>
      </c>
      <c r="D172" s="15" t="s">
        <v>2344</v>
      </c>
      <c r="E172" s="14" t="s">
        <v>65</v>
      </c>
      <c r="F172" s="13">
        <v>5</v>
      </c>
      <c r="G172" s="10">
        <v>214.66</v>
      </c>
      <c r="H172" s="72"/>
      <c r="I172" s="73">
        <f t="shared" si="5"/>
        <v>0</v>
      </c>
      <c r="J172" s="74" t="str">
        <f t="shared" si="4"/>
        <v/>
      </c>
    </row>
    <row r="173" spans="1:10">
      <c r="A173" s="16">
        <v>172</v>
      </c>
      <c r="B173" s="16" t="s">
        <v>19</v>
      </c>
      <c r="C173" s="66" t="s">
        <v>2345</v>
      </c>
      <c r="D173" s="15" t="s">
        <v>2344</v>
      </c>
      <c r="E173" s="14" t="s">
        <v>65</v>
      </c>
      <c r="F173" s="13">
        <v>5</v>
      </c>
      <c r="G173" s="10">
        <v>250.52</v>
      </c>
      <c r="H173" s="72"/>
      <c r="I173" s="73">
        <f t="shared" si="5"/>
        <v>0</v>
      </c>
      <c r="J173" s="74" t="str">
        <f t="shared" si="4"/>
        <v/>
      </c>
    </row>
    <row r="174" spans="1:10">
      <c r="A174" s="16">
        <v>173</v>
      </c>
      <c r="B174" s="16" t="s">
        <v>19</v>
      </c>
      <c r="C174" s="66" t="s">
        <v>2343</v>
      </c>
      <c r="D174" s="15" t="s">
        <v>2341</v>
      </c>
      <c r="E174" s="14" t="s">
        <v>65</v>
      </c>
      <c r="F174" s="13">
        <v>5</v>
      </c>
      <c r="G174" s="10">
        <v>120.54</v>
      </c>
      <c r="H174" s="72"/>
      <c r="I174" s="73">
        <f t="shared" si="5"/>
        <v>0</v>
      </c>
      <c r="J174" s="74" t="str">
        <f t="shared" si="4"/>
        <v/>
      </c>
    </row>
    <row r="175" spans="1:10">
      <c r="A175" s="16">
        <v>174</v>
      </c>
      <c r="B175" s="13" t="s">
        <v>19</v>
      </c>
      <c r="C175" s="65" t="s">
        <v>2342</v>
      </c>
      <c r="D175" s="12" t="s">
        <v>2341</v>
      </c>
      <c r="E175" s="11" t="s">
        <v>65</v>
      </c>
      <c r="F175" s="13">
        <v>5</v>
      </c>
      <c r="G175" s="10">
        <v>80.099999999999994</v>
      </c>
      <c r="H175" s="72"/>
      <c r="I175" s="73">
        <f t="shared" si="5"/>
        <v>0</v>
      </c>
      <c r="J175" s="74" t="str">
        <f t="shared" si="4"/>
        <v/>
      </c>
    </row>
    <row r="176" spans="1:10">
      <c r="A176" s="16">
        <v>175</v>
      </c>
      <c r="B176" s="16" t="s">
        <v>19</v>
      </c>
      <c r="C176" s="66" t="s">
        <v>2340</v>
      </c>
      <c r="D176" s="15" t="s">
        <v>2339</v>
      </c>
      <c r="E176" s="14" t="s">
        <v>1229</v>
      </c>
      <c r="F176" s="13">
        <v>5</v>
      </c>
      <c r="G176" s="10">
        <v>372.05</v>
      </c>
      <c r="H176" s="72"/>
      <c r="I176" s="73">
        <f t="shared" si="5"/>
        <v>0</v>
      </c>
      <c r="J176" s="74" t="str">
        <f t="shared" si="4"/>
        <v/>
      </c>
    </row>
    <row r="177" spans="1:10">
      <c r="A177" s="16">
        <v>176</v>
      </c>
      <c r="B177" s="13" t="s">
        <v>19</v>
      </c>
      <c r="C177" s="65" t="s">
        <v>2338</v>
      </c>
      <c r="D177" s="12" t="s">
        <v>1318</v>
      </c>
      <c r="E177" s="11" t="s">
        <v>65</v>
      </c>
      <c r="F177" s="13">
        <v>33</v>
      </c>
      <c r="G177" s="10">
        <v>445.19</v>
      </c>
      <c r="H177" s="72"/>
      <c r="I177" s="73">
        <f t="shared" si="5"/>
        <v>0</v>
      </c>
      <c r="J177" s="74" t="str">
        <f t="shared" si="4"/>
        <v/>
      </c>
    </row>
    <row r="178" spans="1:10">
      <c r="A178" s="16">
        <v>177</v>
      </c>
      <c r="B178" s="13" t="s">
        <v>19</v>
      </c>
      <c r="C178" s="65" t="s">
        <v>2337</v>
      </c>
      <c r="D178" s="12" t="s">
        <v>2336</v>
      </c>
      <c r="E178" s="11" t="s">
        <v>65</v>
      </c>
      <c r="F178" s="13">
        <v>5</v>
      </c>
      <c r="G178" s="10">
        <v>690</v>
      </c>
      <c r="H178" s="72"/>
      <c r="I178" s="73">
        <f t="shared" si="5"/>
        <v>0</v>
      </c>
      <c r="J178" s="74" t="str">
        <f t="shared" si="4"/>
        <v/>
      </c>
    </row>
    <row r="179" spans="1:10">
      <c r="A179" s="16">
        <v>178</v>
      </c>
      <c r="B179" s="13" t="s">
        <v>19</v>
      </c>
      <c r="C179" s="65" t="s">
        <v>2335</v>
      </c>
      <c r="D179" s="12" t="s">
        <v>2334</v>
      </c>
      <c r="E179" s="11" t="s">
        <v>65</v>
      </c>
      <c r="F179" s="13">
        <v>487</v>
      </c>
      <c r="G179" s="10">
        <v>24.34</v>
      </c>
      <c r="H179" s="72"/>
      <c r="I179" s="73">
        <f t="shared" si="5"/>
        <v>0</v>
      </c>
      <c r="J179" s="74" t="str">
        <f t="shared" si="4"/>
        <v/>
      </c>
    </row>
    <row r="180" spans="1:10">
      <c r="A180" s="16">
        <v>179</v>
      </c>
      <c r="B180" s="16" t="s">
        <v>19</v>
      </c>
      <c r="C180" s="66" t="s">
        <v>2333</v>
      </c>
      <c r="D180" s="15" t="s">
        <v>2332</v>
      </c>
      <c r="E180" s="14" t="s">
        <v>65</v>
      </c>
      <c r="F180" s="13">
        <v>5</v>
      </c>
      <c r="G180" s="10">
        <v>76.31</v>
      </c>
      <c r="H180" s="72"/>
      <c r="I180" s="73">
        <f t="shared" si="5"/>
        <v>0</v>
      </c>
      <c r="J180" s="74" t="str">
        <f t="shared" si="4"/>
        <v/>
      </c>
    </row>
    <row r="181" spans="1:10">
      <c r="A181" s="16">
        <v>180</v>
      </c>
      <c r="B181" s="13" t="s">
        <v>19</v>
      </c>
      <c r="C181" s="65" t="s">
        <v>2331</v>
      </c>
      <c r="D181" s="12" t="s">
        <v>2329</v>
      </c>
      <c r="E181" s="11" t="s">
        <v>65</v>
      </c>
      <c r="F181" s="13">
        <v>5</v>
      </c>
      <c r="G181" s="10">
        <v>15466.28</v>
      </c>
      <c r="H181" s="72"/>
      <c r="I181" s="73">
        <f t="shared" si="5"/>
        <v>0</v>
      </c>
      <c r="J181" s="74" t="str">
        <f t="shared" si="4"/>
        <v/>
      </c>
    </row>
    <row r="182" spans="1:10">
      <c r="A182" s="16">
        <v>181</v>
      </c>
      <c r="B182" s="13" t="s">
        <v>19</v>
      </c>
      <c r="C182" s="65" t="s">
        <v>2330</v>
      </c>
      <c r="D182" s="12" t="s">
        <v>2329</v>
      </c>
      <c r="E182" s="11" t="s">
        <v>65</v>
      </c>
      <c r="F182" s="13">
        <v>5</v>
      </c>
      <c r="G182" s="10">
        <v>15466.28</v>
      </c>
      <c r="H182" s="72"/>
      <c r="I182" s="73">
        <f t="shared" si="5"/>
        <v>0</v>
      </c>
      <c r="J182" s="74" t="str">
        <f t="shared" si="4"/>
        <v/>
      </c>
    </row>
    <row r="183" spans="1:10">
      <c r="A183" s="16">
        <v>182</v>
      </c>
      <c r="B183" s="16" t="s">
        <v>19</v>
      </c>
      <c r="C183" s="66" t="s">
        <v>2328</v>
      </c>
      <c r="D183" s="15" t="s">
        <v>2327</v>
      </c>
      <c r="E183" s="14" t="s">
        <v>65</v>
      </c>
      <c r="F183" s="13">
        <v>5</v>
      </c>
      <c r="G183" s="10">
        <v>705.86</v>
      </c>
      <c r="H183" s="72"/>
      <c r="I183" s="73">
        <f t="shared" si="5"/>
        <v>0</v>
      </c>
      <c r="J183" s="74" t="str">
        <f t="shared" si="4"/>
        <v/>
      </c>
    </row>
    <row r="184" spans="1:10">
      <c r="A184" s="16">
        <v>183</v>
      </c>
      <c r="B184" s="16" t="s">
        <v>19</v>
      </c>
      <c r="C184" s="66" t="s">
        <v>2326</v>
      </c>
      <c r="D184" s="15" t="s">
        <v>1475</v>
      </c>
      <c r="E184" s="14" t="s">
        <v>65</v>
      </c>
      <c r="F184" s="13">
        <v>5</v>
      </c>
      <c r="G184" s="10">
        <v>77.14</v>
      </c>
      <c r="H184" s="72"/>
      <c r="I184" s="73">
        <f t="shared" si="5"/>
        <v>0</v>
      </c>
      <c r="J184" s="74" t="str">
        <f t="shared" si="4"/>
        <v/>
      </c>
    </row>
    <row r="185" spans="1:10">
      <c r="A185" s="16">
        <v>184</v>
      </c>
      <c r="B185" s="13" t="s">
        <v>19</v>
      </c>
      <c r="C185" s="65" t="s">
        <v>2325</v>
      </c>
      <c r="D185" s="12" t="s">
        <v>2324</v>
      </c>
      <c r="E185" s="11" t="s">
        <v>27</v>
      </c>
      <c r="F185" s="13">
        <v>5</v>
      </c>
      <c r="G185" s="10">
        <v>1713.51</v>
      </c>
      <c r="H185" s="72"/>
      <c r="I185" s="73">
        <f t="shared" si="5"/>
        <v>0</v>
      </c>
      <c r="J185" s="74" t="str">
        <f t="shared" si="4"/>
        <v/>
      </c>
    </row>
    <row r="186" spans="1:10">
      <c r="A186" s="16">
        <v>185</v>
      </c>
      <c r="B186" s="16" t="s">
        <v>19</v>
      </c>
      <c r="C186" s="66" t="s">
        <v>2323</v>
      </c>
      <c r="D186" s="15" t="s">
        <v>2322</v>
      </c>
      <c r="E186" s="14" t="s">
        <v>65</v>
      </c>
      <c r="F186" s="13">
        <v>5</v>
      </c>
      <c r="G186" s="10">
        <v>29.5</v>
      </c>
      <c r="H186" s="72"/>
      <c r="I186" s="73">
        <f t="shared" si="5"/>
        <v>0</v>
      </c>
      <c r="J186" s="74" t="str">
        <f t="shared" si="4"/>
        <v/>
      </c>
    </row>
    <row r="187" spans="1:10">
      <c r="A187" s="16">
        <v>186</v>
      </c>
      <c r="B187" s="13" t="s">
        <v>19</v>
      </c>
      <c r="C187" s="65" t="s">
        <v>2321</v>
      </c>
      <c r="D187" s="12" t="s">
        <v>2206</v>
      </c>
      <c r="E187" s="11" t="s">
        <v>65</v>
      </c>
      <c r="F187" s="13">
        <v>462</v>
      </c>
      <c r="G187" s="10">
        <v>2063.16</v>
      </c>
      <c r="H187" s="72"/>
      <c r="I187" s="73">
        <f t="shared" si="5"/>
        <v>0</v>
      </c>
      <c r="J187" s="74" t="str">
        <f t="shared" si="4"/>
        <v/>
      </c>
    </row>
    <row r="188" spans="1:10">
      <c r="A188" s="16">
        <v>187</v>
      </c>
      <c r="B188" s="13" t="s">
        <v>19</v>
      </c>
      <c r="C188" s="65" t="s">
        <v>2320</v>
      </c>
      <c r="D188" s="12" t="s">
        <v>1515</v>
      </c>
      <c r="E188" s="11" t="s">
        <v>65</v>
      </c>
      <c r="F188" s="13">
        <v>5</v>
      </c>
      <c r="G188" s="10">
        <v>105.7</v>
      </c>
      <c r="H188" s="72"/>
      <c r="I188" s="73">
        <f t="shared" si="5"/>
        <v>0</v>
      </c>
      <c r="J188" s="74" t="str">
        <f t="shared" si="4"/>
        <v/>
      </c>
    </row>
    <row r="189" spans="1:10">
      <c r="A189" s="16">
        <v>188</v>
      </c>
      <c r="B189" s="16" t="s">
        <v>19</v>
      </c>
      <c r="C189" s="66" t="s">
        <v>2319</v>
      </c>
      <c r="D189" s="15" t="s">
        <v>2318</v>
      </c>
      <c r="E189" s="14" t="s">
        <v>2317</v>
      </c>
      <c r="F189" s="13">
        <v>5</v>
      </c>
      <c r="G189" s="10">
        <v>652.87</v>
      </c>
      <c r="H189" s="72"/>
      <c r="I189" s="73">
        <f t="shared" si="5"/>
        <v>0</v>
      </c>
      <c r="J189" s="74" t="str">
        <f t="shared" si="4"/>
        <v/>
      </c>
    </row>
    <row r="190" spans="1:10">
      <c r="A190" s="16">
        <v>189</v>
      </c>
      <c r="B190" s="13" t="s">
        <v>19</v>
      </c>
      <c r="C190" s="65" t="s">
        <v>2316</v>
      </c>
      <c r="D190" s="12" t="s">
        <v>1084</v>
      </c>
      <c r="E190" s="11" t="s">
        <v>65</v>
      </c>
      <c r="F190" s="13">
        <v>9</v>
      </c>
      <c r="G190" s="10">
        <v>923.5</v>
      </c>
      <c r="H190" s="72"/>
      <c r="I190" s="73">
        <f t="shared" si="5"/>
        <v>0</v>
      </c>
      <c r="J190" s="74" t="str">
        <f t="shared" si="4"/>
        <v/>
      </c>
    </row>
    <row r="191" spans="1:10">
      <c r="A191" s="16">
        <v>190</v>
      </c>
      <c r="B191" s="13" t="s">
        <v>19</v>
      </c>
      <c r="C191" s="65" t="s">
        <v>2315</v>
      </c>
      <c r="D191" s="12" t="s">
        <v>2314</v>
      </c>
      <c r="E191" s="11" t="s">
        <v>65</v>
      </c>
      <c r="F191" s="13">
        <v>23</v>
      </c>
      <c r="G191" s="10">
        <v>119.07</v>
      </c>
      <c r="H191" s="72"/>
      <c r="I191" s="73">
        <f t="shared" si="5"/>
        <v>0</v>
      </c>
      <c r="J191" s="74" t="str">
        <f t="shared" si="4"/>
        <v/>
      </c>
    </row>
    <row r="192" spans="1:10">
      <c r="A192" s="16">
        <v>191</v>
      </c>
      <c r="B192" s="13" t="s">
        <v>19</v>
      </c>
      <c r="C192" s="65" t="s">
        <v>2313</v>
      </c>
      <c r="D192" s="12" t="s">
        <v>1325</v>
      </c>
      <c r="E192" s="11" t="s">
        <v>381</v>
      </c>
      <c r="F192" s="13">
        <v>58</v>
      </c>
      <c r="G192" s="10">
        <v>178.95</v>
      </c>
      <c r="H192" s="72"/>
      <c r="I192" s="73">
        <f t="shared" si="5"/>
        <v>0</v>
      </c>
      <c r="J192" s="74" t="str">
        <f t="shared" si="4"/>
        <v/>
      </c>
    </row>
    <row r="193" spans="1:10">
      <c r="A193" s="16">
        <v>192</v>
      </c>
      <c r="B193" s="13" t="s">
        <v>19</v>
      </c>
      <c r="C193" s="65" t="s">
        <v>2312</v>
      </c>
      <c r="D193" s="12" t="s">
        <v>78</v>
      </c>
      <c r="E193" s="11" t="s">
        <v>2311</v>
      </c>
      <c r="F193" s="13">
        <v>29</v>
      </c>
      <c r="G193" s="10">
        <v>114</v>
      </c>
      <c r="H193" s="72"/>
      <c r="I193" s="73">
        <f t="shared" si="5"/>
        <v>0</v>
      </c>
      <c r="J193" s="74" t="str">
        <f t="shared" si="4"/>
        <v/>
      </c>
    </row>
    <row r="194" spans="1:10">
      <c r="A194" s="16">
        <v>193</v>
      </c>
      <c r="B194" s="13" t="s">
        <v>19</v>
      </c>
      <c r="C194" s="65" t="s">
        <v>2310</v>
      </c>
      <c r="D194" s="12" t="s">
        <v>2309</v>
      </c>
      <c r="E194" s="11" t="s">
        <v>65</v>
      </c>
      <c r="F194" s="13">
        <v>58</v>
      </c>
      <c r="G194" s="10">
        <v>1014.2</v>
      </c>
      <c r="H194" s="72"/>
      <c r="I194" s="73">
        <f t="shared" si="5"/>
        <v>0</v>
      </c>
      <c r="J194" s="74" t="str">
        <f t="shared" ref="J194:J257" si="6">IF(H:H&gt;G:G, "Above Estimated Unit Price", "")</f>
        <v/>
      </c>
    </row>
    <row r="195" spans="1:10">
      <c r="A195" s="16">
        <v>194</v>
      </c>
      <c r="B195" s="13" t="s">
        <v>19</v>
      </c>
      <c r="C195" s="65" t="s">
        <v>2308</v>
      </c>
      <c r="D195" s="12" t="s">
        <v>876</v>
      </c>
      <c r="E195" s="11" t="s">
        <v>65</v>
      </c>
      <c r="F195" s="13">
        <v>28</v>
      </c>
      <c r="G195" s="10">
        <v>667.4</v>
      </c>
      <c r="H195" s="72"/>
      <c r="I195" s="73">
        <f t="shared" ref="I195:I258" si="7">H195*F195</f>
        <v>0</v>
      </c>
      <c r="J195" s="74" t="str">
        <f t="shared" si="6"/>
        <v/>
      </c>
    </row>
    <row r="196" spans="1:10">
      <c r="A196" s="16">
        <v>195</v>
      </c>
      <c r="B196" s="13" t="s">
        <v>19</v>
      </c>
      <c r="C196" s="65" t="s">
        <v>2307</v>
      </c>
      <c r="D196" s="12" t="s">
        <v>1202</v>
      </c>
      <c r="E196" s="11" t="s">
        <v>65</v>
      </c>
      <c r="F196" s="13">
        <v>5</v>
      </c>
      <c r="G196" s="10">
        <v>7344.06</v>
      </c>
      <c r="H196" s="72"/>
      <c r="I196" s="73">
        <f t="shared" si="7"/>
        <v>0</v>
      </c>
      <c r="J196" s="74" t="str">
        <f t="shared" si="6"/>
        <v/>
      </c>
    </row>
    <row r="197" spans="1:10">
      <c r="A197" s="16">
        <v>196</v>
      </c>
      <c r="B197" s="13" t="s">
        <v>19</v>
      </c>
      <c r="C197" s="65" t="s">
        <v>2306</v>
      </c>
      <c r="D197" s="12" t="s">
        <v>2305</v>
      </c>
      <c r="E197" s="11" t="s">
        <v>65</v>
      </c>
      <c r="F197" s="13">
        <v>6</v>
      </c>
      <c r="G197" s="10">
        <v>12812.53</v>
      </c>
      <c r="H197" s="72"/>
      <c r="I197" s="73">
        <f t="shared" si="7"/>
        <v>0</v>
      </c>
      <c r="J197" s="74" t="str">
        <f t="shared" si="6"/>
        <v/>
      </c>
    </row>
    <row r="198" spans="1:10">
      <c r="A198" s="16">
        <v>197</v>
      </c>
      <c r="B198" s="13" t="s">
        <v>19</v>
      </c>
      <c r="C198" s="65" t="s">
        <v>2304</v>
      </c>
      <c r="D198" s="12" t="s">
        <v>1619</v>
      </c>
      <c r="E198" s="11" t="s">
        <v>65</v>
      </c>
      <c r="F198" s="13">
        <v>30</v>
      </c>
      <c r="G198" s="10">
        <v>363.48</v>
      </c>
      <c r="H198" s="72"/>
      <c r="I198" s="73">
        <f t="shared" si="7"/>
        <v>0</v>
      </c>
      <c r="J198" s="74" t="str">
        <f t="shared" si="6"/>
        <v/>
      </c>
    </row>
    <row r="199" spans="1:10">
      <c r="A199" s="16">
        <v>198</v>
      </c>
      <c r="B199" s="13" t="s">
        <v>19</v>
      </c>
      <c r="C199" s="65" t="s">
        <v>2303</v>
      </c>
      <c r="D199" s="12" t="s">
        <v>876</v>
      </c>
      <c r="E199" s="11" t="s">
        <v>65</v>
      </c>
      <c r="F199" s="13">
        <v>11</v>
      </c>
      <c r="G199" s="10">
        <v>276.41000000000003</v>
      </c>
      <c r="H199" s="72"/>
      <c r="I199" s="73">
        <f t="shared" si="7"/>
        <v>0</v>
      </c>
      <c r="J199" s="74" t="str">
        <f t="shared" si="6"/>
        <v/>
      </c>
    </row>
    <row r="200" spans="1:10">
      <c r="A200" s="16">
        <v>199</v>
      </c>
      <c r="B200" s="13" t="s">
        <v>19</v>
      </c>
      <c r="C200" s="65" t="s">
        <v>2302</v>
      </c>
      <c r="D200" s="12" t="s">
        <v>82</v>
      </c>
      <c r="E200" s="11" t="s">
        <v>65</v>
      </c>
      <c r="F200" s="13">
        <v>5</v>
      </c>
      <c r="G200" s="10">
        <v>92.52</v>
      </c>
      <c r="H200" s="72"/>
      <c r="I200" s="73">
        <f t="shared" si="7"/>
        <v>0</v>
      </c>
      <c r="J200" s="74" t="str">
        <f t="shared" si="6"/>
        <v/>
      </c>
    </row>
    <row r="201" spans="1:10">
      <c r="A201" s="16">
        <v>200</v>
      </c>
      <c r="B201" s="13" t="s">
        <v>19</v>
      </c>
      <c r="C201" s="65" t="s">
        <v>2301</v>
      </c>
      <c r="D201" s="12" t="s">
        <v>78</v>
      </c>
      <c r="E201" s="11" t="s">
        <v>65</v>
      </c>
      <c r="F201" s="13">
        <v>608</v>
      </c>
      <c r="G201" s="10">
        <v>30</v>
      </c>
      <c r="H201" s="72"/>
      <c r="I201" s="73">
        <f t="shared" si="7"/>
        <v>0</v>
      </c>
      <c r="J201" s="74" t="str">
        <f t="shared" si="6"/>
        <v/>
      </c>
    </row>
    <row r="202" spans="1:10">
      <c r="A202" s="16">
        <v>201</v>
      </c>
      <c r="B202" s="16" t="s">
        <v>19</v>
      </c>
      <c r="C202" s="66" t="s">
        <v>2299</v>
      </c>
      <c r="D202" s="15" t="s">
        <v>2296</v>
      </c>
      <c r="E202" s="14" t="s">
        <v>65</v>
      </c>
      <c r="F202" s="13">
        <v>6</v>
      </c>
      <c r="G202" s="10">
        <v>175.43</v>
      </c>
      <c r="H202" s="72"/>
      <c r="I202" s="73">
        <f t="shared" si="7"/>
        <v>0</v>
      </c>
      <c r="J202" s="74" t="str">
        <f t="shared" si="6"/>
        <v/>
      </c>
    </row>
    <row r="203" spans="1:10">
      <c r="A203" s="16">
        <v>202</v>
      </c>
      <c r="B203" s="13" t="s">
        <v>19</v>
      </c>
      <c r="C203" s="65" t="s">
        <v>2298</v>
      </c>
      <c r="D203" s="12" t="s">
        <v>78</v>
      </c>
      <c r="E203" s="11" t="s">
        <v>65</v>
      </c>
      <c r="F203" s="13">
        <v>14</v>
      </c>
      <c r="G203" s="10">
        <v>4.4000000000000004</v>
      </c>
      <c r="H203" s="72"/>
      <c r="I203" s="73">
        <f t="shared" si="7"/>
        <v>0</v>
      </c>
      <c r="J203" s="74" t="str">
        <f t="shared" si="6"/>
        <v/>
      </c>
    </row>
    <row r="204" spans="1:10">
      <c r="A204" s="16">
        <v>203</v>
      </c>
      <c r="B204" s="16" t="s">
        <v>19</v>
      </c>
      <c r="C204" s="66" t="s">
        <v>2297</v>
      </c>
      <c r="D204" s="15" t="s">
        <v>2296</v>
      </c>
      <c r="E204" s="14" t="s">
        <v>65</v>
      </c>
      <c r="F204" s="13">
        <v>5</v>
      </c>
      <c r="G204" s="10">
        <v>79.459999999999994</v>
      </c>
      <c r="H204" s="72"/>
      <c r="I204" s="73">
        <f t="shared" si="7"/>
        <v>0</v>
      </c>
      <c r="J204" s="74" t="str">
        <f t="shared" si="6"/>
        <v/>
      </c>
    </row>
    <row r="205" spans="1:10">
      <c r="A205" s="16">
        <v>204</v>
      </c>
      <c r="B205" s="16" t="s">
        <v>19</v>
      </c>
      <c r="C205" s="66" t="s">
        <v>2295</v>
      </c>
      <c r="D205" s="15" t="s">
        <v>77</v>
      </c>
      <c r="E205" s="14" t="s">
        <v>65</v>
      </c>
      <c r="F205" s="13">
        <v>5</v>
      </c>
      <c r="G205" s="10">
        <v>45.38</v>
      </c>
      <c r="H205" s="72"/>
      <c r="I205" s="73">
        <f t="shared" si="7"/>
        <v>0</v>
      </c>
      <c r="J205" s="74" t="str">
        <f t="shared" si="6"/>
        <v/>
      </c>
    </row>
    <row r="206" spans="1:10">
      <c r="A206" s="16">
        <v>205</v>
      </c>
      <c r="B206" s="13" t="s">
        <v>19</v>
      </c>
      <c r="C206" s="65" t="s">
        <v>2294</v>
      </c>
      <c r="D206" s="12" t="s">
        <v>78</v>
      </c>
      <c r="E206" s="11" t="s">
        <v>65</v>
      </c>
      <c r="F206" s="13">
        <v>13</v>
      </c>
      <c r="G206" s="10">
        <v>16.73</v>
      </c>
      <c r="H206" s="72"/>
      <c r="I206" s="73">
        <f t="shared" si="7"/>
        <v>0</v>
      </c>
      <c r="J206" s="74" t="str">
        <f t="shared" si="6"/>
        <v/>
      </c>
    </row>
    <row r="207" spans="1:10">
      <c r="A207" s="16">
        <v>206</v>
      </c>
      <c r="B207" s="16" t="s">
        <v>19</v>
      </c>
      <c r="C207" s="66" t="s">
        <v>2293</v>
      </c>
      <c r="D207" s="15" t="s">
        <v>2292</v>
      </c>
      <c r="E207" s="14" t="s">
        <v>65</v>
      </c>
      <c r="F207" s="13">
        <v>5</v>
      </c>
      <c r="G207" s="10">
        <v>138.30000000000001</v>
      </c>
      <c r="H207" s="72"/>
      <c r="I207" s="73">
        <f t="shared" si="7"/>
        <v>0</v>
      </c>
      <c r="J207" s="74" t="str">
        <f t="shared" si="6"/>
        <v/>
      </c>
    </row>
    <row r="208" spans="1:10">
      <c r="A208" s="16">
        <v>207</v>
      </c>
      <c r="B208" s="13" t="s">
        <v>19</v>
      </c>
      <c r="C208" s="65" t="s">
        <v>2291</v>
      </c>
      <c r="D208" s="12" t="s">
        <v>78</v>
      </c>
      <c r="E208" s="11" t="s">
        <v>65</v>
      </c>
      <c r="F208" s="13">
        <v>31</v>
      </c>
      <c r="G208" s="10">
        <v>13.9</v>
      </c>
      <c r="H208" s="72"/>
      <c r="I208" s="73">
        <f t="shared" si="7"/>
        <v>0</v>
      </c>
      <c r="J208" s="74" t="str">
        <f t="shared" si="6"/>
        <v/>
      </c>
    </row>
    <row r="209" spans="1:10">
      <c r="A209" s="16">
        <v>208</v>
      </c>
      <c r="B209" s="13" t="s">
        <v>19</v>
      </c>
      <c r="C209" s="65" t="s">
        <v>2290</v>
      </c>
      <c r="D209" s="12" t="s">
        <v>2289</v>
      </c>
      <c r="E209" s="11" t="s">
        <v>65</v>
      </c>
      <c r="F209" s="13">
        <v>6</v>
      </c>
      <c r="G209" s="10">
        <v>216.1</v>
      </c>
      <c r="H209" s="72"/>
      <c r="I209" s="73">
        <f t="shared" si="7"/>
        <v>0</v>
      </c>
      <c r="J209" s="74" t="str">
        <f t="shared" si="6"/>
        <v/>
      </c>
    </row>
    <row r="210" spans="1:10">
      <c r="A210" s="16">
        <v>209</v>
      </c>
      <c r="B210" s="16" t="s">
        <v>19</v>
      </c>
      <c r="C210" s="66" t="s">
        <v>2288</v>
      </c>
      <c r="D210" s="15" t="s">
        <v>2287</v>
      </c>
      <c r="E210" s="14" t="s">
        <v>65</v>
      </c>
      <c r="F210" s="13">
        <v>5</v>
      </c>
      <c r="G210" s="10">
        <v>778.1</v>
      </c>
      <c r="H210" s="72"/>
      <c r="I210" s="73">
        <f t="shared" si="7"/>
        <v>0</v>
      </c>
      <c r="J210" s="74" t="str">
        <f t="shared" si="6"/>
        <v/>
      </c>
    </row>
    <row r="211" spans="1:10">
      <c r="A211" s="16">
        <v>210</v>
      </c>
      <c r="B211" s="13" t="s">
        <v>19</v>
      </c>
      <c r="C211" s="65" t="s">
        <v>2286</v>
      </c>
      <c r="D211" s="12" t="s">
        <v>78</v>
      </c>
      <c r="E211" s="11" t="s">
        <v>65</v>
      </c>
      <c r="F211" s="13">
        <v>13</v>
      </c>
      <c r="G211" s="10">
        <v>17</v>
      </c>
      <c r="H211" s="72"/>
      <c r="I211" s="73">
        <f t="shared" si="7"/>
        <v>0</v>
      </c>
      <c r="J211" s="74" t="str">
        <f t="shared" si="6"/>
        <v/>
      </c>
    </row>
    <row r="212" spans="1:10">
      <c r="A212" s="16">
        <v>211</v>
      </c>
      <c r="B212" s="16" t="s">
        <v>19</v>
      </c>
      <c r="C212" s="66" t="s">
        <v>2285</v>
      </c>
      <c r="D212" s="15" t="s">
        <v>2223</v>
      </c>
      <c r="E212" s="14" t="s">
        <v>65</v>
      </c>
      <c r="F212" s="13">
        <v>5</v>
      </c>
      <c r="G212" s="10">
        <v>84.11</v>
      </c>
      <c r="H212" s="72"/>
      <c r="I212" s="73">
        <f t="shared" si="7"/>
        <v>0</v>
      </c>
      <c r="J212" s="74" t="str">
        <f t="shared" si="6"/>
        <v/>
      </c>
    </row>
    <row r="213" spans="1:10">
      <c r="A213" s="16">
        <v>212</v>
      </c>
      <c r="B213" s="13" t="s">
        <v>19</v>
      </c>
      <c r="C213" s="65" t="s">
        <v>2284</v>
      </c>
      <c r="D213" s="12" t="s">
        <v>78</v>
      </c>
      <c r="E213" s="11" t="s">
        <v>65</v>
      </c>
      <c r="F213" s="13">
        <v>21</v>
      </c>
      <c r="G213" s="10">
        <v>26.24</v>
      </c>
      <c r="H213" s="72"/>
      <c r="I213" s="73">
        <f t="shared" si="7"/>
        <v>0</v>
      </c>
      <c r="J213" s="74" t="str">
        <f t="shared" si="6"/>
        <v/>
      </c>
    </row>
    <row r="214" spans="1:10">
      <c r="A214" s="16">
        <v>213</v>
      </c>
      <c r="B214" s="13" t="s">
        <v>19</v>
      </c>
      <c r="C214" s="65" t="s">
        <v>2283</v>
      </c>
      <c r="D214" s="12" t="s">
        <v>2282</v>
      </c>
      <c r="E214" s="11" t="s">
        <v>65</v>
      </c>
      <c r="F214" s="13">
        <v>40</v>
      </c>
      <c r="G214" s="10">
        <v>40</v>
      </c>
      <c r="H214" s="72"/>
      <c r="I214" s="73">
        <f t="shared" si="7"/>
        <v>0</v>
      </c>
      <c r="J214" s="74" t="str">
        <f t="shared" si="6"/>
        <v/>
      </c>
    </row>
    <row r="215" spans="1:10">
      <c r="A215" s="16">
        <v>214</v>
      </c>
      <c r="B215" s="13" t="s">
        <v>19</v>
      </c>
      <c r="C215" s="65" t="s">
        <v>2281</v>
      </c>
      <c r="D215" s="12" t="s">
        <v>2129</v>
      </c>
      <c r="E215" s="11" t="s">
        <v>65</v>
      </c>
      <c r="F215" s="13">
        <v>20</v>
      </c>
      <c r="G215" s="10">
        <v>51</v>
      </c>
      <c r="H215" s="72"/>
      <c r="I215" s="73">
        <f t="shared" si="7"/>
        <v>0</v>
      </c>
      <c r="J215" s="74" t="str">
        <f t="shared" si="6"/>
        <v/>
      </c>
    </row>
    <row r="216" spans="1:10">
      <c r="A216" s="16">
        <v>215</v>
      </c>
      <c r="B216" s="16" t="s">
        <v>19</v>
      </c>
      <c r="C216" s="66" t="s">
        <v>2280</v>
      </c>
      <c r="D216" s="15" t="s">
        <v>2129</v>
      </c>
      <c r="E216" s="14" t="s">
        <v>65</v>
      </c>
      <c r="F216" s="13">
        <v>5</v>
      </c>
      <c r="G216" s="10">
        <v>27.56</v>
      </c>
      <c r="H216" s="72"/>
      <c r="I216" s="73">
        <f t="shared" si="7"/>
        <v>0</v>
      </c>
      <c r="J216" s="74" t="str">
        <f t="shared" si="6"/>
        <v/>
      </c>
    </row>
    <row r="217" spans="1:10">
      <c r="A217" s="16">
        <v>216</v>
      </c>
      <c r="B217" s="13" t="s">
        <v>19</v>
      </c>
      <c r="C217" s="65" t="s">
        <v>2279</v>
      </c>
      <c r="D217" s="12" t="s">
        <v>2129</v>
      </c>
      <c r="E217" s="11" t="s">
        <v>65</v>
      </c>
      <c r="F217" s="13">
        <v>5</v>
      </c>
      <c r="G217" s="10">
        <v>61</v>
      </c>
      <c r="H217" s="72"/>
      <c r="I217" s="73">
        <f t="shared" si="7"/>
        <v>0</v>
      </c>
      <c r="J217" s="74" t="str">
        <f t="shared" si="6"/>
        <v/>
      </c>
    </row>
    <row r="218" spans="1:10">
      <c r="A218" s="16">
        <v>217</v>
      </c>
      <c r="B218" s="13" t="s">
        <v>19</v>
      </c>
      <c r="C218" s="65" t="s">
        <v>2278</v>
      </c>
      <c r="D218" s="12" t="s">
        <v>2277</v>
      </c>
      <c r="E218" s="11" t="s">
        <v>65</v>
      </c>
      <c r="F218" s="13">
        <v>5</v>
      </c>
      <c r="G218" s="10">
        <v>381.36</v>
      </c>
      <c r="H218" s="72"/>
      <c r="I218" s="73">
        <f t="shared" si="7"/>
        <v>0</v>
      </c>
      <c r="J218" s="74" t="str">
        <f t="shared" si="6"/>
        <v/>
      </c>
    </row>
    <row r="219" spans="1:10">
      <c r="A219" s="16">
        <v>218</v>
      </c>
      <c r="B219" s="16" t="s">
        <v>19</v>
      </c>
      <c r="C219" s="66" t="s">
        <v>2276</v>
      </c>
      <c r="D219" s="15" t="s">
        <v>78</v>
      </c>
      <c r="E219" s="14" t="s">
        <v>65</v>
      </c>
      <c r="F219" s="13">
        <v>17</v>
      </c>
      <c r="G219" s="10">
        <v>8</v>
      </c>
      <c r="H219" s="72"/>
      <c r="I219" s="73">
        <f t="shared" si="7"/>
        <v>0</v>
      </c>
      <c r="J219" s="74" t="str">
        <f t="shared" si="6"/>
        <v/>
      </c>
    </row>
    <row r="220" spans="1:10">
      <c r="A220" s="16">
        <v>219</v>
      </c>
      <c r="B220" s="13" t="s">
        <v>19</v>
      </c>
      <c r="C220" s="65" t="s">
        <v>2275</v>
      </c>
      <c r="D220" s="12" t="s">
        <v>78</v>
      </c>
      <c r="E220" s="11" t="s">
        <v>65</v>
      </c>
      <c r="F220" s="13">
        <v>21</v>
      </c>
      <c r="G220" s="10">
        <v>18.86</v>
      </c>
      <c r="H220" s="72"/>
      <c r="I220" s="73">
        <f t="shared" si="7"/>
        <v>0</v>
      </c>
      <c r="J220" s="74" t="str">
        <f t="shared" si="6"/>
        <v/>
      </c>
    </row>
    <row r="221" spans="1:10">
      <c r="A221" s="16">
        <v>220</v>
      </c>
      <c r="B221" s="13" t="s">
        <v>19</v>
      </c>
      <c r="C221" s="65" t="s">
        <v>2274</v>
      </c>
      <c r="D221" s="12" t="s">
        <v>2273</v>
      </c>
      <c r="E221" s="11" t="s">
        <v>65</v>
      </c>
      <c r="F221" s="13">
        <v>5</v>
      </c>
      <c r="G221" s="10">
        <v>375</v>
      </c>
      <c r="H221" s="72"/>
      <c r="I221" s="73">
        <f t="shared" si="7"/>
        <v>0</v>
      </c>
      <c r="J221" s="74" t="str">
        <f t="shared" si="6"/>
        <v/>
      </c>
    </row>
    <row r="222" spans="1:10">
      <c r="A222" s="16">
        <v>221</v>
      </c>
      <c r="B222" s="13" t="s">
        <v>19</v>
      </c>
      <c r="C222" s="65" t="s">
        <v>2272</v>
      </c>
      <c r="D222" s="12" t="s">
        <v>2271</v>
      </c>
      <c r="E222" s="11" t="s">
        <v>65</v>
      </c>
      <c r="F222" s="13">
        <v>5</v>
      </c>
      <c r="G222" s="10">
        <v>180</v>
      </c>
      <c r="H222" s="72"/>
      <c r="I222" s="73">
        <f t="shared" si="7"/>
        <v>0</v>
      </c>
      <c r="J222" s="74" t="str">
        <f t="shared" si="6"/>
        <v/>
      </c>
    </row>
    <row r="223" spans="1:10">
      <c r="A223" s="16">
        <v>222</v>
      </c>
      <c r="B223" s="13" t="s">
        <v>19</v>
      </c>
      <c r="C223" s="65" t="s">
        <v>2270</v>
      </c>
      <c r="D223" s="12" t="s">
        <v>2269</v>
      </c>
      <c r="E223" s="11" t="s">
        <v>65</v>
      </c>
      <c r="F223" s="13">
        <v>5</v>
      </c>
      <c r="G223" s="10">
        <v>804.55</v>
      </c>
      <c r="H223" s="72"/>
      <c r="I223" s="73">
        <f t="shared" si="7"/>
        <v>0</v>
      </c>
      <c r="J223" s="74" t="str">
        <f t="shared" si="6"/>
        <v/>
      </c>
    </row>
    <row r="224" spans="1:10">
      <c r="A224" s="16">
        <v>223</v>
      </c>
      <c r="B224" s="16" t="s">
        <v>19</v>
      </c>
      <c r="C224" s="66" t="s">
        <v>2268</v>
      </c>
      <c r="D224" s="15" t="s">
        <v>51</v>
      </c>
      <c r="E224" s="14" t="s">
        <v>65</v>
      </c>
      <c r="F224" s="13">
        <v>6</v>
      </c>
      <c r="G224" s="10">
        <v>12.02</v>
      </c>
      <c r="H224" s="72"/>
      <c r="I224" s="73">
        <f t="shared" si="7"/>
        <v>0</v>
      </c>
      <c r="J224" s="74" t="str">
        <f t="shared" si="6"/>
        <v/>
      </c>
    </row>
    <row r="225" spans="1:10">
      <c r="A225" s="16">
        <v>224</v>
      </c>
      <c r="B225" s="13" t="s">
        <v>19</v>
      </c>
      <c r="C225" s="65" t="s">
        <v>2267</v>
      </c>
      <c r="D225" s="12" t="s">
        <v>2223</v>
      </c>
      <c r="E225" s="11" t="s">
        <v>65</v>
      </c>
      <c r="F225" s="13">
        <v>5</v>
      </c>
      <c r="G225" s="10">
        <v>203.55</v>
      </c>
      <c r="H225" s="72"/>
      <c r="I225" s="73">
        <f t="shared" si="7"/>
        <v>0</v>
      </c>
      <c r="J225" s="74" t="str">
        <f t="shared" si="6"/>
        <v/>
      </c>
    </row>
    <row r="226" spans="1:10">
      <c r="A226" s="16">
        <v>225</v>
      </c>
      <c r="B226" s="13" t="s">
        <v>19</v>
      </c>
      <c r="C226" s="65" t="s">
        <v>2266</v>
      </c>
      <c r="D226" s="12" t="s">
        <v>78</v>
      </c>
      <c r="E226" s="11" t="s">
        <v>65</v>
      </c>
      <c r="F226" s="13">
        <v>5</v>
      </c>
      <c r="G226" s="10">
        <v>25</v>
      </c>
      <c r="H226" s="72"/>
      <c r="I226" s="73">
        <f t="shared" si="7"/>
        <v>0</v>
      </c>
      <c r="J226" s="74" t="str">
        <f t="shared" si="6"/>
        <v/>
      </c>
    </row>
    <row r="227" spans="1:10">
      <c r="A227" s="16">
        <v>226</v>
      </c>
      <c r="B227" s="13" t="s">
        <v>19</v>
      </c>
      <c r="C227" s="65" t="s">
        <v>2265</v>
      </c>
      <c r="D227" s="12" t="s">
        <v>2264</v>
      </c>
      <c r="E227" s="11" t="s">
        <v>65</v>
      </c>
      <c r="F227" s="13">
        <v>5</v>
      </c>
      <c r="G227" s="10">
        <v>6114.38</v>
      </c>
      <c r="H227" s="72"/>
      <c r="I227" s="73">
        <f t="shared" si="7"/>
        <v>0</v>
      </c>
      <c r="J227" s="74" t="str">
        <f t="shared" si="6"/>
        <v/>
      </c>
    </row>
    <row r="228" spans="1:10">
      <c r="A228" s="16">
        <v>227</v>
      </c>
      <c r="B228" s="13" t="s">
        <v>19</v>
      </c>
      <c r="C228" s="65" t="s">
        <v>2263</v>
      </c>
      <c r="D228" s="12" t="s">
        <v>2262</v>
      </c>
      <c r="E228" s="11" t="s">
        <v>65</v>
      </c>
      <c r="F228" s="13">
        <v>5</v>
      </c>
      <c r="G228" s="10">
        <v>587.72</v>
      </c>
      <c r="H228" s="72"/>
      <c r="I228" s="73">
        <f t="shared" si="7"/>
        <v>0</v>
      </c>
      <c r="J228" s="74" t="str">
        <f t="shared" si="6"/>
        <v/>
      </c>
    </row>
    <row r="229" spans="1:10">
      <c r="A229" s="16">
        <v>228</v>
      </c>
      <c r="B229" s="13" t="s">
        <v>19</v>
      </c>
      <c r="C229" s="65" t="s">
        <v>2261</v>
      </c>
      <c r="D229" s="12" t="s">
        <v>657</v>
      </c>
      <c r="E229" s="11" t="s">
        <v>65</v>
      </c>
      <c r="F229" s="13">
        <v>5</v>
      </c>
      <c r="G229" s="10">
        <v>295</v>
      </c>
      <c r="H229" s="72"/>
      <c r="I229" s="73">
        <f t="shared" si="7"/>
        <v>0</v>
      </c>
      <c r="J229" s="74" t="str">
        <f t="shared" si="6"/>
        <v/>
      </c>
    </row>
    <row r="230" spans="1:10">
      <c r="A230" s="16">
        <v>229</v>
      </c>
      <c r="B230" s="13" t="s">
        <v>19</v>
      </c>
      <c r="C230" s="65" t="s">
        <v>2260</v>
      </c>
      <c r="D230" s="12" t="s">
        <v>512</v>
      </c>
      <c r="E230" s="11" t="s">
        <v>65</v>
      </c>
      <c r="F230" s="13">
        <v>8</v>
      </c>
      <c r="G230" s="10">
        <v>494.64</v>
      </c>
      <c r="H230" s="72"/>
      <c r="I230" s="73">
        <f t="shared" si="7"/>
        <v>0</v>
      </c>
      <c r="J230" s="74" t="str">
        <f t="shared" si="6"/>
        <v/>
      </c>
    </row>
    <row r="231" spans="1:10">
      <c r="A231" s="16">
        <v>230</v>
      </c>
      <c r="B231" s="13" t="s">
        <v>19</v>
      </c>
      <c r="C231" s="65" t="s">
        <v>2259</v>
      </c>
      <c r="D231" s="12" t="s">
        <v>2258</v>
      </c>
      <c r="E231" s="11" t="s">
        <v>65</v>
      </c>
      <c r="F231" s="13">
        <v>5</v>
      </c>
      <c r="G231" s="10">
        <v>99.45</v>
      </c>
      <c r="H231" s="72"/>
      <c r="I231" s="73">
        <f t="shared" si="7"/>
        <v>0</v>
      </c>
      <c r="J231" s="74" t="str">
        <f t="shared" si="6"/>
        <v/>
      </c>
    </row>
    <row r="232" spans="1:10">
      <c r="A232" s="16">
        <v>231</v>
      </c>
      <c r="B232" s="13" t="s">
        <v>19</v>
      </c>
      <c r="C232" s="65" t="s">
        <v>2257</v>
      </c>
      <c r="D232" s="12" t="s">
        <v>881</v>
      </c>
      <c r="E232" s="11" t="s">
        <v>65</v>
      </c>
      <c r="F232" s="13">
        <v>7</v>
      </c>
      <c r="G232" s="10">
        <v>11.24</v>
      </c>
      <c r="H232" s="72"/>
      <c r="I232" s="73">
        <f t="shared" si="7"/>
        <v>0</v>
      </c>
      <c r="J232" s="74" t="str">
        <f t="shared" si="6"/>
        <v/>
      </c>
    </row>
    <row r="233" spans="1:10">
      <c r="A233" s="16">
        <v>232</v>
      </c>
      <c r="B233" s="13" t="s">
        <v>19</v>
      </c>
      <c r="C233" s="65" t="s">
        <v>2256</v>
      </c>
      <c r="D233" s="12" t="s">
        <v>99</v>
      </c>
      <c r="E233" s="11" t="s">
        <v>65</v>
      </c>
      <c r="F233" s="13">
        <v>6</v>
      </c>
      <c r="G233" s="10">
        <v>1063.78</v>
      </c>
      <c r="H233" s="72"/>
      <c r="I233" s="73">
        <f t="shared" si="7"/>
        <v>0</v>
      </c>
      <c r="J233" s="74" t="str">
        <f t="shared" si="6"/>
        <v/>
      </c>
    </row>
    <row r="234" spans="1:10">
      <c r="A234" s="16">
        <v>233</v>
      </c>
      <c r="B234" s="13" t="s">
        <v>19</v>
      </c>
      <c r="C234" s="65" t="s">
        <v>2255</v>
      </c>
      <c r="D234" s="12" t="s">
        <v>2254</v>
      </c>
      <c r="E234" s="11" t="s">
        <v>65</v>
      </c>
      <c r="F234" s="13">
        <v>5</v>
      </c>
      <c r="G234" s="10">
        <v>401.06</v>
      </c>
      <c r="H234" s="72"/>
      <c r="I234" s="73">
        <f t="shared" si="7"/>
        <v>0</v>
      </c>
      <c r="J234" s="74" t="str">
        <f t="shared" si="6"/>
        <v/>
      </c>
    </row>
    <row r="235" spans="1:10">
      <c r="A235" s="16">
        <v>234</v>
      </c>
      <c r="B235" s="13" t="s">
        <v>19</v>
      </c>
      <c r="C235" s="65" t="s">
        <v>2253</v>
      </c>
      <c r="D235" s="12" t="s">
        <v>1332</v>
      </c>
      <c r="E235" s="11" t="s">
        <v>65</v>
      </c>
      <c r="F235" s="13">
        <v>5</v>
      </c>
      <c r="G235" s="10">
        <v>3393.06</v>
      </c>
      <c r="H235" s="72"/>
      <c r="I235" s="73">
        <f t="shared" si="7"/>
        <v>0</v>
      </c>
      <c r="J235" s="74" t="str">
        <f t="shared" si="6"/>
        <v/>
      </c>
    </row>
    <row r="236" spans="1:10">
      <c r="A236" s="16">
        <v>235</v>
      </c>
      <c r="B236" s="13" t="s">
        <v>19</v>
      </c>
      <c r="C236" s="65" t="s">
        <v>2252</v>
      </c>
      <c r="D236" s="12" t="s">
        <v>2251</v>
      </c>
      <c r="E236" s="11" t="s">
        <v>65</v>
      </c>
      <c r="F236" s="13">
        <v>5</v>
      </c>
      <c r="G236" s="10">
        <v>93.55</v>
      </c>
      <c r="H236" s="72"/>
      <c r="I236" s="73">
        <f t="shared" si="7"/>
        <v>0</v>
      </c>
      <c r="J236" s="74" t="str">
        <f t="shared" si="6"/>
        <v/>
      </c>
    </row>
    <row r="237" spans="1:10">
      <c r="A237" s="16">
        <v>236</v>
      </c>
      <c r="B237" s="13" t="s">
        <v>19</v>
      </c>
      <c r="C237" s="65" t="s">
        <v>2250</v>
      </c>
      <c r="D237" s="12" t="s">
        <v>2216</v>
      </c>
      <c r="E237" s="11" t="s">
        <v>65</v>
      </c>
      <c r="F237" s="13">
        <v>5</v>
      </c>
      <c r="G237" s="10">
        <v>1608</v>
      </c>
      <c r="H237" s="72"/>
      <c r="I237" s="73">
        <f t="shared" si="7"/>
        <v>0</v>
      </c>
      <c r="J237" s="74" t="str">
        <f t="shared" si="6"/>
        <v/>
      </c>
    </row>
    <row r="238" spans="1:10">
      <c r="A238" s="16">
        <v>237</v>
      </c>
      <c r="B238" s="13" t="s">
        <v>19</v>
      </c>
      <c r="C238" s="65" t="s">
        <v>2249</v>
      </c>
      <c r="D238" s="12" t="s">
        <v>2248</v>
      </c>
      <c r="E238" s="11" t="s">
        <v>65</v>
      </c>
      <c r="F238" s="13">
        <v>5</v>
      </c>
      <c r="G238" s="10">
        <v>1068.9100000000001</v>
      </c>
      <c r="H238" s="72"/>
      <c r="I238" s="73">
        <f t="shared" si="7"/>
        <v>0</v>
      </c>
      <c r="J238" s="74" t="str">
        <f t="shared" si="6"/>
        <v/>
      </c>
    </row>
    <row r="239" spans="1:10">
      <c r="A239" s="16">
        <v>238</v>
      </c>
      <c r="B239" s="16" t="s">
        <v>19</v>
      </c>
      <c r="C239" s="66" t="s">
        <v>2247</v>
      </c>
      <c r="D239" s="15" t="s">
        <v>2246</v>
      </c>
      <c r="E239" s="14" t="s">
        <v>65</v>
      </c>
      <c r="F239" s="13">
        <v>7</v>
      </c>
      <c r="G239" s="10">
        <v>213.92</v>
      </c>
      <c r="H239" s="72"/>
      <c r="I239" s="73">
        <f t="shared" si="7"/>
        <v>0</v>
      </c>
      <c r="J239" s="74" t="str">
        <f t="shared" si="6"/>
        <v/>
      </c>
    </row>
    <row r="240" spans="1:10">
      <c r="A240" s="16">
        <v>239</v>
      </c>
      <c r="B240" s="16" t="s">
        <v>19</v>
      </c>
      <c r="C240" s="66" t="s">
        <v>2245</v>
      </c>
      <c r="D240" s="15" t="s">
        <v>2244</v>
      </c>
      <c r="E240" s="14" t="s">
        <v>65</v>
      </c>
      <c r="F240" s="13">
        <v>5</v>
      </c>
      <c r="G240" s="10">
        <v>266.77999999999997</v>
      </c>
      <c r="H240" s="72"/>
      <c r="I240" s="73">
        <f t="shared" si="7"/>
        <v>0</v>
      </c>
      <c r="J240" s="74" t="str">
        <f t="shared" si="6"/>
        <v/>
      </c>
    </row>
    <row r="241" spans="1:10">
      <c r="A241" s="16">
        <v>240</v>
      </c>
      <c r="B241" s="13" t="s">
        <v>19</v>
      </c>
      <c r="C241" s="65" t="s">
        <v>2243</v>
      </c>
      <c r="D241" s="12" t="s">
        <v>2242</v>
      </c>
      <c r="E241" s="11" t="s">
        <v>65</v>
      </c>
      <c r="F241" s="13">
        <v>5</v>
      </c>
      <c r="G241" s="10">
        <v>25.19</v>
      </c>
      <c r="H241" s="72"/>
      <c r="I241" s="73">
        <f t="shared" si="7"/>
        <v>0</v>
      </c>
      <c r="J241" s="74" t="str">
        <f t="shared" si="6"/>
        <v/>
      </c>
    </row>
    <row r="242" spans="1:10">
      <c r="A242" s="16">
        <v>241</v>
      </c>
      <c r="B242" s="13" t="s">
        <v>19</v>
      </c>
      <c r="C242" s="65" t="s">
        <v>2241</v>
      </c>
      <c r="D242" s="12" t="s">
        <v>2240</v>
      </c>
      <c r="E242" s="11" t="s">
        <v>65</v>
      </c>
      <c r="F242" s="13">
        <v>5</v>
      </c>
      <c r="G242" s="10">
        <v>219.57</v>
      </c>
      <c r="H242" s="72"/>
      <c r="I242" s="73">
        <f t="shared" si="7"/>
        <v>0</v>
      </c>
      <c r="J242" s="74" t="str">
        <f t="shared" si="6"/>
        <v/>
      </c>
    </row>
    <row r="243" spans="1:10">
      <c r="A243" s="16">
        <v>242</v>
      </c>
      <c r="B243" s="16" t="s">
        <v>19</v>
      </c>
      <c r="C243" s="66" t="s">
        <v>2239</v>
      </c>
      <c r="D243" s="15" t="s">
        <v>2238</v>
      </c>
      <c r="E243" s="14" t="s">
        <v>65</v>
      </c>
      <c r="F243" s="13">
        <v>7</v>
      </c>
      <c r="G243" s="10">
        <v>449.1</v>
      </c>
      <c r="H243" s="72"/>
      <c r="I243" s="73">
        <f t="shared" si="7"/>
        <v>0</v>
      </c>
      <c r="J243" s="74" t="str">
        <f t="shared" si="6"/>
        <v/>
      </c>
    </row>
    <row r="244" spans="1:10">
      <c r="A244" s="16">
        <v>243</v>
      </c>
      <c r="B244" s="16" t="s">
        <v>19</v>
      </c>
      <c r="C244" s="66" t="s">
        <v>2237</v>
      </c>
      <c r="D244" s="15" t="s">
        <v>2231</v>
      </c>
      <c r="E244" s="14" t="s">
        <v>65</v>
      </c>
      <c r="F244" s="13">
        <v>5</v>
      </c>
      <c r="G244" s="10">
        <v>2492.15</v>
      </c>
      <c r="H244" s="72"/>
      <c r="I244" s="73">
        <f t="shared" si="7"/>
        <v>0</v>
      </c>
      <c r="J244" s="74" t="str">
        <f t="shared" si="6"/>
        <v/>
      </c>
    </row>
    <row r="245" spans="1:10">
      <c r="A245" s="16">
        <v>244</v>
      </c>
      <c r="B245" s="13" t="s">
        <v>19</v>
      </c>
      <c r="C245" s="65" t="s">
        <v>2236</v>
      </c>
      <c r="D245" s="12" t="s">
        <v>2235</v>
      </c>
      <c r="E245" s="11" t="s">
        <v>65</v>
      </c>
      <c r="F245" s="13">
        <v>7</v>
      </c>
      <c r="G245" s="10">
        <v>98.04</v>
      </c>
      <c r="H245" s="72"/>
      <c r="I245" s="73">
        <f t="shared" si="7"/>
        <v>0</v>
      </c>
      <c r="J245" s="74" t="str">
        <f t="shared" si="6"/>
        <v/>
      </c>
    </row>
    <row r="246" spans="1:10">
      <c r="A246" s="16">
        <v>245</v>
      </c>
      <c r="B246" s="16" t="s">
        <v>19</v>
      </c>
      <c r="C246" s="66" t="s">
        <v>2234</v>
      </c>
      <c r="D246" s="15" t="s">
        <v>2233</v>
      </c>
      <c r="E246" s="14" t="s">
        <v>65</v>
      </c>
      <c r="F246" s="13">
        <v>8</v>
      </c>
      <c r="G246" s="10">
        <v>166.39</v>
      </c>
      <c r="H246" s="72"/>
      <c r="I246" s="73">
        <f t="shared" si="7"/>
        <v>0</v>
      </c>
      <c r="J246" s="74" t="str">
        <f t="shared" si="6"/>
        <v/>
      </c>
    </row>
    <row r="247" spans="1:10">
      <c r="A247" s="16">
        <v>246</v>
      </c>
      <c r="B247" s="16" t="s">
        <v>19</v>
      </c>
      <c r="C247" s="66" t="s">
        <v>2232</v>
      </c>
      <c r="D247" s="15" t="s">
        <v>2231</v>
      </c>
      <c r="E247" s="14" t="s">
        <v>65</v>
      </c>
      <c r="F247" s="13">
        <v>5</v>
      </c>
      <c r="G247" s="10">
        <v>1569.9</v>
      </c>
      <c r="H247" s="72"/>
      <c r="I247" s="73">
        <f t="shared" si="7"/>
        <v>0</v>
      </c>
      <c r="J247" s="74" t="str">
        <f t="shared" si="6"/>
        <v/>
      </c>
    </row>
    <row r="248" spans="1:10">
      <c r="A248" s="16">
        <v>247</v>
      </c>
      <c r="B248" s="16" t="s">
        <v>19</v>
      </c>
      <c r="C248" s="66" t="s">
        <v>2230</v>
      </c>
      <c r="D248" s="15" t="s">
        <v>2229</v>
      </c>
      <c r="E248" s="14" t="s">
        <v>65</v>
      </c>
      <c r="F248" s="13">
        <v>5</v>
      </c>
      <c r="G248" s="10">
        <v>54.87</v>
      </c>
      <c r="H248" s="72"/>
      <c r="I248" s="73">
        <f t="shared" si="7"/>
        <v>0</v>
      </c>
      <c r="J248" s="74" t="str">
        <f t="shared" si="6"/>
        <v/>
      </c>
    </row>
    <row r="249" spans="1:10">
      <c r="A249" s="16">
        <v>248</v>
      </c>
      <c r="B249" s="16" t="s">
        <v>19</v>
      </c>
      <c r="C249" s="66" t="s">
        <v>2228</v>
      </c>
      <c r="D249" s="15" t="s">
        <v>2129</v>
      </c>
      <c r="E249" s="14" t="s">
        <v>65</v>
      </c>
      <c r="F249" s="13">
        <v>5</v>
      </c>
      <c r="G249" s="10">
        <v>60.75</v>
      </c>
      <c r="H249" s="72"/>
      <c r="I249" s="73">
        <f t="shared" si="7"/>
        <v>0</v>
      </c>
      <c r="J249" s="74" t="str">
        <f t="shared" si="6"/>
        <v/>
      </c>
    </row>
    <row r="250" spans="1:10">
      <c r="A250" s="16">
        <v>249</v>
      </c>
      <c r="B250" s="13" t="s">
        <v>19</v>
      </c>
      <c r="C250" s="65" t="s">
        <v>2227</v>
      </c>
      <c r="D250" s="12" t="s">
        <v>1867</v>
      </c>
      <c r="E250" s="11" t="s">
        <v>65</v>
      </c>
      <c r="F250" s="13">
        <v>5</v>
      </c>
      <c r="G250" s="10">
        <v>2694.1</v>
      </c>
      <c r="H250" s="72"/>
      <c r="I250" s="73">
        <f t="shared" si="7"/>
        <v>0</v>
      </c>
      <c r="J250" s="74" t="str">
        <f t="shared" si="6"/>
        <v/>
      </c>
    </row>
    <row r="251" spans="1:10">
      <c r="A251" s="16">
        <v>250</v>
      </c>
      <c r="B251" s="13" t="s">
        <v>19</v>
      </c>
      <c r="C251" s="65" t="s">
        <v>2226</v>
      </c>
      <c r="D251" s="12" t="s">
        <v>2225</v>
      </c>
      <c r="E251" s="11" t="s">
        <v>65</v>
      </c>
      <c r="F251" s="13">
        <v>5</v>
      </c>
      <c r="G251" s="10">
        <v>15936.17</v>
      </c>
      <c r="H251" s="72"/>
      <c r="I251" s="73">
        <f t="shared" si="7"/>
        <v>0</v>
      </c>
      <c r="J251" s="74" t="str">
        <f t="shared" si="6"/>
        <v/>
      </c>
    </row>
    <row r="252" spans="1:10">
      <c r="A252" s="16">
        <v>251</v>
      </c>
      <c r="B252" s="13" t="s">
        <v>19</v>
      </c>
      <c r="C252" s="65" t="s">
        <v>2224</v>
      </c>
      <c r="D252" s="12" t="s">
        <v>2223</v>
      </c>
      <c r="E252" s="11" t="s">
        <v>65</v>
      </c>
      <c r="F252" s="13">
        <v>5</v>
      </c>
      <c r="G252" s="10">
        <v>138.97</v>
      </c>
      <c r="H252" s="72"/>
      <c r="I252" s="73">
        <f t="shared" si="7"/>
        <v>0</v>
      </c>
      <c r="J252" s="74" t="str">
        <f t="shared" si="6"/>
        <v/>
      </c>
    </row>
    <row r="253" spans="1:10">
      <c r="A253" s="16">
        <v>252</v>
      </c>
      <c r="B253" s="13" t="s">
        <v>19</v>
      </c>
      <c r="C253" s="65" t="s">
        <v>2222</v>
      </c>
      <c r="D253" s="12" t="s">
        <v>2221</v>
      </c>
      <c r="E253" s="11" t="s">
        <v>65</v>
      </c>
      <c r="F253" s="13">
        <v>5</v>
      </c>
      <c r="G253" s="10">
        <v>12000</v>
      </c>
      <c r="H253" s="72"/>
      <c r="I253" s="73">
        <f t="shared" si="7"/>
        <v>0</v>
      </c>
      <c r="J253" s="74" t="str">
        <f t="shared" si="6"/>
        <v/>
      </c>
    </row>
    <row r="254" spans="1:10">
      <c r="A254" s="16">
        <v>253</v>
      </c>
      <c r="B254" s="13" t="s">
        <v>19</v>
      </c>
      <c r="C254" s="65" t="s">
        <v>2220</v>
      </c>
      <c r="D254" s="12" t="s">
        <v>2219</v>
      </c>
      <c r="E254" s="11" t="s">
        <v>65</v>
      </c>
      <c r="F254" s="13">
        <v>5</v>
      </c>
      <c r="G254" s="10">
        <v>608.59</v>
      </c>
      <c r="H254" s="72"/>
      <c r="I254" s="73">
        <f t="shared" si="7"/>
        <v>0</v>
      </c>
      <c r="J254" s="74" t="str">
        <f t="shared" si="6"/>
        <v/>
      </c>
    </row>
    <row r="255" spans="1:10">
      <c r="A255" s="16">
        <v>254</v>
      </c>
      <c r="B255" s="13" t="s">
        <v>19</v>
      </c>
      <c r="C255" s="65" t="s">
        <v>2218</v>
      </c>
      <c r="D255" s="12" t="s">
        <v>999</v>
      </c>
      <c r="E255" s="11" t="s">
        <v>65</v>
      </c>
      <c r="F255" s="13">
        <v>5</v>
      </c>
      <c r="G255" s="10">
        <v>185</v>
      </c>
      <c r="H255" s="72"/>
      <c r="I255" s="73">
        <f t="shared" si="7"/>
        <v>0</v>
      </c>
      <c r="J255" s="74" t="str">
        <f t="shared" si="6"/>
        <v/>
      </c>
    </row>
    <row r="256" spans="1:10">
      <c r="A256" s="16">
        <v>255</v>
      </c>
      <c r="B256" s="13" t="s">
        <v>19</v>
      </c>
      <c r="C256" s="65" t="s">
        <v>2217</v>
      </c>
      <c r="D256" s="12" t="s">
        <v>2216</v>
      </c>
      <c r="E256" s="11" t="s">
        <v>65</v>
      </c>
      <c r="F256" s="13">
        <v>5</v>
      </c>
      <c r="G256" s="10">
        <v>760.62</v>
      </c>
      <c r="H256" s="72"/>
      <c r="I256" s="73">
        <f t="shared" si="7"/>
        <v>0</v>
      </c>
      <c r="J256" s="74" t="str">
        <f t="shared" si="6"/>
        <v/>
      </c>
    </row>
    <row r="257" spans="1:10">
      <c r="A257" s="16">
        <v>256</v>
      </c>
      <c r="B257" s="16" t="s">
        <v>19</v>
      </c>
      <c r="C257" s="66" t="s">
        <v>2215</v>
      </c>
      <c r="D257" s="15" t="s">
        <v>2214</v>
      </c>
      <c r="E257" s="14" t="s">
        <v>65</v>
      </c>
      <c r="F257" s="13">
        <v>5</v>
      </c>
      <c r="G257" s="10">
        <v>493.3</v>
      </c>
      <c r="H257" s="72"/>
      <c r="I257" s="73">
        <f t="shared" si="7"/>
        <v>0</v>
      </c>
      <c r="J257" s="74" t="str">
        <f t="shared" si="6"/>
        <v/>
      </c>
    </row>
    <row r="258" spans="1:10">
      <c r="A258" s="16">
        <v>257</v>
      </c>
      <c r="B258" s="16" t="s">
        <v>19</v>
      </c>
      <c r="C258" s="66" t="s">
        <v>2213</v>
      </c>
      <c r="D258" s="15" t="s">
        <v>78</v>
      </c>
      <c r="E258" s="14" t="s">
        <v>65</v>
      </c>
      <c r="F258" s="13">
        <v>5</v>
      </c>
      <c r="G258" s="10">
        <v>76.61</v>
      </c>
      <c r="H258" s="72"/>
      <c r="I258" s="73">
        <f t="shared" si="7"/>
        <v>0</v>
      </c>
      <c r="J258" s="74" t="str">
        <f t="shared" ref="J258:J321" si="8">IF(H:H&gt;G:G, "Above Estimated Unit Price", "")</f>
        <v/>
      </c>
    </row>
    <row r="259" spans="1:10">
      <c r="A259" s="16">
        <v>258</v>
      </c>
      <c r="B259" s="16" t="s">
        <v>19</v>
      </c>
      <c r="C259" s="66" t="s">
        <v>2212</v>
      </c>
      <c r="D259" s="15" t="s">
        <v>2211</v>
      </c>
      <c r="E259" s="14" t="s">
        <v>65</v>
      </c>
      <c r="F259" s="13">
        <v>6</v>
      </c>
      <c r="G259" s="10">
        <v>17.329999999999998</v>
      </c>
      <c r="H259" s="72"/>
      <c r="I259" s="73">
        <f t="shared" ref="I259:I322" si="9">H259*F259</f>
        <v>0</v>
      </c>
      <c r="J259" s="74" t="str">
        <f t="shared" si="8"/>
        <v/>
      </c>
    </row>
    <row r="260" spans="1:10">
      <c r="A260" s="16">
        <v>259</v>
      </c>
      <c r="B260" s="16" t="s">
        <v>19</v>
      </c>
      <c r="C260" s="66" t="s">
        <v>2210</v>
      </c>
      <c r="D260" s="15" t="s">
        <v>517</v>
      </c>
      <c r="E260" s="14" t="s">
        <v>65</v>
      </c>
      <c r="F260" s="13">
        <v>5</v>
      </c>
      <c r="G260" s="10">
        <v>174.92</v>
      </c>
      <c r="H260" s="72"/>
      <c r="I260" s="73">
        <f t="shared" si="9"/>
        <v>0</v>
      </c>
      <c r="J260" s="74" t="str">
        <f t="shared" si="8"/>
        <v/>
      </c>
    </row>
    <row r="261" spans="1:10">
      <c r="A261" s="16">
        <v>260</v>
      </c>
      <c r="B261" s="13" t="s">
        <v>19</v>
      </c>
      <c r="C261" s="65" t="s">
        <v>2209</v>
      </c>
      <c r="D261" s="12" t="s">
        <v>2208</v>
      </c>
      <c r="E261" s="11" t="s">
        <v>65</v>
      </c>
      <c r="F261" s="13">
        <v>5</v>
      </c>
      <c r="G261" s="10">
        <v>87.6</v>
      </c>
      <c r="H261" s="72"/>
      <c r="I261" s="73">
        <f t="shared" si="9"/>
        <v>0</v>
      </c>
      <c r="J261" s="74" t="str">
        <f t="shared" si="8"/>
        <v/>
      </c>
    </row>
    <row r="262" spans="1:10">
      <c r="A262" s="16">
        <v>261</v>
      </c>
      <c r="B262" s="13" t="s">
        <v>19</v>
      </c>
      <c r="C262" s="65" t="s">
        <v>2207</v>
      </c>
      <c r="D262" s="12" t="s">
        <v>2206</v>
      </c>
      <c r="E262" s="11" t="s">
        <v>65</v>
      </c>
      <c r="F262" s="13">
        <v>66</v>
      </c>
      <c r="G262" s="10">
        <v>2063.16</v>
      </c>
      <c r="H262" s="72"/>
      <c r="I262" s="73">
        <f t="shared" si="9"/>
        <v>0</v>
      </c>
      <c r="J262" s="74" t="str">
        <f t="shared" si="8"/>
        <v/>
      </c>
    </row>
    <row r="263" spans="1:10">
      <c r="A263" s="16">
        <v>262</v>
      </c>
      <c r="B263" s="13" t="s">
        <v>19</v>
      </c>
      <c r="C263" s="65" t="s">
        <v>2205</v>
      </c>
      <c r="D263" s="12" t="s">
        <v>1318</v>
      </c>
      <c r="E263" s="11" t="s">
        <v>65</v>
      </c>
      <c r="F263" s="13">
        <v>10</v>
      </c>
      <c r="G263" s="10">
        <v>1874.12</v>
      </c>
      <c r="H263" s="72"/>
      <c r="I263" s="73">
        <f t="shared" si="9"/>
        <v>0</v>
      </c>
      <c r="J263" s="74" t="str">
        <f t="shared" si="8"/>
        <v/>
      </c>
    </row>
    <row r="264" spans="1:10">
      <c r="A264" s="16">
        <v>263</v>
      </c>
      <c r="B264" s="13" t="s">
        <v>19</v>
      </c>
      <c r="C264" s="65" t="s">
        <v>2204</v>
      </c>
      <c r="D264" s="12" t="s">
        <v>2203</v>
      </c>
      <c r="E264" s="11" t="s">
        <v>1190</v>
      </c>
      <c r="F264" s="13">
        <v>21</v>
      </c>
      <c r="G264" s="10">
        <v>27.78</v>
      </c>
      <c r="H264" s="72"/>
      <c r="I264" s="73">
        <f t="shared" si="9"/>
        <v>0</v>
      </c>
      <c r="J264" s="74" t="str">
        <f t="shared" si="8"/>
        <v/>
      </c>
    </row>
    <row r="265" spans="1:10">
      <c r="A265" s="16">
        <v>264</v>
      </c>
      <c r="B265" s="13" t="s">
        <v>19</v>
      </c>
      <c r="C265" s="65" t="s">
        <v>2202</v>
      </c>
      <c r="D265" s="12" t="s">
        <v>1005</v>
      </c>
      <c r="E265" s="11" t="s">
        <v>2201</v>
      </c>
      <c r="F265" s="13">
        <v>15</v>
      </c>
      <c r="G265" s="10">
        <v>306.76</v>
      </c>
      <c r="H265" s="72"/>
      <c r="I265" s="73">
        <f t="shared" si="9"/>
        <v>0</v>
      </c>
      <c r="J265" s="74" t="str">
        <f t="shared" si="8"/>
        <v/>
      </c>
    </row>
    <row r="266" spans="1:10">
      <c r="A266" s="16">
        <v>265</v>
      </c>
      <c r="B266" s="13" t="s">
        <v>19</v>
      </c>
      <c r="C266" s="65" t="s">
        <v>2200</v>
      </c>
      <c r="D266" s="12" t="s">
        <v>2199</v>
      </c>
      <c r="E266" s="11" t="s">
        <v>1862</v>
      </c>
      <c r="F266" s="13">
        <v>6</v>
      </c>
      <c r="G266" s="10">
        <v>91.93</v>
      </c>
      <c r="H266" s="72"/>
      <c r="I266" s="73">
        <f t="shared" si="9"/>
        <v>0</v>
      </c>
      <c r="J266" s="74" t="str">
        <f t="shared" si="8"/>
        <v/>
      </c>
    </row>
    <row r="267" spans="1:10">
      <c r="A267" s="16">
        <v>266</v>
      </c>
      <c r="B267" s="13" t="s">
        <v>19</v>
      </c>
      <c r="C267" s="65" t="s">
        <v>2198</v>
      </c>
      <c r="D267" s="12" t="s">
        <v>2197</v>
      </c>
      <c r="E267" s="11" t="s">
        <v>2195</v>
      </c>
      <c r="F267" s="13">
        <v>8</v>
      </c>
      <c r="G267" s="10">
        <v>1106.98</v>
      </c>
      <c r="H267" s="72"/>
      <c r="I267" s="73">
        <f t="shared" si="9"/>
        <v>0</v>
      </c>
      <c r="J267" s="74" t="str">
        <f t="shared" si="8"/>
        <v/>
      </c>
    </row>
    <row r="268" spans="1:10">
      <c r="A268" s="16">
        <v>267</v>
      </c>
      <c r="B268" s="13" t="s">
        <v>19</v>
      </c>
      <c r="C268" s="65" t="s">
        <v>2196</v>
      </c>
      <c r="D268" s="12" t="s">
        <v>600</v>
      </c>
      <c r="E268" s="11" t="s">
        <v>2195</v>
      </c>
      <c r="F268" s="13">
        <v>9</v>
      </c>
      <c r="G268" s="10">
        <v>1106.98</v>
      </c>
      <c r="H268" s="72"/>
      <c r="I268" s="73">
        <f t="shared" si="9"/>
        <v>0</v>
      </c>
      <c r="J268" s="74" t="str">
        <f t="shared" si="8"/>
        <v/>
      </c>
    </row>
    <row r="269" spans="1:10">
      <c r="A269" s="16">
        <v>268</v>
      </c>
      <c r="B269" s="13" t="s">
        <v>19</v>
      </c>
      <c r="C269" s="65" t="s">
        <v>2193</v>
      </c>
      <c r="D269" s="12" t="s">
        <v>313</v>
      </c>
      <c r="E269" s="11" t="s">
        <v>27</v>
      </c>
      <c r="F269" s="13">
        <v>24</v>
      </c>
      <c r="G269" s="10">
        <v>594.30999999999995</v>
      </c>
      <c r="H269" s="72"/>
      <c r="I269" s="73">
        <f t="shared" si="9"/>
        <v>0</v>
      </c>
      <c r="J269" s="74" t="str">
        <f t="shared" si="8"/>
        <v/>
      </c>
    </row>
    <row r="270" spans="1:10">
      <c r="A270" s="16">
        <v>269</v>
      </c>
      <c r="B270" s="13" t="s">
        <v>19</v>
      </c>
      <c r="C270" s="65" t="s">
        <v>2192</v>
      </c>
      <c r="D270" s="12" t="s">
        <v>313</v>
      </c>
      <c r="E270" s="11" t="s">
        <v>27</v>
      </c>
      <c r="F270" s="13">
        <v>20</v>
      </c>
      <c r="G270" s="10">
        <v>468.8</v>
      </c>
      <c r="H270" s="72"/>
      <c r="I270" s="73">
        <f t="shared" si="9"/>
        <v>0</v>
      </c>
      <c r="J270" s="74" t="str">
        <f t="shared" si="8"/>
        <v/>
      </c>
    </row>
    <row r="271" spans="1:10">
      <c r="A271" s="16">
        <v>270</v>
      </c>
      <c r="B271" s="16" t="s">
        <v>19</v>
      </c>
      <c r="C271" s="66" t="s">
        <v>2191</v>
      </c>
      <c r="D271" s="15" t="s">
        <v>51</v>
      </c>
      <c r="E271" s="14" t="s">
        <v>27</v>
      </c>
      <c r="F271" s="13">
        <v>72</v>
      </c>
      <c r="G271" s="10">
        <v>70.599999999999994</v>
      </c>
      <c r="H271" s="72"/>
      <c r="I271" s="73">
        <f t="shared" si="9"/>
        <v>0</v>
      </c>
      <c r="J271" s="74" t="str">
        <f t="shared" si="8"/>
        <v/>
      </c>
    </row>
    <row r="272" spans="1:10">
      <c r="A272" s="16">
        <v>271</v>
      </c>
      <c r="B272" s="13" t="s">
        <v>19</v>
      </c>
      <c r="C272" s="65" t="s">
        <v>2190</v>
      </c>
      <c r="D272" s="12" t="s">
        <v>2189</v>
      </c>
      <c r="E272" s="11" t="s">
        <v>27</v>
      </c>
      <c r="F272" s="13">
        <v>40</v>
      </c>
      <c r="G272" s="10">
        <v>38.75</v>
      </c>
      <c r="H272" s="72"/>
      <c r="I272" s="73">
        <f t="shared" si="9"/>
        <v>0</v>
      </c>
      <c r="J272" s="74" t="str">
        <f t="shared" si="8"/>
        <v/>
      </c>
    </row>
    <row r="273" spans="1:10">
      <c r="A273" s="16">
        <v>272</v>
      </c>
      <c r="B273" s="13" t="s">
        <v>19</v>
      </c>
      <c r="C273" s="65" t="s">
        <v>2188</v>
      </c>
      <c r="D273" s="12" t="s">
        <v>2187</v>
      </c>
      <c r="E273" s="11" t="s">
        <v>2076</v>
      </c>
      <c r="F273" s="13">
        <v>5</v>
      </c>
      <c r="G273" s="10">
        <v>12067.45</v>
      </c>
      <c r="H273" s="72"/>
      <c r="I273" s="73">
        <f t="shared" si="9"/>
        <v>0</v>
      </c>
      <c r="J273" s="74" t="str">
        <f t="shared" si="8"/>
        <v/>
      </c>
    </row>
    <row r="274" spans="1:10">
      <c r="A274" s="16">
        <v>273</v>
      </c>
      <c r="B274" s="13" t="s">
        <v>19</v>
      </c>
      <c r="C274" s="65" t="s">
        <v>2186</v>
      </c>
      <c r="D274" s="12" t="s">
        <v>2185</v>
      </c>
      <c r="E274" s="11" t="s">
        <v>27</v>
      </c>
      <c r="F274" s="13">
        <v>5</v>
      </c>
      <c r="G274" s="10">
        <v>301.77</v>
      </c>
      <c r="H274" s="72"/>
      <c r="I274" s="73">
        <f t="shared" si="9"/>
        <v>0</v>
      </c>
      <c r="J274" s="74" t="str">
        <f t="shared" si="8"/>
        <v/>
      </c>
    </row>
    <row r="275" spans="1:10">
      <c r="A275" s="16">
        <v>274</v>
      </c>
      <c r="B275" s="13" t="s">
        <v>19</v>
      </c>
      <c r="C275" s="65" t="s">
        <v>2184</v>
      </c>
      <c r="D275" s="12" t="s">
        <v>1444</v>
      </c>
      <c r="E275" s="11" t="s">
        <v>27</v>
      </c>
      <c r="F275" s="13">
        <v>5</v>
      </c>
      <c r="G275" s="10">
        <v>142.82</v>
      </c>
      <c r="H275" s="72"/>
      <c r="I275" s="73">
        <f t="shared" si="9"/>
        <v>0</v>
      </c>
      <c r="J275" s="74" t="str">
        <f t="shared" si="8"/>
        <v/>
      </c>
    </row>
    <row r="276" spans="1:10">
      <c r="A276" s="16">
        <v>275</v>
      </c>
      <c r="B276" s="13" t="s">
        <v>19</v>
      </c>
      <c r="C276" s="65" t="s">
        <v>2183</v>
      </c>
      <c r="D276" s="12" t="s">
        <v>156</v>
      </c>
      <c r="E276" s="11" t="s">
        <v>27</v>
      </c>
      <c r="F276" s="13">
        <v>5</v>
      </c>
      <c r="G276" s="10">
        <v>200</v>
      </c>
      <c r="H276" s="72"/>
      <c r="I276" s="73">
        <f t="shared" si="9"/>
        <v>0</v>
      </c>
      <c r="J276" s="74" t="str">
        <f t="shared" si="8"/>
        <v/>
      </c>
    </row>
    <row r="277" spans="1:10">
      <c r="A277" s="16">
        <v>276</v>
      </c>
      <c r="B277" s="13" t="s">
        <v>19</v>
      </c>
      <c r="C277" s="65" t="s">
        <v>2182</v>
      </c>
      <c r="D277" s="12" t="s">
        <v>2181</v>
      </c>
      <c r="E277" s="11" t="s">
        <v>27</v>
      </c>
      <c r="F277" s="13">
        <v>5</v>
      </c>
      <c r="G277" s="10">
        <v>145.19</v>
      </c>
      <c r="H277" s="72"/>
      <c r="I277" s="73">
        <f t="shared" si="9"/>
        <v>0</v>
      </c>
      <c r="J277" s="74" t="str">
        <f t="shared" si="8"/>
        <v/>
      </c>
    </row>
    <row r="278" spans="1:10">
      <c r="A278" s="16">
        <v>277</v>
      </c>
      <c r="B278" s="13" t="s">
        <v>19</v>
      </c>
      <c r="C278" s="65" t="s">
        <v>2180</v>
      </c>
      <c r="D278" s="12" t="s">
        <v>252</v>
      </c>
      <c r="E278" s="11" t="s">
        <v>27</v>
      </c>
      <c r="F278" s="13">
        <v>5</v>
      </c>
      <c r="G278" s="10">
        <v>668.47</v>
      </c>
      <c r="H278" s="72"/>
      <c r="I278" s="73">
        <f t="shared" si="9"/>
        <v>0</v>
      </c>
      <c r="J278" s="74" t="str">
        <f t="shared" si="8"/>
        <v/>
      </c>
    </row>
    <row r="279" spans="1:10">
      <c r="A279" s="16">
        <v>278</v>
      </c>
      <c r="B279" s="13" t="s">
        <v>19</v>
      </c>
      <c r="C279" s="65" t="s">
        <v>2179</v>
      </c>
      <c r="D279" s="12" t="s">
        <v>252</v>
      </c>
      <c r="E279" s="11" t="s">
        <v>27</v>
      </c>
      <c r="F279" s="13">
        <v>5</v>
      </c>
      <c r="G279" s="10">
        <v>577.16</v>
      </c>
      <c r="H279" s="72"/>
      <c r="I279" s="73">
        <f t="shared" si="9"/>
        <v>0</v>
      </c>
      <c r="J279" s="74" t="str">
        <f t="shared" si="8"/>
        <v/>
      </c>
    </row>
    <row r="280" spans="1:10">
      <c r="A280" s="16">
        <v>279</v>
      </c>
      <c r="B280" s="13" t="s">
        <v>19</v>
      </c>
      <c r="C280" s="65" t="s">
        <v>2178</v>
      </c>
      <c r="D280" s="12" t="s">
        <v>2129</v>
      </c>
      <c r="E280" s="11" t="s">
        <v>27</v>
      </c>
      <c r="F280" s="13">
        <v>30</v>
      </c>
      <c r="G280" s="10">
        <v>49.96</v>
      </c>
      <c r="H280" s="72"/>
      <c r="I280" s="73">
        <f t="shared" si="9"/>
        <v>0</v>
      </c>
      <c r="J280" s="74" t="str">
        <f t="shared" si="8"/>
        <v/>
      </c>
    </row>
    <row r="281" spans="1:10">
      <c r="A281" s="16">
        <v>280</v>
      </c>
      <c r="B281" s="13" t="s">
        <v>19</v>
      </c>
      <c r="C281" s="65" t="s">
        <v>2177</v>
      </c>
      <c r="D281" s="12" t="s">
        <v>2129</v>
      </c>
      <c r="E281" s="11" t="s">
        <v>27</v>
      </c>
      <c r="F281" s="13">
        <v>5</v>
      </c>
      <c r="G281" s="10">
        <v>57.07</v>
      </c>
      <c r="H281" s="72"/>
      <c r="I281" s="73">
        <f t="shared" si="9"/>
        <v>0</v>
      </c>
      <c r="J281" s="74" t="str">
        <f t="shared" si="8"/>
        <v/>
      </c>
    </row>
    <row r="282" spans="1:10">
      <c r="A282" s="16">
        <v>281</v>
      </c>
      <c r="B282" s="13" t="s">
        <v>19</v>
      </c>
      <c r="C282" s="65" t="s">
        <v>2176</v>
      </c>
      <c r="D282" s="12" t="s">
        <v>2175</v>
      </c>
      <c r="E282" s="11" t="s">
        <v>27</v>
      </c>
      <c r="F282" s="13">
        <v>5</v>
      </c>
      <c r="G282" s="10">
        <v>4000</v>
      </c>
      <c r="H282" s="72"/>
      <c r="I282" s="73">
        <f t="shared" si="9"/>
        <v>0</v>
      </c>
      <c r="J282" s="74" t="str">
        <f t="shared" si="8"/>
        <v/>
      </c>
    </row>
    <row r="283" spans="1:10">
      <c r="A283" s="16">
        <v>282</v>
      </c>
      <c r="B283" s="13" t="s">
        <v>19</v>
      </c>
      <c r="C283" s="65" t="s">
        <v>2174</v>
      </c>
      <c r="D283" s="12" t="s">
        <v>2141</v>
      </c>
      <c r="E283" s="11" t="s">
        <v>27</v>
      </c>
      <c r="F283" s="13">
        <v>5</v>
      </c>
      <c r="G283" s="10">
        <v>108.16</v>
      </c>
      <c r="H283" s="72"/>
      <c r="I283" s="73">
        <f t="shared" si="9"/>
        <v>0</v>
      </c>
      <c r="J283" s="74" t="str">
        <f t="shared" si="8"/>
        <v/>
      </c>
    </row>
    <row r="284" spans="1:10">
      <c r="A284" s="16">
        <v>283</v>
      </c>
      <c r="B284" s="13" t="s">
        <v>19</v>
      </c>
      <c r="C284" s="65" t="s">
        <v>2173</v>
      </c>
      <c r="D284" s="12" t="s">
        <v>2172</v>
      </c>
      <c r="E284" s="11" t="s">
        <v>27</v>
      </c>
      <c r="F284" s="13">
        <v>5</v>
      </c>
      <c r="G284" s="10">
        <v>812.99</v>
      </c>
      <c r="H284" s="72"/>
      <c r="I284" s="73">
        <f t="shared" si="9"/>
        <v>0</v>
      </c>
      <c r="J284" s="74" t="str">
        <f t="shared" si="8"/>
        <v/>
      </c>
    </row>
    <row r="285" spans="1:10">
      <c r="A285" s="16">
        <v>284</v>
      </c>
      <c r="B285" s="13" t="s">
        <v>19</v>
      </c>
      <c r="C285" s="65" t="s">
        <v>2171</v>
      </c>
      <c r="D285" s="12" t="s">
        <v>252</v>
      </c>
      <c r="E285" s="11" t="s">
        <v>27</v>
      </c>
      <c r="F285" s="13">
        <v>35</v>
      </c>
      <c r="G285" s="10">
        <v>1226.43</v>
      </c>
      <c r="H285" s="72"/>
      <c r="I285" s="73">
        <f t="shared" si="9"/>
        <v>0</v>
      </c>
      <c r="J285" s="74" t="str">
        <f t="shared" si="8"/>
        <v/>
      </c>
    </row>
    <row r="286" spans="1:10">
      <c r="A286" s="16">
        <v>285</v>
      </c>
      <c r="B286" s="13" t="s">
        <v>19</v>
      </c>
      <c r="C286" s="65" t="s">
        <v>2170</v>
      </c>
      <c r="D286" s="12" t="s">
        <v>2169</v>
      </c>
      <c r="E286" s="11" t="s">
        <v>27</v>
      </c>
      <c r="F286" s="13">
        <v>5</v>
      </c>
      <c r="G286" s="10">
        <v>766.58</v>
      </c>
      <c r="H286" s="72"/>
      <c r="I286" s="73">
        <f t="shared" si="9"/>
        <v>0</v>
      </c>
      <c r="J286" s="74" t="str">
        <f t="shared" si="8"/>
        <v/>
      </c>
    </row>
    <row r="287" spans="1:10">
      <c r="A287" s="16">
        <v>286</v>
      </c>
      <c r="B287" s="13" t="s">
        <v>19</v>
      </c>
      <c r="C287" s="65" t="s">
        <v>2168</v>
      </c>
      <c r="D287" s="12" t="s">
        <v>2162</v>
      </c>
      <c r="E287" s="11" t="s">
        <v>27</v>
      </c>
      <c r="F287" s="13">
        <v>8</v>
      </c>
      <c r="G287" s="10">
        <v>206.81</v>
      </c>
      <c r="H287" s="72"/>
      <c r="I287" s="73">
        <f t="shared" si="9"/>
        <v>0</v>
      </c>
      <c r="J287" s="74" t="str">
        <f t="shared" si="8"/>
        <v/>
      </c>
    </row>
    <row r="288" spans="1:10">
      <c r="A288" s="16">
        <v>287</v>
      </c>
      <c r="B288" s="13" t="s">
        <v>19</v>
      </c>
      <c r="C288" s="65" t="s">
        <v>2167</v>
      </c>
      <c r="D288" s="12" t="s">
        <v>70</v>
      </c>
      <c r="E288" s="11" t="s">
        <v>27</v>
      </c>
      <c r="F288" s="13">
        <v>7</v>
      </c>
      <c r="G288" s="10">
        <v>182.48</v>
      </c>
      <c r="H288" s="72"/>
      <c r="I288" s="73">
        <f t="shared" si="9"/>
        <v>0</v>
      </c>
      <c r="J288" s="74" t="str">
        <f t="shared" si="8"/>
        <v/>
      </c>
    </row>
    <row r="289" spans="1:10">
      <c r="A289" s="16">
        <v>288</v>
      </c>
      <c r="B289" s="13" t="s">
        <v>19</v>
      </c>
      <c r="C289" s="65" t="s">
        <v>2166</v>
      </c>
      <c r="D289" s="12" t="s">
        <v>2165</v>
      </c>
      <c r="E289" s="11" t="s">
        <v>2164</v>
      </c>
      <c r="F289" s="13">
        <v>5</v>
      </c>
      <c r="G289" s="10">
        <v>34.61</v>
      </c>
      <c r="H289" s="72"/>
      <c r="I289" s="73">
        <f t="shared" si="9"/>
        <v>0</v>
      </c>
      <c r="J289" s="74" t="str">
        <f t="shared" si="8"/>
        <v/>
      </c>
    </row>
    <row r="290" spans="1:10">
      <c r="A290" s="16">
        <v>289</v>
      </c>
      <c r="B290" s="13" t="s">
        <v>19</v>
      </c>
      <c r="C290" s="65" t="s">
        <v>2163</v>
      </c>
      <c r="D290" s="12" t="s">
        <v>2162</v>
      </c>
      <c r="E290" s="11" t="s">
        <v>27</v>
      </c>
      <c r="F290" s="13">
        <v>5</v>
      </c>
      <c r="G290" s="10">
        <v>450</v>
      </c>
      <c r="H290" s="72"/>
      <c r="I290" s="73">
        <f t="shared" si="9"/>
        <v>0</v>
      </c>
      <c r="J290" s="74" t="str">
        <f t="shared" si="8"/>
        <v/>
      </c>
    </row>
    <row r="291" spans="1:10">
      <c r="A291" s="16">
        <v>290</v>
      </c>
      <c r="B291" s="13" t="s">
        <v>19</v>
      </c>
      <c r="C291" s="65" t="s">
        <v>2161</v>
      </c>
      <c r="D291" s="12" t="s">
        <v>2160</v>
      </c>
      <c r="E291" s="11" t="s">
        <v>27</v>
      </c>
      <c r="F291" s="13">
        <v>7</v>
      </c>
      <c r="G291" s="10">
        <v>136.93</v>
      </c>
      <c r="H291" s="72"/>
      <c r="I291" s="73">
        <f t="shared" si="9"/>
        <v>0</v>
      </c>
      <c r="J291" s="74" t="str">
        <f t="shared" si="8"/>
        <v/>
      </c>
    </row>
    <row r="292" spans="1:10">
      <c r="A292" s="16">
        <v>291</v>
      </c>
      <c r="B292" s="13" t="s">
        <v>19</v>
      </c>
      <c r="C292" s="65" t="s">
        <v>2159</v>
      </c>
      <c r="D292" s="12" t="s">
        <v>2158</v>
      </c>
      <c r="E292" s="11" t="s">
        <v>27</v>
      </c>
      <c r="F292" s="13">
        <v>5</v>
      </c>
      <c r="G292" s="10">
        <v>2955.51</v>
      </c>
      <c r="H292" s="72"/>
      <c r="I292" s="73">
        <f t="shared" si="9"/>
        <v>0</v>
      </c>
      <c r="J292" s="74" t="str">
        <f t="shared" si="8"/>
        <v/>
      </c>
    </row>
    <row r="293" spans="1:10">
      <c r="A293" s="16">
        <v>292</v>
      </c>
      <c r="B293" s="13" t="s">
        <v>19</v>
      </c>
      <c r="C293" s="65" t="s">
        <v>2157</v>
      </c>
      <c r="D293" s="12" t="s">
        <v>2156</v>
      </c>
      <c r="E293" s="11" t="s">
        <v>27</v>
      </c>
      <c r="F293" s="13">
        <v>9</v>
      </c>
      <c r="G293" s="10">
        <v>955</v>
      </c>
      <c r="H293" s="72"/>
      <c r="I293" s="73">
        <f t="shared" si="9"/>
        <v>0</v>
      </c>
      <c r="J293" s="74" t="str">
        <f t="shared" si="8"/>
        <v/>
      </c>
    </row>
    <row r="294" spans="1:10">
      <c r="A294" s="16">
        <v>293</v>
      </c>
      <c r="B294" s="13" t="s">
        <v>19</v>
      </c>
      <c r="C294" s="65" t="s">
        <v>2155</v>
      </c>
      <c r="D294" s="12" t="s">
        <v>252</v>
      </c>
      <c r="E294" s="11" t="s">
        <v>27</v>
      </c>
      <c r="F294" s="13">
        <v>5</v>
      </c>
      <c r="G294" s="10">
        <v>93.93</v>
      </c>
      <c r="H294" s="72"/>
      <c r="I294" s="73">
        <f t="shared" si="9"/>
        <v>0</v>
      </c>
      <c r="J294" s="74" t="str">
        <f t="shared" si="8"/>
        <v/>
      </c>
    </row>
    <row r="295" spans="1:10">
      <c r="A295" s="16">
        <v>294</v>
      </c>
      <c r="B295" s="13" t="s">
        <v>19</v>
      </c>
      <c r="C295" s="65" t="s">
        <v>2154</v>
      </c>
      <c r="D295" s="12" t="s">
        <v>252</v>
      </c>
      <c r="E295" s="11" t="s">
        <v>27</v>
      </c>
      <c r="F295" s="13">
        <v>9</v>
      </c>
      <c r="G295" s="10">
        <v>352.8</v>
      </c>
      <c r="H295" s="72"/>
      <c r="I295" s="73">
        <f t="shared" si="9"/>
        <v>0</v>
      </c>
      <c r="J295" s="74" t="str">
        <f t="shared" si="8"/>
        <v/>
      </c>
    </row>
    <row r="296" spans="1:10">
      <c r="A296" s="16">
        <v>295</v>
      </c>
      <c r="B296" s="16" t="s">
        <v>19</v>
      </c>
      <c r="C296" s="66" t="s">
        <v>2153</v>
      </c>
      <c r="D296" s="15" t="s">
        <v>1380</v>
      </c>
      <c r="E296" s="14" t="s">
        <v>27</v>
      </c>
      <c r="F296" s="13">
        <v>5</v>
      </c>
      <c r="G296" s="10">
        <v>1380.53</v>
      </c>
      <c r="H296" s="72"/>
      <c r="I296" s="73">
        <f t="shared" si="9"/>
        <v>0</v>
      </c>
      <c r="J296" s="74" t="str">
        <f t="shared" si="8"/>
        <v/>
      </c>
    </row>
    <row r="297" spans="1:10">
      <c r="A297" s="16">
        <v>296</v>
      </c>
      <c r="B297" s="13" t="s">
        <v>19</v>
      </c>
      <c r="C297" s="65" t="s">
        <v>2152</v>
      </c>
      <c r="D297" s="12" t="s">
        <v>2151</v>
      </c>
      <c r="E297" s="11" t="s">
        <v>27</v>
      </c>
      <c r="F297" s="13">
        <v>8</v>
      </c>
      <c r="G297" s="10">
        <v>1457.78</v>
      </c>
      <c r="H297" s="72"/>
      <c r="I297" s="73">
        <f t="shared" si="9"/>
        <v>0</v>
      </c>
      <c r="J297" s="74" t="str">
        <f t="shared" si="8"/>
        <v/>
      </c>
    </row>
    <row r="298" spans="1:10">
      <c r="A298" s="16">
        <v>297</v>
      </c>
      <c r="B298" s="13" t="s">
        <v>19</v>
      </c>
      <c r="C298" s="65" t="s">
        <v>2150</v>
      </c>
      <c r="D298" s="12" t="s">
        <v>1380</v>
      </c>
      <c r="E298" s="11" t="s">
        <v>27</v>
      </c>
      <c r="F298" s="13">
        <v>5</v>
      </c>
      <c r="G298" s="10">
        <v>2118.06</v>
      </c>
      <c r="H298" s="72"/>
      <c r="I298" s="73">
        <f t="shared" si="9"/>
        <v>0</v>
      </c>
      <c r="J298" s="74" t="str">
        <f t="shared" si="8"/>
        <v/>
      </c>
    </row>
    <row r="299" spans="1:10">
      <c r="A299" s="16">
        <v>298</v>
      </c>
      <c r="B299" s="13" t="s">
        <v>19</v>
      </c>
      <c r="C299" s="65" t="s">
        <v>2149</v>
      </c>
      <c r="D299" s="12" t="s">
        <v>1380</v>
      </c>
      <c r="E299" s="11" t="s">
        <v>27</v>
      </c>
      <c r="F299" s="13">
        <v>5</v>
      </c>
      <c r="G299" s="10">
        <v>1907.77</v>
      </c>
      <c r="H299" s="72"/>
      <c r="I299" s="73">
        <f t="shared" si="9"/>
        <v>0</v>
      </c>
      <c r="J299" s="74" t="str">
        <f t="shared" si="8"/>
        <v/>
      </c>
    </row>
    <row r="300" spans="1:10">
      <c r="A300" s="16">
        <v>299</v>
      </c>
      <c r="B300" s="13" t="s">
        <v>19</v>
      </c>
      <c r="C300" s="65" t="s">
        <v>2148</v>
      </c>
      <c r="D300" s="12" t="s">
        <v>1380</v>
      </c>
      <c r="E300" s="11" t="s">
        <v>27</v>
      </c>
      <c r="F300" s="13">
        <v>5</v>
      </c>
      <c r="G300" s="10">
        <v>706.02</v>
      </c>
      <c r="H300" s="72"/>
      <c r="I300" s="73">
        <f t="shared" si="9"/>
        <v>0</v>
      </c>
      <c r="J300" s="74" t="str">
        <f t="shared" si="8"/>
        <v/>
      </c>
    </row>
    <row r="301" spans="1:10">
      <c r="A301" s="16">
        <v>300</v>
      </c>
      <c r="B301" s="13" t="s">
        <v>19</v>
      </c>
      <c r="C301" s="65" t="s">
        <v>2147</v>
      </c>
      <c r="D301" s="12" t="s">
        <v>2146</v>
      </c>
      <c r="E301" s="11" t="s">
        <v>27</v>
      </c>
      <c r="F301" s="13">
        <v>5</v>
      </c>
      <c r="G301" s="10">
        <v>1907.77</v>
      </c>
      <c r="H301" s="72"/>
      <c r="I301" s="73">
        <f t="shared" si="9"/>
        <v>0</v>
      </c>
      <c r="J301" s="74" t="str">
        <f t="shared" si="8"/>
        <v/>
      </c>
    </row>
    <row r="302" spans="1:10">
      <c r="A302" s="16">
        <v>301</v>
      </c>
      <c r="B302" s="13" t="s">
        <v>19</v>
      </c>
      <c r="C302" s="65" t="s">
        <v>2145</v>
      </c>
      <c r="D302" s="12" t="s">
        <v>2144</v>
      </c>
      <c r="E302" s="11" t="s">
        <v>27</v>
      </c>
      <c r="F302" s="13">
        <v>19</v>
      </c>
      <c r="G302" s="10">
        <v>30.31</v>
      </c>
      <c r="H302" s="72"/>
      <c r="I302" s="73">
        <f t="shared" si="9"/>
        <v>0</v>
      </c>
      <c r="J302" s="74" t="str">
        <f t="shared" si="8"/>
        <v/>
      </c>
    </row>
    <row r="303" spans="1:10">
      <c r="A303" s="16">
        <v>302</v>
      </c>
      <c r="B303" s="13" t="s">
        <v>19</v>
      </c>
      <c r="C303" s="65" t="s">
        <v>2143</v>
      </c>
      <c r="D303" s="12" t="s">
        <v>1380</v>
      </c>
      <c r="E303" s="11" t="s">
        <v>27</v>
      </c>
      <c r="F303" s="13">
        <v>5</v>
      </c>
      <c r="G303" s="10">
        <v>1264.19</v>
      </c>
      <c r="H303" s="72"/>
      <c r="I303" s="73">
        <f t="shared" si="9"/>
        <v>0</v>
      </c>
      <c r="J303" s="74" t="str">
        <f t="shared" si="8"/>
        <v/>
      </c>
    </row>
    <row r="304" spans="1:10">
      <c r="A304" s="16">
        <v>303</v>
      </c>
      <c r="B304" s="13" t="s">
        <v>19</v>
      </c>
      <c r="C304" s="65" t="s">
        <v>2142</v>
      </c>
      <c r="D304" s="12" t="s">
        <v>1380</v>
      </c>
      <c r="E304" s="11" t="s">
        <v>27</v>
      </c>
      <c r="F304" s="13">
        <v>5</v>
      </c>
      <c r="G304" s="10">
        <v>1264.19</v>
      </c>
      <c r="H304" s="72"/>
      <c r="I304" s="73">
        <f t="shared" si="9"/>
        <v>0</v>
      </c>
      <c r="J304" s="74" t="str">
        <f t="shared" si="8"/>
        <v/>
      </c>
    </row>
    <row r="305" spans="1:10">
      <c r="A305" s="16">
        <v>304</v>
      </c>
      <c r="B305" s="13" t="s">
        <v>19</v>
      </c>
      <c r="C305" s="65" t="s">
        <v>2140</v>
      </c>
      <c r="D305" s="12" t="s">
        <v>2139</v>
      </c>
      <c r="E305" s="11" t="s">
        <v>2076</v>
      </c>
      <c r="F305" s="13">
        <v>10</v>
      </c>
      <c r="G305" s="10">
        <v>341.25</v>
      </c>
      <c r="H305" s="72"/>
      <c r="I305" s="73">
        <f t="shared" si="9"/>
        <v>0</v>
      </c>
      <c r="J305" s="74" t="str">
        <f t="shared" si="8"/>
        <v/>
      </c>
    </row>
    <row r="306" spans="1:10">
      <c r="A306" s="16">
        <v>305</v>
      </c>
      <c r="B306" s="13" t="s">
        <v>19</v>
      </c>
      <c r="C306" s="65" t="s">
        <v>2138</v>
      </c>
      <c r="D306" s="12" t="s">
        <v>252</v>
      </c>
      <c r="E306" s="11" t="s">
        <v>27</v>
      </c>
      <c r="F306" s="13">
        <v>5</v>
      </c>
      <c r="G306" s="10">
        <v>119.97</v>
      </c>
      <c r="H306" s="72"/>
      <c r="I306" s="73">
        <f t="shared" si="9"/>
        <v>0</v>
      </c>
      <c r="J306" s="74" t="str">
        <f t="shared" si="8"/>
        <v/>
      </c>
    </row>
    <row r="307" spans="1:10">
      <c r="A307" s="16">
        <v>306</v>
      </c>
      <c r="B307" s="13" t="s">
        <v>19</v>
      </c>
      <c r="C307" s="65" t="s">
        <v>2137</v>
      </c>
      <c r="D307" s="12" t="s">
        <v>2133</v>
      </c>
      <c r="E307" s="11" t="s">
        <v>27</v>
      </c>
      <c r="F307" s="13">
        <v>5</v>
      </c>
      <c r="G307" s="10">
        <v>257.70999999999998</v>
      </c>
      <c r="H307" s="72"/>
      <c r="I307" s="73">
        <f t="shared" si="9"/>
        <v>0</v>
      </c>
      <c r="J307" s="74" t="str">
        <f t="shared" si="8"/>
        <v/>
      </c>
    </row>
    <row r="308" spans="1:10">
      <c r="A308" s="16">
        <v>307</v>
      </c>
      <c r="B308" s="16" t="s">
        <v>19</v>
      </c>
      <c r="C308" s="66" t="s">
        <v>2136</v>
      </c>
      <c r="D308" s="15" t="s">
        <v>2135</v>
      </c>
      <c r="E308" s="14" t="s">
        <v>27</v>
      </c>
      <c r="F308" s="13">
        <v>5</v>
      </c>
      <c r="G308" s="10">
        <v>102.55</v>
      </c>
      <c r="H308" s="72"/>
      <c r="I308" s="73">
        <f t="shared" si="9"/>
        <v>0</v>
      </c>
      <c r="J308" s="74" t="str">
        <f t="shared" si="8"/>
        <v/>
      </c>
    </row>
    <row r="309" spans="1:10">
      <c r="A309" s="16">
        <v>308</v>
      </c>
      <c r="B309" s="13" t="s">
        <v>19</v>
      </c>
      <c r="C309" s="65" t="s">
        <v>2134</v>
      </c>
      <c r="D309" s="12" t="s">
        <v>2133</v>
      </c>
      <c r="E309" s="11" t="s">
        <v>27</v>
      </c>
      <c r="F309" s="13">
        <v>5</v>
      </c>
      <c r="G309" s="10">
        <v>30.66</v>
      </c>
      <c r="H309" s="72"/>
      <c r="I309" s="73">
        <f t="shared" si="9"/>
        <v>0</v>
      </c>
      <c r="J309" s="74" t="str">
        <f t="shared" si="8"/>
        <v/>
      </c>
    </row>
    <row r="310" spans="1:10">
      <c r="A310" s="16">
        <v>309</v>
      </c>
      <c r="B310" s="13" t="s">
        <v>19</v>
      </c>
      <c r="C310" s="65" t="s">
        <v>2132</v>
      </c>
      <c r="D310" s="12" t="s">
        <v>640</v>
      </c>
      <c r="E310" s="11" t="s">
        <v>27</v>
      </c>
      <c r="F310" s="13">
        <v>12</v>
      </c>
      <c r="G310" s="10">
        <v>24.61</v>
      </c>
      <c r="H310" s="72"/>
      <c r="I310" s="73">
        <f t="shared" si="9"/>
        <v>0</v>
      </c>
      <c r="J310" s="74" t="str">
        <f t="shared" si="8"/>
        <v/>
      </c>
    </row>
    <row r="311" spans="1:10">
      <c r="A311" s="16">
        <v>310</v>
      </c>
      <c r="B311" s="13" t="s">
        <v>19</v>
      </c>
      <c r="C311" s="65" t="s">
        <v>2131</v>
      </c>
      <c r="D311" s="12" t="s">
        <v>1757</v>
      </c>
      <c r="E311" s="11" t="s">
        <v>27</v>
      </c>
      <c r="F311" s="13">
        <v>5</v>
      </c>
      <c r="G311" s="10">
        <v>90.25</v>
      </c>
      <c r="H311" s="72"/>
      <c r="I311" s="73">
        <f t="shared" si="9"/>
        <v>0</v>
      </c>
      <c r="J311" s="74" t="str">
        <f t="shared" si="8"/>
        <v/>
      </c>
    </row>
    <row r="312" spans="1:10">
      <c r="A312" s="16">
        <v>311</v>
      </c>
      <c r="B312" s="13" t="s">
        <v>19</v>
      </c>
      <c r="C312" s="65" t="s">
        <v>2130</v>
      </c>
      <c r="D312" s="12" t="s">
        <v>2129</v>
      </c>
      <c r="E312" s="11" t="s">
        <v>27</v>
      </c>
      <c r="F312" s="13">
        <v>5</v>
      </c>
      <c r="G312" s="10">
        <v>248.14</v>
      </c>
      <c r="H312" s="72"/>
      <c r="I312" s="73">
        <f t="shared" si="9"/>
        <v>0</v>
      </c>
      <c r="J312" s="74" t="str">
        <f t="shared" si="8"/>
        <v/>
      </c>
    </row>
    <row r="313" spans="1:10">
      <c r="A313" s="16">
        <v>312</v>
      </c>
      <c r="B313" s="13" t="s">
        <v>19</v>
      </c>
      <c r="C313" s="65" t="s">
        <v>2128</v>
      </c>
      <c r="D313" s="12" t="s">
        <v>909</v>
      </c>
      <c r="E313" s="11" t="s">
        <v>27</v>
      </c>
      <c r="F313" s="13">
        <v>5</v>
      </c>
      <c r="G313" s="10">
        <v>4462.5</v>
      </c>
      <c r="H313" s="72"/>
      <c r="I313" s="73">
        <f t="shared" si="9"/>
        <v>0</v>
      </c>
      <c r="J313" s="74" t="str">
        <f t="shared" si="8"/>
        <v/>
      </c>
    </row>
    <row r="314" spans="1:10">
      <c r="A314" s="16">
        <v>313</v>
      </c>
      <c r="B314" s="13" t="s">
        <v>19</v>
      </c>
      <c r="C314" s="65" t="s">
        <v>2127</v>
      </c>
      <c r="D314" s="12" t="s">
        <v>51</v>
      </c>
      <c r="E314" s="11" t="s">
        <v>2076</v>
      </c>
      <c r="F314" s="13">
        <v>5</v>
      </c>
      <c r="G314" s="10">
        <v>158.69999999999999</v>
      </c>
      <c r="H314" s="72"/>
      <c r="I314" s="73">
        <f t="shared" si="9"/>
        <v>0</v>
      </c>
      <c r="J314" s="74" t="str">
        <f t="shared" si="8"/>
        <v/>
      </c>
    </row>
    <row r="315" spans="1:10">
      <c r="A315" s="16">
        <v>314</v>
      </c>
      <c r="B315" s="13" t="s">
        <v>19</v>
      </c>
      <c r="C315" s="65" t="s">
        <v>2126</v>
      </c>
      <c r="D315" s="12" t="s">
        <v>2125</v>
      </c>
      <c r="E315" s="11" t="s">
        <v>2076</v>
      </c>
      <c r="F315" s="13">
        <v>5</v>
      </c>
      <c r="G315" s="10">
        <v>128.27000000000001</v>
      </c>
      <c r="H315" s="72"/>
      <c r="I315" s="73">
        <f t="shared" si="9"/>
        <v>0</v>
      </c>
      <c r="J315" s="74" t="str">
        <f t="shared" si="8"/>
        <v/>
      </c>
    </row>
    <row r="316" spans="1:10">
      <c r="A316" s="16">
        <v>315</v>
      </c>
      <c r="B316" s="13" t="s">
        <v>19</v>
      </c>
      <c r="C316" s="65" t="s">
        <v>2124</v>
      </c>
      <c r="D316" s="12" t="s">
        <v>640</v>
      </c>
      <c r="E316" s="11" t="s">
        <v>27</v>
      </c>
      <c r="F316" s="13">
        <v>61</v>
      </c>
      <c r="G316" s="10">
        <v>66.040000000000006</v>
      </c>
      <c r="H316" s="72"/>
      <c r="I316" s="73">
        <f t="shared" si="9"/>
        <v>0</v>
      </c>
      <c r="J316" s="74" t="str">
        <f t="shared" si="8"/>
        <v/>
      </c>
    </row>
    <row r="317" spans="1:10">
      <c r="A317" s="16">
        <v>316</v>
      </c>
      <c r="B317" s="13" t="s">
        <v>19</v>
      </c>
      <c r="C317" s="65" t="s">
        <v>2123</v>
      </c>
      <c r="D317" s="12" t="s">
        <v>2122</v>
      </c>
      <c r="E317" s="11" t="s">
        <v>27</v>
      </c>
      <c r="F317" s="13">
        <v>5</v>
      </c>
      <c r="G317" s="10">
        <v>3276.12</v>
      </c>
      <c r="H317" s="72"/>
      <c r="I317" s="73">
        <f t="shared" si="9"/>
        <v>0</v>
      </c>
      <c r="J317" s="74" t="str">
        <f t="shared" si="8"/>
        <v/>
      </c>
    </row>
    <row r="318" spans="1:10">
      <c r="A318" s="16">
        <v>317</v>
      </c>
      <c r="B318" s="13" t="s">
        <v>19</v>
      </c>
      <c r="C318" s="65" t="s">
        <v>2121</v>
      </c>
      <c r="D318" s="12" t="s">
        <v>2120</v>
      </c>
      <c r="E318" s="11" t="s">
        <v>2076</v>
      </c>
      <c r="F318" s="13">
        <v>5</v>
      </c>
      <c r="G318" s="10">
        <v>456.5</v>
      </c>
      <c r="H318" s="72"/>
      <c r="I318" s="73">
        <f t="shared" si="9"/>
        <v>0</v>
      </c>
      <c r="J318" s="74" t="str">
        <f t="shared" si="8"/>
        <v/>
      </c>
    </row>
    <row r="319" spans="1:10">
      <c r="A319" s="16">
        <v>318</v>
      </c>
      <c r="B319" s="13" t="s">
        <v>19</v>
      </c>
      <c r="C319" s="65" t="s">
        <v>2119</v>
      </c>
      <c r="D319" s="12" t="s">
        <v>2118</v>
      </c>
      <c r="E319" s="11" t="s">
        <v>27</v>
      </c>
      <c r="F319" s="13">
        <v>9</v>
      </c>
      <c r="G319" s="10">
        <v>167.46</v>
      </c>
      <c r="H319" s="72"/>
      <c r="I319" s="73">
        <f t="shared" si="9"/>
        <v>0</v>
      </c>
      <c r="J319" s="74" t="str">
        <f t="shared" si="8"/>
        <v/>
      </c>
    </row>
    <row r="320" spans="1:10">
      <c r="A320" s="16">
        <v>319</v>
      </c>
      <c r="B320" s="13" t="s">
        <v>19</v>
      </c>
      <c r="C320" s="65" t="s">
        <v>2117</v>
      </c>
      <c r="D320" s="12" t="s">
        <v>313</v>
      </c>
      <c r="E320" s="11" t="s">
        <v>27</v>
      </c>
      <c r="F320" s="13">
        <v>5</v>
      </c>
      <c r="G320" s="10">
        <v>172.35</v>
      </c>
      <c r="H320" s="72"/>
      <c r="I320" s="73">
        <f t="shared" si="9"/>
        <v>0</v>
      </c>
      <c r="J320" s="74" t="str">
        <f t="shared" si="8"/>
        <v/>
      </c>
    </row>
    <row r="321" spans="1:10">
      <c r="A321" s="16">
        <v>320</v>
      </c>
      <c r="B321" s="13" t="s">
        <v>19</v>
      </c>
      <c r="C321" s="65" t="s">
        <v>2116</v>
      </c>
      <c r="D321" s="12" t="s">
        <v>2115</v>
      </c>
      <c r="E321" s="11" t="s">
        <v>27</v>
      </c>
      <c r="F321" s="13">
        <v>5</v>
      </c>
      <c r="G321" s="10">
        <v>143.6</v>
      </c>
      <c r="H321" s="72"/>
      <c r="I321" s="73">
        <f t="shared" si="9"/>
        <v>0</v>
      </c>
      <c r="J321" s="74" t="str">
        <f t="shared" si="8"/>
        <v/>
      </c>
    </row>
    <row r="322" spans="1:10">
      <c r="A322" s="16">
        <v>321</v>
      </c>
      <c r="B322" s="13" t="s">
        <v>19</v>
      </c>
      <c r="C322" s="65" t="s">
        <v>2114</v>
      </c>
      <c r="D322" s="12" t="s">
        <v>1745</v>
      </c>
      <c r="E322" s="11" t="s">
        <v>27</v>
      </c>
      <c r="F322" s="13">
        <v>5</v>
      </c>
      <c r="G322" s="10">
        <v>56.58</v>
      </c>
      <c r="H322" s="72"/>
      <c r="I322" s="73">
        <f t="shared" si="9"/>
        <v>0</v>
      </c>
      <c r="J322" s="74" t="str">
        <f t="shared" ref="J322:J385" si="10">IF(H:H&gt;G:G, "Above Estimated Unit Price", "")</f>
        <v/>
      </c>
    </row>
    <row r="323" spans="1:10">
      <c r="A323" s="16">
        <v>322</v>
      </c>
      <c r="B323" s="13" t="s">
        <v>19</v>
      </c>
      <c r="C323" s="65" t="s">
        <v>2113</v>
      </c>
      <c r="D323" s="12" t="s">
        <v>1547</v>
      </c>
      <c r="E323" s="11" t="s">
        <v>27</v>
      </c>
      <c r="F323" s="13">
        <v>5</v>
      </c>
      <c r="G323" s="10">
        <v>161.28</v>
      </c>
      <c r="H323" s="72"/>
      <c r="I323" s="73">
        <f t="shared" ref="I323:I386" si="11">H323*F323</f>
        <v>0</v>
      </c>
      <c r="J323" s="74" t="str">
        <f t="shared" si="10"/>
        <v/>
      </c>
    </row>
    <row r="324" spans="1:10">
      <c r="A324" s="16">
        <v>323</v>
      </c>
      <c r="B324" s="13" t="s">
        <v>19</v>
      </c>
      <c r="C324" s="65" t="s">
        <v>2112</v>
      </c>
      <c r="D324" s="12" t="s">
        <v>1432</v>
      </c>
      <c r="E324" s="11" t="s">
        <v>27</v>
      </c>
      <c r="F324" s="13">
        <v>5</v>
      </c>
      <c r="G324" s="10">
        <v>171.58</v>
      </c>
      <c r="H324" s="72"/>
      <c r="I324" s="73">
        <f t="shared" si="11"/>
        <v>0</v>
      </c>
      <c r="J324" s="74" t="str">
        <f t="shared" si="10"/>
        <v/>
      </c>
    </row>
    <row r="325" spans="1:10">
      <c r="A325" s="16">
        <v>324</v>
      </c>
      <c r="B325" s="13" t="s">
        <v>19</v>
      </c>
      <c r="C325" s="65" t="s">
        <v>2111</v>
      </c>
      <c r="D325" s="12" t="s">
        <v>1574</v>
      </c>
      <c r="E325" s="11" t="s">
        <v>27</v>
      </c>
      <c r="F325" s="13">
        <v>6</v>
      </c>
      <c r="G325" s="10">
        <v>798.99</v>
      </c>
      <c r="H325" s="72"/>
      <c r="I325" s="73">
        <f t="shared" si="11"/>
        <v>0</v>
      </c>
      <c r="J325" s="74" t="str">
        <f t="shared" si="10"/>
        <v/>
      </c>
    </row>
    <row r="326" spans="1:10">
      <c r="A326" s="16">
        <v>325</v>
      </c>
      <c r="B326" s="13" t="s">
        <v>19</v>
      </c>
      <c r="C326" s="65" t="s">
        <v>2110</v>
      </c>
      <c r="D326" s="12" t="s">
        <v>1574</v>
      </c>
      <c r="E326" s="11" t="s">
        <v>27</v>
      </c>
      <c r="F326" s="13">
        <v>8</v>
      </c>
      <c r="G326" s="10">
        <v>447.28</v>
      </c>
      <c r="H326" s="72"/>
      <c r="I326" s="73">
        <f t="shared" si="11"/>
        <v>0</v>
      </c>
      <c r="J326" s="74" t="str">
        <f t="shared" si="10"/>
        <v/>
      </c>
    </row>
    <row r="327" spans="1:10">
      <c r="A327" s="16">
        <v>326</v>
      </c>
      <c r="B327" s="13" t="s">
        <v>19</v>
      </c>
      <c r="C327" s="65" t="s">
        <v>2109</v>
      </c>
      <c r="D327" s="12" t="s">
        <v>1574</v>
      </c>
      <c r="E327" s="11" t="s">
        <v>27</v>
      </c>
      <c r="F327" s="13">
        <v>12</v>
      </c>
      <c r="G327" s="10">
        <v>1956.26</v>
      </c>
      <c r="H327" s="72"/>
      <c r="I327" s="73">
        <f t="shared" si="11"/>
        <v>0</v>
      </c>
      <c r="J327" s="74" t="str">
        <f t="shared" si="10"/>
        <v/>
      </c>
    </row>
    <row r="328" spans="1:10">
      <c r="A328" s="16">
        <v>327</v>
      </c>
      <c r="B328" s="13" t="s">
        <v>19</v>
      </c>
      <c r="C328" s="65" t="s">
        <v>2108</v>
      </c>
      <c r="D328" s="12" t="s">
        <v>2107</v>
      </c>
      <c r="E328" s="11" t="s">
        <v>27</v>
      </c>
      <c r="F328" s="13">
        <v>5</v>
      </c>
      <c r="G328" s="10">
        <v>1413.66</v>
      </c>
      <c r="H328" s="72"/>
      <c r="I328" s="73">
        <f t="shared" si="11"/>
        <v>0</v>
      </c>
      <c r="J328" s="74" t="str">
        <f t="shared" si="10"/>
        <v/>
      </c>
    </row>
    <row r="329" spans="1:10">
      <c r="A329" s="16">
        <v>328</v>
      </c>
      <c r="B329" s="13" t="s">
        <v>19</v>
      </c>
      <c r="C329" s="65" t="s">
        <v>2106</v>
      </c>
      <c r="D329" s="12" t="s">
        <v>2105</v>
      </c>
      <c r="E329" s="11" t="s">
        <v>27</v>
      </c>
      <c r="F329" s="13">
        <v>5</v>
      </c>
      <c r="G329" s="10">
        <v>74.58</v>
      </c>
      <c r="H329" s="72"/>
      <c r="I329" s="73">
        <f t="shared" si="11"/>
        <v>0</v>
      </c>
      <c r="J329" s="74" t="str">
        <f t="shared" si="10"/>
        <v/>
      </c>
    </row>
    <row r="330" spans="1:10">
      <c r="A330" s="16">
        <v>329</v>
      </c>
      <c r="B330" s="13" t="s">
        <v>19</v>
      </c>
      <c r="C330" s="65" t="s">
        <v>2104</v>
      </c>
      <c r="D330" s="12" t="s">
        <v>2103</v>
      </c>
      <c r="E330" s="11" t="s">
        <v>27</v>
      </c>
      <c r="F330" s="13">
        <v>8</v>
      </c>
      <c r="G330" s="10">
        <v>40.28</v>
      </c>
      <c r="H330" s="72"/>
      <c r="I330" s="73">
        <f t="shared" si="11"/>
        <v>0</v>
      </c>
      <c r="J330" s="74" t="str">
        <f t="shared" si="10"/>
        <v/>
      </c>
    </row>
    <row r="331" spans="1:10">
      <c r="A331" s="16">
        <v>330</v>
      </c>
      <c r="B331" s="13" t="s">
        <v>19</v>
      </c>
      <c r="C331" s="65" t="s">
        <v>2102</v>
      </c>
      <c r="D331" s="12" t="s">
        <v>2101</v>
      </c>
      <c r="E331" s="11" t="s">
        <v>27</v>
      </c>
      <c r="F331" s="13">
        <v>5</v>
      </c>
      <c r="G331" s="10">
        <v>379.58</v>
      </c>
      <c r="H331" s="72"/>
      <c r="I331" s="73">
        <f t="shared" si="11"/>
        <v>0</v>
      </c>
      <c r="J331" s="74" t="str">
        <f t="shared" si="10"/>
        <v/>
      </c>
    </row>
    <row r="332" spans="1:10">
      <c r="A332" s="16">
        <v>331</v>
      </c>
      <c r="B332" s="13" t="s">
        <v>19</v>
      </c>
      <c r="C332" s="65" t="s">
        <v>2100</v>
      </c>
      <c r="D332" s="12" t="s">
        <v>2067</v>
      </c>
      <c r="E332" s="11" t="s">
        <v>27</v>
      </c>
      <c r="F332" s="13">
        <v>5</v>
      </c>
      <c r="G332" s="10">
        <v>193.95</v>
      </c>
      <c r="H332" s="72"/>
      <c r="I332" s="73">
        <f t="shared" si="11"/>
        <v>0</v>
      </c>
      <c r="J332" s="74" t="str">
        <f t="shared" si="10"/>
        <v/>
      </c>
    </row>
    <row r="333" spans="1:10">
      <c r="A333" s="16">
        <v>332</v>
      </c>
      <c r="B333" s="16" t="s">
        <v>19</v>
      </c>
      <c r="C333" s="66" t="s">
        <v>2099</v>
      </c>
      <c r="D333" s="15" t="s">
        <v>1380</v>
      </c>
      <c r="E333" s="14" t="s">
        <v>27</v>
      </c>
      <c r="F333" s="13">
        <v>5</v>
      </c>
      <c r="G333" s="10">
        <v>1005.57</v>
      </c>
      <c r="H333" s="72"/>
      <c r="I333" s="73">
        <f t="shared" si="11"/>
        <v>0</v>
      </c>
      <c r="J333" s="74" t="str">
        <f t="shared" si="10"/>
        <v/>
      </c>
    </row>
    <row r="334" spans="1:10">
      <c r="A334" s="16">
        <v>333</v>
      </c>
      <c r="B334" s="13" t="s">
        <v>19</v>
      </c>
      <c r="C334" s="65" t="s">
        <v>2098</v>
      </c>
      <c r="D334" s="12" t="s">
        <v>1588</v>
      </c>
      <c r="E334" s="11" t="s">
        <v>27</v>
      </c>
      <c r="F334" s="13">
        <v>5</v>
      </c>
      <c r="G334" s="10">
        <v>3400</v>
      </c>
      <c r="H334" s="72"/>
      <c r="I334" s="73">
        <f t="shared" si="11"/>
        <v>0</v>
      </c>
      <c r="J334" s="74" t="str">
        <f t="shared" si="10"/>
        <v/>
      </c>
    </row>
    <row r="335" spans="1:10">
      <c r="A335" s="16">
        <v>334</v>
      </c>
      <c r="B335" s="13" t="s">
        <v>19</v>
      </c>
      <c r="C335" s="65" t="s">
        <v>2097</v>
      </c>
      <c r="D335" s="12" t="s">
        <v>2096</v>
      </c>
      <c r="E335" s="11" t="s">
        <v>27</v>
      </c>
      <c r="F335" s="13">
        <v>12</v>
      </c>
      <c r="G335" s="10">
        <v>98.87</v>
      </c>
      <c r="H335" s="72"/>
      <c r="I335" s="73">
        <f t="shared" si="11"/>
        <v>0</v>
      </c>
      <c r="J335" s="74" t="str">
        <f t="shared" si="10"/>
        <v/>
      </c>
    </row>
    <row r="336" spans="1:10">
      <c r="A336" s="16">
        <v>335</v>
      </c>
      <c r="B336" s="13" t="s">
        <v>19</v>
      </c>
      <c r="C336" s="65" t="s">
        <v>2095</v>
      </c>
      <c r="D336" s="12" t="s">
        <v>1745</v>
      </c>
      <c r="E336" s="11" t="s">
        <v>27</v>
      </c>
      <c r="F336" s="13">
        <v>5</v>
      </c>
      <c r="G336" s="10">
        <v>120.97</v>
      </c>
      <c r="H336" s="72"/>
      <c r="I336" s="73">
        <f t="shared" si="11"/>
        <v>0</v>
      </c>
      <c r="J336" s="74" t="str">
        <f t="shared" si="10"/>
        <v/>
      </c>
    </row>
    <row r="337" spans="1:10">
      <c r="A337" s="16">
        <v>336</v>
      </c>
      <c r="B337" s="13" t="s">
        <v>19</v>
      </c>
      <c r="C337" s="65" t="s">
        <v>2094</v>
      </c>
      <c r="D337" s="12" t="s">
        <v>1745</v>
      </c>
      <c r="E337" s="11" t="s">
        <v>27</v>
      </c>
      <c r="F337" s="13">
        <v>12</v>
      </c>
      <c r="G337" s="10">
        <v>64.81</v>
      </c>
      <c r="H337" s="72"/>
      <c r="I337" s="73">
        <f t="shared" si="11"/>
        <v>0</v>
      </c>
      <c r="J337" s="74" t="str">
        <f t="shared" si="10"/>
        <v/>
      </c>
    </row>
    <row r="338" spans="1:10">
      <c r="A338" s="16">
        <v>337</v>
      </c>
      <c r="B338" s="13" t="s">
        <v>19</v>
      </c>
      <c r="C338" s="65" t="s">
        <v>2093</v>
      </c>
      <c r="D338" s="12" t="s">
        <v>51</v>
      </c>
      <c r="E338" s="11" t="s">
        <v>27</v>
      </c>
      <c r="F338" s="13">
        <v>15</v>
      </c>
      <c r="G338" s="10">
        <v>91.75</v>
      </c>
      <c r="H338" s="72"/>
      <c r="I338" s="73">
        <f t="shared" si="11"/>
        <v>0</v>
      </c>
      <c r="J338" s="74" t="str">
        <f t="shared" si="10"/>
        <v/>
      </c>
    </row>
    <row r="339" spans="1:10">
      <c r="A339" s="16">
        <v>338</v>
      </c>
      <c r="B339" s="13" t="s">
        <v>19</v>
      </c>
      <c r="C339" s="65" t="s">
        <v>2092</v>
      </c>
      <c r="D339" s="12" t="s">
        <v>641</v>
      </c>
      <c r="E339" s="11" t="s">
        <v>27</v>
      </c>
      <c r="F339" s="13">
        <v>5</v>
      </c>
      <c r="G339" s="10">
        <v>23.85</v>
      </c>
      <c r="H339" s="72"/>
      <c r="I339" s="73">
        <f t="shared" si="11"/>
        <v>0</v>
      </c>
      <c r="J339" s="74" t="str">
        <f t="shared" si="10"/>
        <v/>
      </c>
    </row>
    <row r="340" spans="1:10">
      <c r="A340" s="16">
        <v>339</v>
      </c>
      <c r="B340" s="13" t="s">
        <v>19</v>
      </c>
      <c r="C340" s="65" t="s">
        <v>2091</v>
      </c>
      <c r="D340" s="12" t="s">
        <v>640</v>
      </c>
      <c r="E340" s="11" t="s">
        <v>27</v>
      </c>
      <c r="F340" s="13">
        <v>5</v>
      </c>
      <c r="G340" s="10">
        <v>89.7</v>
      </c>
      <c r="H340" s="72"/>
      <c r="I340" s="73">
        <f t="shared" si="11"/>
        <v>0</v>
      </c>
      <c r="J340" s="74" t="str">
        <f t="shared" si="10"/>
        <v/>
      </c>
    </row>
    <row r="341" spans="1:10">
      <c r="A341" s="16">
        <v>340</v>
      </c>
      <c r="B341" s="13" t="s">
        <v>19</v>
      </c>
      <c r="C341" s="65" t="s">
        <v>2090</v>
      </c>
      <c r="D341" s="12" t="s">
        <v>2089</v>
      </c>
      <c r="E341" s="11" t="s">
        <v>27</v>
      </c>
      <c r="F341" s="13">
        <v>5</v>
      </c>
      <c r="G341" s="10">
        <v>58.07</v>
      </c>
      <c r="H341" s="72"/>
      <c r="I341" s="73">
        <f t="shared" si="11"/>
        <v>0</v>
      </c>
      <c r="J341" s="74" t="str">
        <f t="shared" si="10"/>
        <v/>
      </c>
    </row>
    <row r="342" spans="1:10">
      <c r="A342" s="16">
        <v>341</v>
      </c>
      <c r="B342" s="13" t="s">
        <v>19</v>
      </c>
      <c r="C342" s="65" t="s">
        <v>2088</v>
      </c>
      <c r="D342" s="12" t="s">
        <v>2087</v>
      </c>
      <c r="E342" s="11" t="s">
        <v>27</v>
      </c>
      <c r="F342" s="13">
        <v>5</v>
      </c>
      <c r="G342" s="10">
        <v>132.31</v>
      </c>
      <c r="H342" s="72"/>
      <c r="I342" s="73">
        <f t="shared" si="11"/>
        <v>0</v>
      </c>
      <c r="J342" s="74" t="str">
        <f t="shared" si="10"/>
        <v/>
      </c>
    </row>
    <row r="343" spans="1:10">
      <c r="A343" s="16">
        <v>342</v>
      </c>
      <c r="B343" s="13" t="s">
        <v>19</v>
      </c>
      <c r="C343" s="65" t="s">
        <v>2086</v>
      </c>
      <c r="D343" s="12" t="s">
        <v>2085</v>
      </c>
      <c r="E343" s="11" t="s">
        <v>27</v>
      </c>
      <c r="F343" s="13">
        <v>5</v>
      </c>
      <c r="G343" s="10">
        <v>544.70000000000005</v>
      </c>
      <c r="H343" s="72"/>
      <c r="I343" s="73">
        <f t="shared" si="11"/>
        <v>0</v>
      </c>
      <c r="J343" s="74" t="str">
        <f t="shared" si="10"/>
        <v/>
      </c>
    </row>
    <row r="344" spans="1:10">
      <c r="A344" s="16">
        <v>343</v>
      </c>
      <c r="B344" s="13" t="s">
        <v>19</v>
      </c>
      <c r="C344" s="65" t="s">
        <v>2084</v>
      </c>
      <c r="D344" s="12" t="s">
        <v>2083</v>
      </c>
      <c r="E344" s="11" t="s">
        <v>27</v>
      </c>
      <c r="F344" s="13">
        <v>5</v>
      </c>
      <c r="G344" s="10">
        <v>518.54</v>
      </c>
      <c r="H344" s="72"/>
      <c r="I344" s="73">
        <f t="shared" si="11"/>
        <v>0</v>
      </c>
      <c r="J344" s="74" t="str">
        <f t="shared" si="10"/>
        <v/>
      </c>
    </row>
    <row r="345" spans="1:10">
      <c r="A345" s="16">
        <v>344</v>
      </c>
      <c r="B345" s="13" t="s">
        <v>19</v>
      </c>
      <c r="C345" s="65" t="s">
        <v>2082</v>
      </c>
      <c r="D345" s="12" t="s">
        <v>2078</v>
      </c>
      <c r="E345" s="11" t="s">
        <v>27</v>
      </c>
      <c r="F345" s="13">
        <v>5</v>
      </c>
      <c r="G345" s="10">
        <v>1174.93</v>
      </c>
      <c r="H345" s="72"/>
      <c r="I345" s="73">
        <f t="shared" si="11"/>
        <v>0</v>
      </c>
      <c r="J345" s="74" t="str">
        <f t="shared" si="10"/>
        <v/>
      </c>
    </row>
    <row r="346" spans="1:10">
      <c r="A346" s="16">
        <v>345</v>
      </c>
      <c r="B346" s="13" t="s">
        <v>19</v>
      </c>
      <c r="C346" s="65" t="s">
        <v>2081</v>
      </c>
      <c r="D346" s="12" t="s">
        <v>2078</v>
      </c>
      <c r="E346" s="11" t="s">
        <v>27</v>
      </c>
      <c r="F346" s="13">
        <v>5</v>
      </c>
      <c r="G346" s="10">
        <v>1174.93</v>
      </c>
      <c r="H346" s="72"/>
      <c r="I346" s="73">
        <f t="shared" si="11"/>
        <v>0</v>
      </c>
      <c r="J346" s="74" t="str">
        <f t="shared" si="10"/>
        <v/>
      </c>
    </row>
    <row r="347" spans="1:10">
      <c r="A347" s="16">
        <v>346</v>
      </c>
      <c r="B347" s="13" t="s">
        <v>19</v>
      </c>
      <c r="C347" s="65" t="s">
        <v>2080</v>
      </c>
      <c r="D347" s="12" t="s">
        <v>2078</v>
      </c>
      <c r="E347" s="11" t="s">
        <v>27</v>
      </c>
      <c r="F347" s="13">
        <v>5</v>
      </c>
      <c r="G347" s="10">
        <v>651.36</v>
      </c>
      <c r="H347" s="72"/>
      <c r="I347" s="73">
        <f t="shared" si="11"/>
        <v>0</v>
      </c>
      <c r="J347" s="74" t="str">
        <f t="shared" si="10"/>
        <v/>
      </c>
    </row>
    <row r="348" spans="1:10">
      <c r="A348" s="16">
        <v>347</v>
      </c>
      <c r="B348" s="13" t="s">
        <v>19</v>
      </c>
      <c r="C348" s="65" t="s">
        <v>2079</v>
      </c>
      <c r="D348" s="12" t="s">
        <v>2078</v>
      </c>
      <c r="E348" s="11" t="s">
        <v>27</v>
      </c>
      <c r="F348" s="13">
        <v>5</v>
      </c>
      <c r="G348" s="10">
        <v>1268.94</v>
      </c>
      <c r="H348" s="72"/>
      <c r="I348" s="73">
        <f t="shared" si="11"/>
        <v>0</v>
      </c>
      <c r="J348" s="74" t="str">
        <f t="shared" si="10"/>
        <v/>
      </c>
    </row>
    <row r="349" spans="1:10">
      <c r="A349" s="16">
        <v>348</v>
      </c>
      <c r="B349" s="13" t="s">
        <v>19</v>
      </c>
      <c r="C349" s="65" t="s">
        <v>2077</v>
      </c>
      <c r="D349" s="12" t="s">
        <v>1168</v>
      </c>
      <c r="E349" s="11" t="s">
        <v>2076</v>
      </c>
      <c r="F349" s="13">
        <v>5</v>
      </c>
      <c r="G349" s="10">
        <v>57.37</v>
      </c>
      <c r="H349" s="72"/>
      <c r="I349" s="73">
        <f t="shared" si="11"/>
        <v>0</v>
      </c>
      <c r="J349" s="74" t="str">
        <f t="shared" si="10"/>
        <v/>
      </c>
    </row>
    <row r="350" spans="1:10">
      <c r="A350" s="16">
        <v>349</v>
      </c>
      <c r="B350" s="13" t="s">
        <v>19</v>
      </c>
      <c r="C350" s="65" t="s">
        <v>2075</v>
      </c>
      <c r="D350" s="12" t="s">
        <v>1547</v>
      </c>
      <c r="E350" s="11" t="s">
        <v>27</v>
      </c>
      <c r="F350" s="13">
        <v>5</v>
      </c>
      <c r="G350" s="10">
        <v>24.4</v>
      </c>
      <c r="H350" s="72"/>
      <c r="I350" s="73">
        <f t="shared" si="11"/>
        <v>0</v>
      </c>
      <c r="J350" s="74" t="str">
        <f t="shared" si="10"/>
        <v/>
      </c>
    </row>
    <row r="351" spans="1:10">
      <c r="A351" s="16">
        <v>350</v>
      </c>
      <c r="B351" s="13" t="s">
        <v>19</v>
      </c>
      <c r="C351" s="65" t="s">
        <v>2074</v>
      </c>
      <c r="D351" s="12" t="s">
        <v>2072</v>
      </c>
      <c r="E351" s="11" t="s">
        <v>27</v>
      </c>
      <c r="F351" s="13">
        <v>5</v>
      </c>
      <c r="G351" s="10">
        <v>325.01</v>
      </c>
      <c r="H351" s="72"/>
      <c r="I351" s="73">
        <f t="shared" si="11"/>
        <v>0</v>
      </c>
      <c r="J351" s="74" t="str">
        <f t="shared" si="10"/>
        <v/>
      </c>
    </row>
    <row r="352" spans="1:10">
      <c r="A352" s="16">
        <v>351</v>
      </c>
      <c r="B352" s="13" t="s">
        <v>19</v>
      </c>
      <c r="C352" s="65" t="s">
        <v>2073</v>
      </c>
      <c r="D352" s="12" t="s">
        <v>2072</v>
      </c>
      <c r="E352" s="11" t="s">
        <v>27</v>
      </c>
      <c r="F352" s="13">
        <v>5</v>
      </c>
      <c r="G352" s="10">
        <v>325.01</v>
      </c>
      <c r="H352" s="72"/>
      <c r="I352" s="73">
        <f t="shared" si="11"/>
        <v>0</v>
      </c>
      <c r="J352" s="74" t="str">
        <f t="shared" si="10"/>
        <v/>
      </c>
    </row>
    <row r="353" spans="1:10">
      <c r="A353" s="16">
        <v>352</v>
      </c>
      <c r="B353" s="13" t="s">
        <v>19</v>
      </c>
      <c r="C353" s="65" t="s">
        <v>2071</v>
      </c>
      <c r="D353" s="12" t="s">
        <v>78</v>
      </c>
      <c r="E353" s="11" t="s">
        <v>27</v>
      </c>
      <c r="F353" s="13">
        <v>5</v>
      </c>
      <c r="G353" s="10">
        <v>308.33999999999997</v>
      </c>
      <c r="H353" s="72"/>
      <c r="I353" s="73">
        <f t="shared" si="11"/>
        <v>0</v>
      </c>
      <c r="J353" s="74" t="str">
        <f t="shared" si="10"/>
        <v/>
      </c>
    </row>
    <row r="354" spans="1:10">
      <c r="A354" s="16">
        <v>353</v>
      </c>
      <c r="B354" s="13" t="s">
        <v>19</v>
      </c>
      <c r="C354" s="65" t="s">
        <v>2070</v>
      </c>
      <c r="D354" s="12" t="s">
        <v>2069</v>
      </c>
      <c r="E354" s="11" t="s">
        <v>27</v>
      </c>
      <c r="F354" s="13">
        <v>11</v>
      </c>
      <c r="G354" s="10">
        <v>2154.12</v>
      </c>
      <c r="H354" s="72"/>
      <c r="I354" s="73">
        <f t="shared" si="11"/>
        <v>0</v>
      </c>
      <c r="J354" s="74" t="str">
        <f t="shared" si="10"/>
        <v/>
      </c>
    </row>
    <row r="355" spans="1:10">
      <c r="A355" s="16">
        <v>354</v>
      </c>
      <c r="B355" s="13" t="s">
        <v>19</v>
      </c>
      <c r="C355" s="65" t="s">
        <v>2068</v>
      </c>
      <c r="D355" s="12" t="s">
        <v>2067</v>
      </c>
      <c r="E355" s="11" t="s">
        <v>27</v>
      </c>
      <c r="F355" s="13">
        <v>12</v>
      </c>
      <c r="G355" s="10">
        <v>267.11</v>
      </c>
      <c r="H355" s="72"/>
      <c r="I355" s="73">
        <f t="shared" si="11"/>
        <v>0</v>
      </c>
      <c r="J355" s="74" t="str">
        <f t="shared" si="10"/>
        <v/>
      </c>
    </row>
    <row r="356" spans="1:10">
      <c r="A356" s="16">
        <v>355</v>
      </c>
      <c r="B356" s="13" t="s">
        <v>19</v>
      </c>
      <c r="C356" s="65" t="s">
        <v>2066</v>
      </c>
      <c r="D356" s="12" t="s">
        <v>2065</v>
      </c>
      <c r="E356" s="11" t="s">
        <v>27</v>
      </c>
      <c r="F356" s="13">
        <v>5</v>
      </c>
      <c r="G356" s="10">
        <v>84.6</v>
      </c>
      <c r="H356" s="72"/>
      <c r="I356" s="73">
        <f t="shared" si="11"/>
        <v>0</v>
      </c>
      <c r="J356" s="74" t="str">
        <f t="shared" si="10"/>
        <v/>
      </c>
    </row>
    <row r="357" spans="1:10">
      <c r="A357" s="16">
        <v>356</v>
      </c>
      <c r="B357" s="13" t="s">
        <v>19</v>
      </c>
      <c r="C357" s="65" t="s">
        <v>2064</v>
      </c>
      <c r="D357" s="12" t="s">
        <v>2063</v>
      </c>
      <c r="E357" s="11" t="s">
        <v>27</v>
      </c>
      <c r="F357" s="13">
        <v>5</v>
      </c>
      <c r="G357" s="10">
        <v>120.18</v>
      </c>
      <c r="H357" s="72"/>
      <c r="I357" s="73">
        <f t="shared" si="11"/>
        <v>0</v>
      </c>
      <c r="J357" s="74" t="str">
        <f t="shared" si="10"/>
        <v/>
      </c>
    </row>
    <row r="358" spans="1:10">
      <c r="A358" s="16">
        <v>357</v>
      </c>
      <c r="B358" s="13" t="s">
        <v>19</v>
      </c>
      <c r="C358" s="65" t="s">
        <v>2062</v>
      </c>
      <c r="D358" s="12" t="s">
        <v>2061</v>
      </c>
      <c r="E358" s="11" t="s">
        <v>27</v>
      </c>
      <c r="F358" s="13">
        <v>5</v>
      </c>
      <c r="G358" s="10">
        <v>5027.6099999999997</v>
      </c>
      <c r="H358" s="72"/>
      <c r="I358" s="73">
        <f t="shared" si="11"/>
        <v>0</v>
      </c>
      <c r="J358" s="74" t="str">
        <f t="shared" si="10"/>
        <v/>
      </c>
    </row>
    <row r="359" spans="1:10">
      <c r="A359" s="16">
        <v>358</v>
      </c>
      <c r="B359" s="13" t="s">
        <v>19</v>
      </c>
      <c r="C359" s="65" t="s">
        <v>2060</v>
      </c>
      <c r="D359" s="12" t="s">
        <v>204</v>
      </c>
      <c r="E359" s="11" t="s">
        <v>27</v>
      </c>
      <c r="F359" s="13">
        <v>9</v>
      </c>
      <c r="G359" s="10">
        <v>370</v>
      </c>
      <c r="H359" s="72"/>
      <c r="I359" s="73">
        <f t="shared" si="11"/>
        <v>0</v>
      </c>
      <c r="J359" s="74" t="str">
        <f t="shared" si="10"/>
        <v/>
      </c>
    </row>
    <row r="360" spans="1:10">
      <c r="A360" s="16">
        <v>359</v>
      </c>
      <c r="B360" s="13" t="s">
        <v>19</v>
      </c>
      <c r="C360" s="65" t="s">
        <v>2059</v>
      </c>
      <c r="D360" s="12" t="s">
        <v>2057</v>
      </c>
      <c r="E360" s="11" t="s">
        <v>27</v>
      </c>
      <c r="F360" s="13">
        <v>41</v>
      </c>
      <c r="G360" s="10">
        <v>59.97</v>
      </c>
      <c r="H360" s="72"/>
      <c r="I360" s="73">
        <f t="shared" si="11"/>
        <v>0</v>
      </c>
      <c r="J360" s="74" t="str">
        <f t="shared" si="10"/>
        <v/>
      </c>
    </row>
    <row r="361" spans="1:10">
      <c r="A361" s="16">
        <v>360</v>
      </c>
      <c r="B361" s="13" t="s">
        <v>19</v>
      </c>
      <c r="C361" s="65" t="s">
        <v>2058</v>
      </c>
      <c r="D361" s="12" t="s">
        <v>2057</v>
      </c>
      <c r="E361" s="11" t="s">
        <v>27</v>
      </c>
      <c r="F361" s="13">
        <v>16</v>
      </c>
      <c r="G361" s="10">
        <v>2981.8</v>
      </c>
      <c r="H361" s="72"/>
      <c r="I361" s="73">
        <f t="shared" si="11"/>
        <v>0</v>
      </c>
      <c r="J361" s="74" t="str">
        <f t="shared" si="10"/>
        <v/>
      </c>
    </row>
    <row r="362" spans="1:10">
      <c r="A362" s="16">
        <v>361</v>
      </c>
      <c r="B362" s="13" t="s">
        <v>19</v>
      </c>
      <c r="C362" s="65" t="s">
        <v>2056</v>
      </c>
      <c r="D362" s="12" t="s">
        <v>2055</v>
      </c>
      <c r="E362" s="11" t="s">
        <v>27</v>
      </c>
      <c r="F362" s="13">
        <v>10</v>
      </c>
      <c r="G362" s="10">
        <v>560</v>
      </c>
      <c r="H362" s="72"/>
      <c r="I362" s="73">
        <f t="shared" si="11"/>
        <v>0</v>
      </c>
      <c r="J362" s="74" t="str">
        <f t="shared" si="10"/>
        <v/>
      </c>
    </row>
    <row r="363" spans="1:10">
      <c r="A363" s="16">
        <v>362</v>
      </c>
      <c r="B363" s="13" t="s">
        <v>19</v>
      </c>
      <c r="C363" s="65" t="s">
        <v>2054</v>
      </c>
      <c r="D363" s="12" t="s">
        <v>2052</v>
      </c>
      <c r="E363" s="11" t="s">
        <v>27</v>
      </c>
      <c r="F363" s="13">
        <v>5</v>
      </c>
      <c r="G363" s="10">
        <v>83.17</v>
      </c>
      <c r="H363" s="72"/>
      <c r="I363" s="73">
        <f t="shared" si="11"/>
        <v>0</v>
      </c>
      <c r="J363" s="74" t="str">
        <f t="shared" si="10"/>
        <v/>
      </c>
    </row>
    <row r="364" spans="1:10">
      <c r="A364" s="16">
        <v>363</v>
      </c>
      <c r="B364" s="13" t="s">
        <v>19</v>
      </c>
      <c r="C364" s="65" t="s">
        <v>2053</v>
      </c>
      <c r="D364" s="12" t="s">
        <v>2052</v>
      </c>
      <c r="E364" s="11" t="s">
        <v>27</v>
      </c>
      <c r="F364" s="13">
        <v>5</v>
      </c>
      <c r="G364" s="10">
        <v>49.9</v>
      </c>
      <c r="H364" s="72"/>
      <c r="I364" s="73">
        <f t="shared" si="11"/>
        <v>0</v>
      </c>
      <c r="J364" s="74" t="str">
        <f t="shared" si="10"/>
        <v/>
      </c>
    </row>
    <row r="365" spans="1:10">
      <c r="A365" s="16">
        <v>364</v>
      </c>
      <c r="B365" s="13" t="s">
        <v>19</v>
      </c>
      <c r="C365" s="65" t="s">
        <v>2051</v>
      </c>
      <c r="D365" s="12" t="s">
        <v>1574</v>
      </c>
      <c r="E365" s="11" t="s">
        <v>27</v>
      </c>
      <c r="F365" s="13">
        <v>11</v>
      </c>
      <c r="G365" s="10">
        <v>468.8</v>
      </c>
      <c r="H365" s="72"/>
      <c r="I365" s="73">
        <f t="shared" si="11"/>
        <v>0</v>
      </c>
      <c r="J365" s="74" t="str">
        <f t="shared" si="10"/>
        <v/>
      </c>
    </row>
    <row r="366" spans="1:10">
      <c r="A366" s="16">
        <v>365</v>
      </c>
      <c r="B366" s="13" t="s">
        <v>19</v>
      </c>
      <c r="C366" s="65" t="s">
        <v>2050</v>
      </c>
      <c r="D366" s="12" t="s">
        <v>78</v>
      </c>
      <c r="E366" s="11" t="s">
        <v>27</v>
      </c>
      <c r="F366" s="13">
        <v>8</v>
      </c>
      <c r="G366" s="10">
        <v>10</v>
      </c>
      <c r="H366" s="72"/>
      <c r="I366" s="73">
        <f t="shared" si="11"/>
        <v>0</v>
      </c>
      <c r="J366" s="74" t="str">
        <f t="shared" si="10"/>
        <v/>
      </c>
    </row>
    <row r="367" spans="1:10">
      <c r="A367" s="16">
        <v>366</v>
      </c>
      <c r="B367" s="13" t="s">
        <v>19</v>
      </c>
      <c r="C367" s="65" t="s">
        <v>2049</v>
      </c>
      <c r="D367" s="12" t="s">
        <v>979</v>
      </c>
      <c r="E367" s="11" t="s">
        <v>27</v>
      </c>
      <c r="F367" s="13">
        <v>5</v>
      </c>
      <c r="G367" s="10">
        <v>200.98</v>
      </c>
      <c r="H367" s="72"/>
      <c r="I367" s="73">
        <f t="shared" si="11"/>
        <v>0</v>
      </c>
      <c r="J367" s="74" t="str">
        <f t="shared" si="10"/>
        <v/>
      </c>
    </row>
    <row r="368" spans="1:10">
      <c r="A368" s="16">
        <v>367</v>
      </c>
      <c r="B368" s="13" t="s">
        <v>19</v>
      </c>
      <c r="C368" s="65" t="s">
        <v>2048</v>
      </c>
      <c r="D368" s="12" t="s">
        <v>2047</v>
      </c>
      <c r="E368" s="11" t="s">
        <v>27</v>
      </c>
      <c r="F368" s="13">
        <v>8</v>
      </c>
      <c r="G368" s="10">
        <v>175.43</v>
      </c>
      <c r="H368" s="72"/>
      <c r="I368" s="73">
        <f t="shared" si="11"/>
        <v>0</v>
      </c>
      <c r="J368" s="74" t="str">
        <f t="shared" si="10"/>
        <v/>
      </c>
    </row>
    <row r="369" spans="1:10">
      <c r="A369" s="16">
        <v>368</v>
      </c>
      <c r="B369" s="13" t="s">
        <v>19</v>
      </c>
      <c r="C369" s="65" t="s">
        <v>2046</v>
      </c>
      <c r="D369" s="12" t="s">
        <v>1574</v>
      </c>
      <c r="E369" s="11" t="s">
        <v>27</v>
      </c>
      <c r="F369" s="13">
        <v>5</v>
      </c>
      <c r="G369" s="10">
        <v>200.15</v>
      </c>
      <c r="H369" s="72"/>
      <c r="I369" s="73">
        <f t="shared" si="11"/>
        <v>0</v>
      </c>
      <c r="J369" s="74" t="str">
        <f t="shared" si="10"/>
        <v/>
      </c>
    </row>
    <row r="370" spans="1:10">
      <c r="A370" s="16">
        <v>369</v>
      </c>
      <c r="B370" s="13" t="s">
        <v>19</v>
      </c>
      <c r="C370" s="65" t="s">
        <v>2045</v>
      </c>
      <c r="D370" s="12" t="s">
        <v>1762</v>
      </c>
      <c r="E370" s="11" t="s">
        <v>27</v>
      </c>
      <c r="F370" s="13">
        <v>5</v>
      </c>
      <c r="G370" s="10">
        <v>200</v>
      </c>
      <c r="H370" s="72"/>
      <c r="I370" s="73">
        <f t="shared" si="11"/>
        <v>0</v>
      </c>
      <c r="J370" s="74" t="str">
        <f t="shared" si="10"/>
        <v/>
      </c>
    </row>
    <row r="371" spans="1:10">
      <c r="A371" s="16">
        <v>370</v>
      </c>
      <c r="B371" s="13" t="s">
        <v>19</v>
      </c>
      <c r="C371" s="65" t="s">
        <v>2044</v>
      </c>
      <c r="D371" s="12" t="s">
        <v>2043</v>
      </c>
      <c r="E371" s="11" t="s">
        <v>27</v>
      </c>
      <c r="F371" s="13">
        <v>5</v>
      </c>
      <c r="G371" s="10">
        <v>89.24</v>
      </c>
      <c r="H371" s="72"/>
      <c r="I371" s="73">
        <f t="shared" si="11"/>
        <v>0</v>
      </c>
      <c r="J371" s="74" t="str">
        <f t="shared" si="10"/>
        <v/>
      </c>
    </row>
    <row r="372" spans="1:10">
      <c r="A372" s="16">
        <v>371</v>
      </c>
      <c r="B372" s="13" t="s">
        <v>19</v>
      </c>
      <c r="C372" s="65" t="s">
        <v>2042</v>
      </c>
      <c r="D372" s="12" t="s">
        <v>2040</v>
      </c>
      <c r="E372" s="11" t="s">
        <v>27</v>
      </c>
      <c r="F372" s="13">
        <v>59</v>
      </c>
      <c r="G372" s="10">
        <v>225.65</v>
      </c>
      <c r="H372" s="72"/>
      <c r="I372" s="73">
        <f t="shared" si="11"/>
        <v>0</v>
      </c>
      <c r="J372" s="74" t="str">
        <f t="shared" si="10"/>
        <v/>
      </c>
    </row>
    <row r="373" spans="1:10">
      <c r="A373" s="16">
        <v>372</v>
      </c>
      <c r="B373" s="13" t="s">
        <v>19</v>
      </c>
      <c r="C373" s="65" t="s">
        <v>2041</v>
      </c>
      <c r="D373" s="12" t="s">
        <v>2040</v>
      </c>
      <c r="E373" s="11" t="s">
        <v>27</v>
      </c>
      <c r="F373" s="13">
        <v>7</v>
      </c>
      <c r="G373" s="10">
        <v>295.5</v>
      </c>
      <c r="H373" s="72"/>
      <c r="I373" s="73">
        <f t="shared" si="11"/>
        <v>0</v>
      </c>
      <c r="J373" s="74" t="str">
        <f t="shared" si="10"/>
        <v/>
      </c>
    </row>
    <row r="374" spans="1:10">
      <c r="A374" s="16">
        <v>373</v>
      </c>
      <c r="B374" s="13" t="s">
        <v>19</v>
      </c>
      <c r="C374" s="65" t="s">
        <v>2039</v>
      </c>
      <c r="D374" s="12" t="s">
        <v>2038</v>
      </c>
      <c r="E374" s="11" t="s">
        <v>27</v>
      </c>
      <c r="F374" s="13">
        <v>5</v>
      </c>
      <c r="G374" s="10">
        <v>430.16</v>
      </c>
      <c r="H374" s="72"/>
      <c r="I374" s="73">
        <f t="shared" si="11"/>
        <v>0</v>
      </c>
      <c r="J374" s="74" t="str">
        <f t="shared" si="10"/>
        <v/>
      </c>
    </row>
    <row r="375" spans="1:10">
      <c r="A375" s="16">
        <v>374</v>
      </c>
      <c r="B375" s="13" t="s">
        <v>19</v>
      </c>
      <c r="C375" s="65" t="s">
        <v>2037</v>
      </c>
      <c r="D375" s="12" t="s">
        <v>2017</v>
      </c>
      <c r="E375" s="11" t="s">
        <v>27</v>
      </c>
      <c r="F375" s="13">
        <v>26</v>
      </c>
      <c r="G375" s="10">
        <v>182.63</v>
      </c>
      <c r="H375" s="72"/>
      <c r="I375" s="73">
        <f t="shared" si="11"/>
        <v>0</v>
      </c>
      <c r="J375" s="74" t="str">
        <f t="shared" si="10"/>
        <v/>
      </c>
    </row>
    <row r="376" spans="1:10">
      <c r="A376" s="16">
        <v>375</v>
      </c>
      <c r="B376" s="13" t="s">
        <v>19</v>
      </c>
      <c r="C376" s="65" t="s">
        <v>2036</v>
      </c>
      <c r="D376" s="12" t="s">
        <v>2035</v>
      </c>
      <c r="E376" s="11" t="s">
        <v>27</v>
      </c>
      <c r="F376" s="13">
        <v>5</v>
      </c>
      <c r="G376" s="10">
        <v>2164.1</v>
      </c>
      <c r="H376" s="72"/>
      <c r="I376" s="73">
        <f t="shared" si="11"/>
        <v>0</v>
      </c>
      <c r="J376" s="74" t="str">
        <f t="shared" si="10"/>
        <v/>
      </c>
    </row>
    <row r="377" spans="1:10">
      <c r="A377" s="16">
        <v>376</v>
      </c>
      <c r="B377" s="13" t="s">
        <v>19</v>
      </c>
      <c r="C377" s="65" t="s">
        <v>2034</v>
      </c>
      <c r="D377" s="12" t="s">
        <v>2033</v>
      </c>
      <c r="E377" s="11" t="s">
        <v>27</v>
      </c>
      <c r="F377" s="13">
        <v>5</v>
      </c>
      <c r="G377" s="10">
        <v>5365.75</v>
      </c>
      <c r="H377" s="72"/>
      <c r="I377" s="73">
        <f t="shared" si="11"/>
        <v>0</v>
      </c>
      <c r="J377" s="74" t="str">
        <f t="shared" si="10"/>
        <v/>
      </c>
    </row>
    <row r="378" spans="1:10">
      <c r="A378" s="16">
        <v>377</v>
      </c>
      <c r="B378" s="13" t="s">
        <v>19</v>
      </c>
      <c r="C378" s="65" t="s">
        <v>2032</v>
      </c>
      <c r="D378" s="12" t="s">
        <v>2031</v>
      </c>
      <c r="E378" s="11" t="s">
        <v>27</v>
      </c>
      <c r="F378" s="13">
        <v>5</v>
      </c>
      <c r="G378" s="10">
        <v>235.03</v>
      </c>
      <c r="H378" s="72"/>
      <c r="I378" s="73">
        <f t="shared" si="11"/>
        <v>0</v>
      </c>
      <c r="J378" s="74" t="str">
        <f t="shared" si="10"/>
        <v/>
      </c>
    </row>
    <row r="379" spans="1:10">
      <c r="A379" s="16">
        <v>378</v>
      </c>
      <c r="B379" s="16" t="s">
        <v>19</v>
      </c>
      <c r="C379" s="66" t="s">
        <v>2030</v>
      </c>
      <c r="D379" s="15" t="s">
        <v>2029</v>
      </c>
      <c r="E379" s="14" t="s">
        <v>27</v>
      </c>
      <c r="F379" s="13">
        <v>5</v>
      </c>
      <c r="G379" s="10">
        <v>6155.77</v>
      </c>
      <c r="H379" s="72"/>
      <c r="I379" s="73">
        <f t="shared" si="11"/>
        <v>0</v>
      </c>
      <c r="J379" s="74" t="str">
        <f t="shared" si="10"/>
        <v/>
      </c>
    </row>
    <row r="380" spans="1:10">
      <c r="A380" s="16">
        <v>379</v>
      </c>
      <c r="B380" s="13" t="s">
        <v>19</v>
      </c>
      <c r="C380" s="65" t="s">
        <v>2028</v>
      </c>
      <c r="D380" s="12" t="s">
        <v>2027</v>
      </c>
      <c r="E380" s="11" t="s">
        <v>27</v>
      </c>
      <c r="F380" s="13">
        <v>130</v>
      </c>
      <c r="G380" s="10">
        <v>80.63</v>
      </c>
      <c r="H380" s="72"/>
      <c r="I380" s="73">
        <f t="shared" si="11"/>
        <v>0</v>
      </c>
      <c r="J380" s="74" t="str">
        <f t="shared" si="10"/>
        <v/>
      </c>
    </row>
    <row r="381" spans="1:10">
      <c r="A381" s="16">
        <v>380</v>
      </c>
      <c r="B381" s="16" t="s">
        <v>19</v>
      </c>
      <c r="C381" s="66" t="s">
        <v>2026</v>
      </c>
      <c r="D381" s="15" t="s">
        <v>2025</v>
      </c>
      <c r="E381" s="14" t="s">
        <v>2024</v>
      </c>
      <c r="F381" s="13">
        <v>5</v>
      </c>
      <c r="G381" s="10">
        <v>201.24</v>
      </c>
      <c r="H381" s="72"/>
      <c r="I381" s="73">
        <f t="shared" si="11"/>
        <v>0</v>
      </c>
      <c r="J381" s="74" t="str">
        <f t="shared" si="10"/>
        <v/>
      </c>
    </row>
    <row r="382" spans="1:10">
      <c r="A382" s="16">
        <v>381</v>
      </c>
      <c r="B382" s="13" t="s">
        <v>19</v>
      </c>
      <c r="C382" s="65" t="s">
        <v>2023</v>
      </c>
      <c r="D382" s="12" t="s">
        <v>2021</v>
      </c>
      <c r="E382" s="11" t="s">
        <v>27</v>
      </c>
      <c r="F382" s="13">
        <v>5</v>
      </c>
      <c r="G382" s="10">
        <v>6671.38</v>
      </c>
      <c r="H382" s="72"/>
      <c r="I382" s="73">
        <f t="shared" si="11"/>
        <v>0</v>
      </c>
      <c r="J382" s="74" t="str">
        <f t="shared" si="10"/>
        <v/>
      </c>
    </row>
    <row r="383" spans="1:10">
      <c r="A383" s="16">
        <v>382</v>
      </c>
      <c r="B383" s="13" t="s">
        <v>19</v>
      </c>
      <c r="C383" s="65" t="s">
        <v>2022</v>
      </c>
      <c r="D383" s="12" t="s">
        <v>2021</v>
      </c>
      <c r="E383" s="11" t="s">
        <v>27</v>
      </c>
      <c r="F383" s="13">
        <v>5</v>
      </c>
      <c r="G383" s="10">
        <v>6671.38</v>
      </c>
      <c r="H383" s="72"/>
      <c r="I383" s="73">
        <f t="shared" si="11"/>
        <v>0</v>
      </c>
      <c r="J383" s="74" t="str">
        <f t="shared" si="10"/>
        <v/>
      </c>
    </row>
    <row r="384" spans="1:10">
      <c r="A384" s="16">
        <v>383</v>
      </c>
      <c r="B384" s="13" t="s">
        <v>19</v>
      </c>
      <c r="C384" s="65" t="s">
        <v>2020</v>
      </c>
      <c r="D384" s="12" t="s">
        <v>2019</v>
      </c>
      <c r="E384" s="11" t="s">
        <v>27</v>
      </c>
      <c r="F384" s="13">
        <v>5</v>
      </c>
      <c r="G384" s="10">
        <v>349.28</v>
      </c>
      <c r="H384" s="72"/>
      <c r="I384" s="73">
        <f t="shared" si="11"/>
        <v>0</v>
      </c>
      <c r="J384" s="74" t="str">
        <f t="shared" si="10"/>
        <v/>
      </c>
    </row>
    <row r="385" spans="1:10">
      <c r="A385" s="16">
        <v>384</v>
      </c>
      <c r="B385" s="13" t="s">
        <v>19</v>
      </c>
      <c r="C385" s="65" t="s">
        <v>2018</v>
      </c>
      <c r="D385" s="12" t="s">
        <v>2017</v>
      </c>
      <c r="E385" s="11" t="s">
        <v>27</v>
      </c>
      <c r="F385" s="13">
        <v>5</v>
      </c>
      <c r="G385" s="10">
        <v>30.27</v>
      </c>
      <c r="H385" s="72"/>
      <c r="I385" s="73">
        <f t="shared" si="11"/>
        <v>0</v>
      </c>
      <c r="J385" s="74" t="str">
        <f t="shared" si="10"/>
        <v/>
      </c>
    </row>
    <row r="386" spans="1:10">
      <c r="A386" s="16">
        <v>385</v>
      </c>
      <c r="B386" s="13" t="s">
        <v>19</v>
      </c>
      <c r="C386" s="65" t="s">
        <v>2016</v>
      </c>
      <c r="D386" s="12" t="s">
        <v>169</v>
      </c>
      <c r="E386" s="11" t="s">
        <v>27</v>
      </c>
      <c r="F386" s="13">
        <v>5</v>
      </c>
      <c r="G386" s="10">
        <v>1581</v>
      </c>
      <c r="H386" s="72"/>
      <c r="I386" s="73">
        <f t="shared" si="11"/>
        <v>0</v>
      </c>
      <c r="J386" s="74" t="str">
        <f t="shared" ref="J386:J449" si="12">IF(H:H&gt;G:G, "Above Estimated Unit Price", "")</f>
        <v/>
      </c>
    </row>
    <row r="387" spans="1:10">
      <c r="A387" s="16">
        <v>386</v>
      </c>
      <c r="B387" s="13" t="s">
        <v>19</v>
      </c>
      <c r="C387" s="65" t="s">
        <v>2015</v>
      </c>
      <c r="D387" s="12" t="s">
        <v>113</v>
      </c>
      <c r="E387" s="11" t="s">
        <v>2014</v>
      </c>
      <c r="F387" s="13">
        <v>206</v>
      </c>
      <c r="G387" s="10">
        <v>1.92</v>
      </c>
      <c r="H387" s="72"/>
      <c r="I387" s="73">
        <f t="shared" ref="I387:I450" si="13">H387*F387</f>
        <v>0</v>
      </c>
      <c r="J387" s="74" t="str">
        <f t="shared" si="12"/>
        <v/>
      </c>
    </row>
    <row r="388" spans="1:10">
      <c r="A388" s="16">
        <v>387</v>
      </c>
      <c r="B388" s="13" t="s">
        <v>19</v>
      </c>
      <c r="C388" s="65" t="s">
        <v>2013</v>
      </c>
      <c r="D388" s="12" t="s">
        <v>2012</v>
      </c>
      <c r="E388" s="11" t="s">
        <v>861</v>
      </c>
      <c r="F388" s="13">
        <v>10</v>
      </c>
      <c r="G388" s="10">
        <v>46.9</v>
      </c>
      <c r="H388" s="72"/>
      <c r="I388" s="73">
        <f t="shared" si="13"/>
        <v>0</v>
      </c>
      <c r="J388" s="74" t="str">
        <f t="shared" si="12"/>
        <v/>
      </c>
    </row>
    <row r="389" spans="1:10">
      <c r="A389" s="16">
        <v>388</v>
      </c>
      <c r="B389" s="13" t="s">
        <v>19</v>
      </c>
      <c r="C389" s="65" t="s">
        <v>2011</v>
      </c>
      <c r="D389" s="12" t="s">
        <v>1371</v>
      </c>
      <c r="E389" s="11" t="s">
        <v>27</v>
      </c>
      <c r="F389" s="13">
        <v>250</v>
      </c>
      <c r="G389" s="10">
        <v>7.18</v>
      </c>
      <c r="H389" s="72"/>
      <c r="I389" s="73">
        <f t="shared" si="13"/>
        <v>0</v>
      </c>
      <c r="J389" s="74" t="str">
        <f t="shared" si="12"/>
        <v/>
      </c>
    </row>
    <row r="390" spans="1:10">
      <c r="A390" s="16">
        <v>389</v>
      </c>
      <c r="B390" s="13" t="s">
        <v>19</v>
      </c>
      <c r="C390" s="65" t="s">
        <v>2010</v>
      </c>
      <c r="D390" s="12" t="s">
        <v>99</v>
      </c>
      <c r="E390" s="11" t="s">
        <v>2009</v>
      </c>
      <c r="F390" s="13">
        <v>88</v>
      </c>
      <c r="G390" s="10">
        <v>4.8</v>
      </c>
      <c r="H390" s="72"/>
      <c r="I390" s="73">
        <f t="shared" si="13"/>
        <v>0</v>
      </c>
      <c r="J390" s="74" t="str">
        <f t="shared" si="12"/>
        <v/>
      </c>
    </row>
    <row r="391" spans="1:10">
      <c r="A391" s="16">
        <v>390</v>
      </c>
      <c r="B391" s="13" t="s">
        <v>19</v>
      </c>
      <c r="C391" s="65" t="s">
        <v>2008</v>
      </c>
      <c r="D391" s="12" t="s">
        <v>2007</v>
      </c>
      <c r="E391" s="11" t="s">
        <v>2006</v>
      </c>
      <c r="F391" s="13">
        <v>28</v>
      </c>
      <c r="G391" s="10">
        <v>23.576666666666668</v>
      </c>
      <c r="H391" s="72"/>
      <c r="I391" s="73">
        <f t="shared" si="13"/>
        <v>0</v>
      </c>
      <c r="J391" s="74" t="str">
        <f t="shared" si="12"/>
        <v/>
      </c>
    </row>
    <row r="392" spans="1:10">
      <c r="A392" s="16">
        <v>391</v>
      </c>
      <c r="B392" s="16" t="s">
        <v>19</v>
      </c>
      <c r="C392" s="66" t="s">
        <v>2005</v>
      </c>
      <c r="D392" s="15" t="s">
        <v>34</v>
      </c>
      <c r="E392" s="14" t="s">
        <v>33</v>
      </c>
      <c r="F392" s="13">
        <v>5</v>
      </c>
      <c r="G392" s="10">
        <v>1500</v>
      </c>
      <c r="H392" s="72"/>
      <c r="I392" s="73">
        <f t="shared" si="13"/>
        <v>0</v>
      </c>
      <c r="J392" s="74" t="str">
        <f t="shared" si="12"/>
        <v/>
      </c>
    </row>
    <row r="393" spans="1:10">
      <c r="A393" s="16">
        <v>392</v>
      </c>
      <c r="B393" s="16" t="s">
        <v>19</v>
      </c>
      <c r="C393" s="66" t="s">
        <v>2004</v>
      </c>
      <c r="D393" s="15" t="s">
        <v>2002</v>
      </c>
      <c r="E393" s="14" t="s">
        <v>33</v>
      </c>
      <c r="F393" s="13">
        <v>5</v>
      </c>
      <c r="G393" s="10">
        <v>1500</v>
      </c>
      <c r="H393" s="72"/>
      <c r="I393" s="73">
        <f t="shared" si="13"/>
        <v>0</v>
      </c>
      <c r="J393" s="74" t="str">
        <f t="shared" si="12"/>
        <v/>
      </c>
    </row>
    <row r="394" spans="1:10">
      <c r="A394" s="16">
        <v>393</v>
      </c>
      <c r="B394" s="16" t="s">
        <v>19</v>
      </c>
      <c r="C394" s="66" t="s">
        <v>2003</v>
      </c>
      <c r="D394" s="15" t="s">
        <v>2002</v>
      </c>
      <c r="E394" s="14" t="s">
        <v>33</v>
      </c>
      <c r="F394" s="13">
        <v>5</v>
      </c>
      <c r="G394" s="10">
        <v>420.34</v>
      </c>
      <c r="H394" s="72"/>
      <c r="I394" s="73">
        <f t="shared" si="13"/>
        <v>0</v>
      </c>
      <c r="J394" s="74" t="str">
        <f t="shared" si="12"/>
        <v/>
      </c>
    </row>
    <row r="395" spans="1:10">
      <c r="A395" s="16">
        <v>394</v>
      </c>
      <c r="B395" s="13" t="s">
        <v>19</v>
      </c>
      <c r="C395" s="65" t="s">
        <v>2001</v>
      </c>
      <c r="D395" s="12" t="s">
        <v>2000</v>
      </c>
      <c r="E395" s="11" t="s">
        <v>1999</v>
      </c>
      <c r="F395" s="13">
        <v>5</v>
      </c>
      <c r="G395" s="10">
        <v>521.89</v>
      </c>
      <c r="H395" s="72"/>
      <c r="I395" s="73">
        <f t="shared" si="13"/>
        <v>0</v>
      </c>
      <c r="J395" s="74" t="str">
        <f t="shared" si="12"/>
        <v/>
      </c>
    </row>
    <row r="396" spans="1:10">
      <c r="A396" s="16">
        <v>395</v>
      </c>
      <c r="B396" s="13" t="s">
        <v>19</v>
      </c>
      <c r="C396" s="65" t="s">
        <v>1998</v>
      </c>
      <c r="D396" s="12" t="s">
        <v>78</v>
      </c>
      <c r="E396" s="11" t="s">
        <v>1997</v>
      </c>
      <c r="F396" s="13">
        <v>5</v>
      </c>
      <c r="G396" s="10">
        <v>277.70999999999998</v>
      </c>
      <c r="H396" s="72"/>
      <c r="I396" s="73">
        <f t="shared" si="13"/>
        <v>0</v>
      </c>
      <c r="J396" s="74" t="str">
        <f t="shared" si="12"/>
        <v/>
      </c>
    </row>
    <row r="397" spans="1:10">
      <c r="A397" s="16">
        <v>396</v>
      </c>
      <c r="B397" s="13" t="s">
        <v>19</v>
      </c>
      <c r="C397" s="65" t="s">
        <v>1996</v>
      </c>
      <c r="D397" s="12" t="s">
        <v>107</v>
      </c>
      <c r="E397" s="11" t="s">
        <v>1796</v>
      </c>
      <c r="F397" s="13">
        <v>5</v>
      </c>
      <c r="G397" s="10">
        <v>1000</v>
      </c>
      <c r="H397" s="72"/>
      <c r="I397" s="73">
        <f t="shared" si="13"/>
        <v>0</v>
      </c>
      <c r="J397" s="74" t="str">
        <f t="shared" si="12"/>
        <v/>
      </c>
    </row>
    <row r="398" spans="1:10">
      <c r="A398" s="16">
        <v>397</v>
      </c>
      <c r="B398" s="13" t="s">
        <v>19</v>
      </c>
      <c r="C398" s="65" t="s">
        <v>1995</v>
      </c>
      <c r="D398" s="12" t="s">
        <v>107</v>
      </c>
      <c r="E398" s="11" t="s">
        <v>1796</v>
      </c>
      <c r="F398" s="13">
        <v>5</v>
      </c>
      <c r="G398" s="10">
        <v>3824.92</v>
      </c>
      <c r="H398" s="72"/>
      <c r="I398" s="73">
        <f t="shared" si="13"/>
        <v>0</v>
      </c>
      <c r="J398" s="74" t="str">
        <f t="shared" si="12"/>
        <v/>
      </c>
    </row>
    <row r="399" spans="1:10">
      <c r="A399" s="16">
        <v>398</v>
      </c>
      <c r="B399" s="13" t="s">
        <v>19</v>
      </c>
      <c r="C399" s="65" t="s">
        <v>1994</v>
      </c>
      <c r="D399" s="12" t="s">
        <v>1936</v>
      </c>
      <c r="E399" s="11" t="s">
        <v>27</v>
      </c>
      <c r="F399" s="13">
        <v>42</v>
      </c>
      <c r="G399" s="10">
        <v>105.26</v>
      </c>
      <c r="H399" s="72"/>
      <c r="I399" s="73">
        <f t="shared" si="13"/>
        <v>0</v>
      </c>
      <c r="J399" s="74" t="str">
        <f t="shared" si="12"/>
        <v/>
      </c>
    </row>
    <row r="400" spans="1:10">
      <c r="A400" s="16">
        <v>399</v>
      </c>
      <c r="B400" s="13" t="s">
        <v>19</v>
      </c>
      <c r="C400" s="65" t="s">
        <v>1993</v>
      </c>
      <c r="D400" s="12" t="s">
        <v>1992</v>
      </c>
      <c r="E400" s="11" t="s">
        <v>1991</v>
      </c>
      <c r="F400" s="13">
        <v>5</v>
      </c>
      <c r="G400" s="10">
        <v>98.18</v>
      </c>
      <c r="H400" s="72"/>
      <c r="I400" s="73">
        <f t="shared" si="13"/>
        <v>0</v>
      </c>
      <c r="J400" s="74" t="str">
        <f t="shared" si="12"/>
        <v/>
      </c>
    </row>
    <row r="401" spans="1:10">
      <c r="A401" s="16">
        <v>400</v>
      </c>
      <c r="B401" s="13" t="s">
        <v>19</v>
      </c>
      <c r="C401" s="65" t="s">
        <v>1990</v>
      </c>
      <c r="D401" s="12" t="s">
        <v>1989</v>
      </c>
      <c r="E401" s="11" t="s">
        <v>652</v>
      </c>
      <c r="F401" s="13">
        <v>16</v>
      </c>
      <c r="G401" s="10">
        <v>31.810000000000002</v>
      </c>
      <c r="H401" s="72"/>
      <c r="I401" s="73">
        <f t="shared" si="13"/>
        <v>0</v>
      </c>
      <c r="J401" s="74" t="str">
        <f t="shared" si="12"/>
        <v/>
      </c>
    </row>
    <row r="402" spans="1:10">
      <c r="A402" s="16">
        <v>401</v>
      </c>
      <c r="B402" s="13" t="s">
        <v>19</v>
      </c>
      <c r="C402" s="65" t="s">
        <v>1988</v>
      </c>
      <c r="D402" s="12" t="s">
        <v>949</v>
      </c>
      <c r="E402" s="11" t="s">
        <v>652</v>
      </c>
      <c r="F402" s="13">
        <v>5</v>
      </c>
      <c r="G402" s="10">
        <v>149.54666666666665</v>
      </c>
      <c r="H402" s="72"/>
      <c r="I402" s="73">
        <f t="shared" si="13"/>
        <v>0</v>
      </c>
      <c r="J402" s="74" t="str">
        <f t="shared" si="12"/>
        <v/>
      </c>
    </row>
    <row r="403" spans="1:10">
      <c r="A403" s="16">
        <v>402</v>
      </c>
      <c r="B403" s="13" t="s">
        <v>19</v>
      </c>
      <c r="C403" s="65" t="s">
        <v>1987</v>
      </c>
      <c r="D403" s="12" t="s">
        <v>1986</v>
      </c>
      <c r="E403" s="11" t="s">
        <v>1985</v>
      </c>
      <c r="F403" s="13">
        <v>5</v>
      </c>
      <c r="G403" s="10">
        <v>270.58333333333331</v>
      </c>
      <c r="H403" s="72"/>
      <c r="I403" s="73">
        <f t="shared" si="13"/>
        <v>0</v>
      </c>
      <c r="J403" s="74" t="str">
        <f t="shared" si="12"/>
        <v/>
      </c>
    </row>
    <row r="404" spans="1:10">
      <c r="A404" s="16">
        <v>403</v>
      </c>
      <c r="B404" s="13" t="s">
        <v>19</v>
      </c>
      <c r="C404" s="65" t="s">
        <v>1984</v>
      </c>
      <c r="D404" s="12" t="s">
        <v>1983</v>
      </c>
      <c r="E404" s="11" t="s">
        <v>239</v>
      </c>
      <c r="F404" s="13">
        <v>201</v>
      </c>
      <c r="G404" s="10">
        <v>372.44666666666666</v>
      </c>
      <c r="H404" s="72"/>
      <c r="I404" s="73">
        <f t="shared" si="13"/>
        <v>0</v>
      </c>
      <c r="J404" s="74" t="str">
        <f t="shared" si="12"/>
        <v/>
      </c>
    </row>
    <row r="405" spans="1:10">
      <c r="A405" s="16">
        <v>404</v>
      </c>
      <c r="B405" s="13" t="s">
        <v>19</v>
      </c>
      <c r="C405" s="65" t="s">
        <v>1982</v>
      </c>
      <c r="D405" s="12" t="s">
        <v>1981</v>
      </c>
      <c r="E405" s="11" t="s">
        <v>1188</v>
      </c>
      <c r="F405" s="13">
        <v>5</v>
      </c>
      <c r="G405" s="10">
        <v>380</v>
      </c>
      <c r="H405" s="72"/>
      <c r="I405" s="73">
        <f t="shared" si="13"/>
        <v>0</v>
      </c>
      <c r="J405" s="74" t="str">
        <f t="shared" si="12"/>
        <v/>
      </c>
    </row>
    <row r="406" spans="1:10">
      <c r="A406" s="16">
        <v>405</v>
      </c>
      <c r="B406" s="13" t="s">
        <v>19</v>
      </c>
      <c r="C406" s="65" t="s">
        <v>1980</v>
      </c>
      <c r="D406" s="12" t="s">
        <v>1979</v>
      </c>
      <c r="E406" s="11" t="s">
        <v>239</v>
      </c>
      <c r="F406" s="13">
        <v>5</v>
      </c>
      <c r="G406" s="10">
        <v>1843.98</v>
      </c>
      <c r="H406" s="72"/>
      <c r="I406" s="73">
        <f t="shared" si="13"/>
        <v>0</v>
      </c>
      <c r="J406" s="74" t="str">
        <f t="shared" si="12"/>
        <v/>
      </c>
    </row>
    <row r="407" spans="1:10">
      <c r="A407" s="16">
        <v>406</v>
      </c>
      <c r="B407" s="13" t="s">
        <v>19</v>
      </c>
      <c r="C407" s="65" t="s">
        <v>1978</v>
      </c>
      <c r="D407" s="12" t="s">
        <v>1681</v>
      </c>
      <c r="E407" s="11" t="s">
        <v>771</v>
      </c>
      <c r="F407" s="13">
        <v>5</v>
      </c>
      <c r="G407" s="10">
        <v>264.14</v>
      </c>
      <c r="H407" s="72"/>
      <c r="I407" s="73">
        <f t="shared" si="13"/>
        <v>0</v>
      </c>
      <c r="J407" s="74" t="str">
        <f t="shared" si="12"/>
        <v/>
      </c>
    </row>
    <row r="408" spans="1:10">
      <c r="A408" s="16">
        <v>407</v>
      </c>
      <c r="B408" s="13" t="s">
        <v>19</v>
      </c>
      <c r="C408" s="65" t="s">
        <v>1977</v>
      </c>
      <c r="D408" s="12" t="s">
        <v>1976</v>
      </c>
      <c r="E408" s="11" t="s">
        <v>1973</v>
      </c>
      <c r="F408" s="13">
        <v>5</v>
      </c>
      <c r="G408" s="10">
        <v>205.39</v>
      </c>
      <c r="H408" s="72"/>
      <c r="I408" s="73">
        <f t="shared" si="13"/>
        <v>0</v>
      </c>
      <c r="J408" s="74" t="str">
        <f t="shared" si="12"/>
        <v/>
      </c>
    </row>
    <row r="409" spans="1:10">
      <c r="A409" s="16">
        <v>408</v>
      </c>
      <c r="B409" s="13" t="s">
        <v>19</v>
      </c>
      <c r="C409" s="65" t="s">
        <v>1975</v>
      </c>
      <c r="D409" s="12" t="s">
        <v>1974</v>
      </c>
      <c r="E409" s="11" t="s">
        <v>1973</v>
      </c>
      <c r="F409" s="13">
        <v>5</v>
      </c>
      <c r="G409" s="10">
        <v>60.75</v>
      </c>
      <c r="H409" s="72"/>
      <c r="I409" s="73">
        <f t="shared" si="13"/>
        <v>0</v>
      </c>
      <c r="J409" s="74" t="str">
        <f t="shared" si="12"/>
        <v/>
      </c>
    </row>
    <row r="410" spans="1:10">
      <c r="A410" s="16">
        <v>409</v>
      </c>
      <c r="B410" s="13" t="s">
        <v>19</v>
      </c>
      <c r="C410" s="65" t="s">
        <v>1972</v>
      </c>
      <c r="D410" s="12" t="s">
        <v>1971</v>
      </c>
      <c r="E410" s="11" t="s">
        <v>1949</v>
      </c>
      <c r="F410" s="13">
        <v>6</v>
      </c>
      <c r="G410" s="10">
        <v>2243.2399999999998</v>
      </c>
      <c r="H410" s="72"/>
      <c r="I410" s="73">
        <f t="shared" si="13"/>
        <v>0</v>
      </c>
      <c r="J410" s="74" t="str">
        <f t="shared" si="12"/>
        <v/>
      </c>
    </row>
    <row r="411" spans="1:10">
      <c r="A411" s="16">
        <v>410</v>
      </c>
      <c r="B411" s="13" t="s">
        <v>19</v>
      </c>
      <c r="C411" s="65" t="s">
        <v>1970</v>
      </c>
      <c r="D411" s="12" t="s">
        <v>1969</v>
      </c>
      <c r="E411" s="11" t="s">
        <v>1929</v>
      </c>
      <c r="F411" s="13">
        <v>7</v>
      </c>
      <c r="G411" s="10">
        <v>21.05</v>
      </c>
      <c r="H411" s="72"/>
      <c r="I411" s="73">
        <f t="shared" si="13"/>
        <v>0</v>
      </c>
      <c r="J411" s="74" t="str">
        <f t="shared" si="12"/>
        <v/>
      </c>
    </row>
    <row r="412" spans="1:10">
      <c r="A412" s="16">
        <v>411</v>
      </c>
      <c r="B412" s="13" t="s">
        <v>19</v>
      </c>
      <c r="C412" s="65" t="s">
        <v>1968</v>
      </c>
      <c r="D412" s="12" t="s">
        <v>1171</v>
      </c>
      <c r="E412" s="11" t="s">
        <v>1170</v>
      </c>
      <c r="F412" s="13">
        <v>80</v>
      </c>
      <c r="G412" s="10">
        <v>2.38</v>
      </c>
      <c r="H412" s="72"/>
      <c r="I412" s="73">
        <f t="shared" si="13"/>
        <v>0</v>
      </c>
      <c r="J412" s="74" t="str">
        <f t="shared" si="12"/>
        <v/>
      </c>
    </row>
    <row r="413" spans="1:10">
      <c r="A413" s="16">
        <v>412</v>
      </c>
      <c r="B413" s="13" t="s">
        <v>19</v>
      </c>
      <c r="C413" s="65" t="s">
        <v>1967</v>
      </c>
      <c r="D413" s="12" t="s">
        <v>1966</v>
      </c>
      <c r="E413" s="11" t="s">
        <v>1963</v>
      </c>
      <c r="F413" s="13">
        <v>100</v>
      </c>
      <c r="G413" s="10">
        <v>2.9</v>
      </c>
      <c r="H413" s="72"/>
      <c r="I413" s="73">
        <f t="shared" si="13"/>
        <v>0</v>
      </c>
      <c r="J413" s="74" t="str">
        <f t="shared" si="12"/>
        <v/>
      </c>
    </row>
    <row r="414" spans="1:10">
      <c r="A414" s="16">
        <v>413</v>
      </c>
      <c r="B414" s="13" t="s">
        <v>19</v>
      </c>
      <c r="C414" s="65" t="s">
        <v>1965</v>
      </c>
      <c r="D414" s="12" t="s">
        <v>226</v>
      </c>
      <c r="E414" s="11" t="s">
        <v>1170</v>
      </c>
      <c r="F414" s="13">
        <v>123</v>
      </c>
      <c r="G414" s="10">
        <v>2.2200000000000002</v>
      </c>
      <c r="H414" s="72"/>
      <c r="I414" s="73">
        <f t="shared" si="13"/>
        <v>0</v>
      </c>
      <c r="J414" s="74" t="str">
        <f t="shared" si="12"/>
        <v/>
      </c>
    </row>
    <row r="415" spans="1:10">
      <c r="A415" s="16">
        <v>414</v>
      </c>
      <c r="B415" s="13" t="s">
        <v>19</v>
      </c>
      <c r="C415" s="65" t="s">
        <v>1964</v>
      </c>
      <c r="D415" s="12" t="s">
        <v>675</v>
      </c>
      <c r="E415" s="11" t="s">
        <v>1963</v>
      </c>
      <c r="F415" s="13">
        <v>132</v>
      </c>
      <c r="G415" s="10">
        <v>0.38000000000000006</v>
      </c>
      <c r="H415" s="72"/>
      <c r="I415" s="73">
        <f t="shared" si="13"/>
        <v>0</v>
      </c>
      <c r="J415" s="74" t="str">
        <f t="shared" si="12"/>
        <v/>
      </c>
    </row>
    <row r="416" spans="1:10">
      <c r="A416" s="16">
        <v>415</v>
      </c>
      <c r="B416" s="16" t="s">
        <v>19</v>
      </c>
      <c r="C416" s="66" t="s">
        <v>1962</v>
      </c>
      <c r="D416" s="15" t="s">
        <v>1960</v>
      </c>
      <c r="E416" s="14" t="s">
        <v>1955</v>
      </c>
      <c r="F416" s="13">
        <v>5</v>
      </c>
      <c r="G416" s="10">
        <v>38.5</v>
      </c>
      <c r="H416" s="72"/>
      <c r="I416" s="73">
        <f t="shared" si="13"/>
        <v>0</v>
      </c>
      <c r="J416" s="74" t="str">
        <f t="shared" si="12"/>
        <v/>
      </c>
    </row>
    <row r="417" spans="1:10">
      <c r="A417" s="16">
        <v>416</v>
      </c>
      <c r="B417" s="13" t="s">
        <v>19</v>
      </c>
      <c r="C417" s="65" t="s">
        <v>1961</v>
      </c>
      <c r="D417" s="12" t="s">
        <v>1960</v>
      </c>
      <c r="E417" s="11" t="s">
        <v>1959</v>
      </c>
      <c r="F417" s="13">
        <v>5</v>
      </c>
      <c r="G417" s="10">
        <v>2574.8000000000002</v>
      </c>
      <c r="H417" s="72"/>
      <c r="I417" s="73">
        <f t="shared" si="13"/>
        <v>0</v>
      </c>
      <c r="J417" s="74" t="str">
        <f t="shared" si="12"/>
        <v/>
      </c>
    </row>
    <row r="418" spans="1:10">
      <c r="A418" s="16">
        <v>417</v>
      </c>
      <c r="B418" s="13" t="s">
        <v>19</v>
      </c>
      <c r="C418" s="65" t="s">
        <v>1958</v>
      </c>
      <c r="D418" s="12" t="s">
        <v>252</v>
      </c>
      <c r="E418" s="11" t="s">
        <v>1955</v>
      </c>
      <c r="F418" s="13">
        <v>40</v>
      </c>
      <c r="G418" s="10">
        <v>2.6666666666666665</v>
      </c>
      <c r="H418" s="72"/>
      <c r="I418" s="73">
        <f t="shared" si="13"/>
        <v>0</v>
      </c>
      <c r="J418" s="74" t="str">
        <f t="shared" si="12"/>
        <v/>
      </c>
    </row>
    <row r="419" spans="1:10">
      <c r="A419" s="16">
        <v>418</v>
      </c>
      <c r="B419" s="13" t="s">
        <v>19</v>
      </c>
      <c r="C419" s="65" t="s">
        <v>1957</v>
      </c>
      <c r="D419" s="12" t="s">
        <v>1956</v>
      </c>
      <c r="E419" s="11" t="s">
        <v>1955</v>
      </c>
      <c r="F419" s="13">
        <v>28</v>
      </c>
      <c r="G419" s="10">
        <v>23.75333333333333</v>
      </c>
      <c r="H419" s="72"/>
      <c r="I419" s="73">
        <f t="shared" si="13"/>
        <v>0</v>
      </c>
      <c r="J419" s="74" t="str">
        <f t="shared" si="12"/>
        <v/>
      </c>
    </row>
    <row r="420" spans="1:10">
      <c r="A420" s="16">
        <v>419</v>
      </c>
      <c r="B420" s="13" t="s">
        <v>19</v>
      </c>
      <c r="C420" s="65" t="s">
        <v>1954</v>
      </c>
      <c r="D420" s="12" t="s">
        <v>251</v>
      </c>
      <c r="E420" s="11" t="s">
        <v>1952</v>
      </c>
      <c r="F420" s="13">
        <v>100</v>
      </c>
      <c r="G420" s="10">
        <v>45.639999999999993</v>
      </c>
      <c r="H420" s="72"/>
      <c r="I420" s="73">
        <f t="shared" si="13"/>
        <v>0</v>
      </c>
      <c r="J420" s="74" t="str">
        <f t="shared" si="12"/>
        <v/>
      </c>
    </row>
    <row r="421" spans="1:10">
      <c r="A421" s="16">
        <v>420</v>
      </c>
      <c r="B421" s="13" t="s">
        <v>19</v>
      </c>
      <c r="C421" s="65" t="s">
        <v>1953</v>
      </c>
      <c r="D421" s="12" t="s">
        <v>251</v>
      </c>
      <c r="E421" s="11" t="s">
        <v>1952</v>
      </c>
      <c r="F421" s="13">
        <v>100</v>
      </c>
      <c r="G421" s="10">
        <v>0.52333333333333332</v>
      </c>
      <c r="H421" s="72"/>
      <c r="I421" s="73">
        <f t="shared" si="13"/>
        <v>0</v>
      </c>
      <c r="J421" s="74" t="str">
        <f t="shared" si="12"/>
        <v/>
      </c>
    </row>
    <row r="422" spans="1:10">
      <c r="A422" s="16">
        <v>421</v>
      </c>
      <c r="B422" s="13" t="s">
        <v>19</v>
      </c>
      <c r="C422" s="65" t="s">
        <v>1951</v>
      </c>
      <c r="D422" s="12" t="s">
        <v>1950</v>
      </c>
      <c r="E422" s="11" t="s">
        <v>1949</v>
      </c>
      <c r="F422" s="13">
        <v>6</v>
      </c>
      <c r="G422" s="10">
        <v>9880.17</v>
      </c>
      <c r="H422" s="72"/>
      <c r="I422" s="73">
        <f t="shared" si="13"/>
        <v>0</v>
      </c>
      <c r="J422" s="74" t="str">
        <f t="shared" si="12"/>
        <v/>
      </c>
    </row>
    <row r="423" spans="1:10">
      <c r="A423" s="16">
        <v>422</v>
      </c>
      <c r="B423" s="13" t="s">
        <v>19</v>
      </c>
      <c r="C423" s="65" t="s">
        <v>1948</v>
      </c>
      <c r="D423" s="12" t="s">
        <v>1947</v>
      </c>
      <c r="E423" s="11" t="s">
        <v>1262</v>
      </c>
      <c r="F423" s="13">
        <v>8</v>
      </c>
      <c r="G423" s="10">
        <v>158</v>
      </c>
      <c r="H423" s="72"/>
      <c r="I423" s="73">
        <f t="shared" si="13"/>
        <v>0</v>
      </c>
      <c r="J423" s="74" t="str">
        <f t="shared" si="12"/>
        <v/>
      </c>
    </row>
    <row r="424" spans="1:10">
      <c r="A424" s="16">
        <v>423</v>
      </c>
      <c r="B424" s="13" t="s">
        <v>19</v>
      </c>
      <c r="C424" s="65" t="s">
        <v>1946</v>
      </c>
      <c r="D424" s="12" t="s">
        <v>1945</v>
      </c>
      <c r="E424" s="11" t="s">
        <v>239</v>
      </c>
      <c r="F424" s="13">
        <v>12</v>
      </c>
      <c r="G424" s="10">
        <v>58.83</v>
      </c>
      <c r="H424" s="72"/>
      <c r="I424" s="73">
        <f t="shared" si="13"/>
        <v>0</v>
      </c>
      <c r="J424" s="74" t="str">
        <f t="shared" si="12"/>
        <v/>
      </c>
    </row>
    <row r="425" spans="1:10">
      <c r="A425" s="16">
        <v>424</v>
      </c>
      <c r="B425" s="13" t="s">
        <v>19</v>
      </c>
      <c r="C425" s="65" t="s">
        <v>1944</v>
      </c>
      <c r="D425" s="12" t="s">
        <v>34</v>
      </c>
      <c r="E425" s="11" t="s">
        <v>1935</v>
      </c>
      <c r="F425" s="13">
        <v>5</v>
      </c>
      <c r="G425" s="10">
        <v>739.99</v>
      </c>
      <c r="H425" s="72"/>
      <c r="I425" s="73">
        <f t="shared" si="13"/>
        <v>0</v>
      </c>
      <c r="J425" s="74" t="str">
        <f t="shared" si="12"/>
        <v/>
      </c>
    </row>
    <row r="426" spans="1:10">
      <c r="A426" s="16">
        <v>425</v>
      </c>
      <c r="B426" s="13" t="s">
        <v>19</v>
      </c>
      <c r="C426" s="65" t="s">
        <v>1943</v>
      </c>
      <c r="D426" s="12" t="s">
        <v>34</v>
      </c>
      <c r="E426" s="11" t="s">
        <v>1935</v>
      </c>
      <c r="F426" s="13">
        <v>5</v>
      </c>
      <c r="G426" s="10">
        <v>739.1</v>
      </c>
      <c r="H426" s="72"/>
      <c r="I426" s="73">
        <f t="shared" si="13"/>
        <v>0</v>
      </c>
      <c r="J426" s="74" t="str">
        <f t="shared" si="12"/>
        <v/>
      </c>
    </row>
    <row r="427" spans="1:10">
      <c r="A427" s="16">
        <v>426</v>
      </c>
      <c r="B427" s="13" t="s">
        <v>19</v>
      </c>
      <c r="C427" s="65" t="s">
        <v>1942</v>
      </c>
      <c r="D427" s="12" t="s">
        <v>1941</v>
      </c>
      <c r="E427" s="11" t="s">
        <v>27</v>
      </c>
      <c r="F427" s="13">
        <v>32</v>
      </c>
      <c r="G427" s="10">
        <v>221.27</v>
      </c>
      <c r="H427" s="72"/>
      <c r="I427" s="73">
        <f t="shared" si="13"/>
        <v>0</v>
      </c>
      <c r="J427" s="74" t="str">
        <f t="shared" si="12"/>
        <v/>
      </c>
    </row>
    <row r="428" spans="1:10">
      <c r="A428" s="16">
        <v>427</v>
      </c>
      <c r="B428" s="13" t="s">
        <v>19</v>
      </c>
      <c r="C428" s="65" t="s">
        <v>1940</v>
      </c>
      <c r="D428" s="12" t="s">
        <v>1938</v>
      </c>
      <c r="E428" s="11" t="s">
        <v>1935</v>
      </c>
      <c r="F428" s="13">
        <v>50</v>
      </c>
      <c r="G428" s="10">
        <v>300</v>
      </c>
      <c r="H428" s="72"/>
      <c r="I428" s="73">
        <f t="shared" si="13"/>
        <v>0</v>
      </c>
      <c r="J428" s="74" t="str">
        <f t="shared" si="12"/>
        <v/>
      </c>
    </row>
    <row r="429" spans="1:10">
      <c r="A429" s="16">
        <v>428</v>
      </c>
      <c r="B429" s="13" t="s">
        <v>19</v>
      </c>
      <c r="C429" s="65" t="s">
        <v>1939</v>
      </c>
      <c r="D429" s="12" t="s">
        <v>1938</v>
      </c>
      <c r="E429" s="11" t="s">
        <v>1935</v>
      </c>
      <c r="F429" s="13">
        <v>18</v>
      </c>
      <c r="G429" s="10">
        <v>20</v>
      </c>
      <c r="H429" s="72"/>
      <c r="I429" s="73">
        <f t="shared" si="13"/>
        <v>0</v>
      </c>
      <c r="J429" s="74" t="str">
        <f t="shared" si="12"/>
        <v/>
      </c>
    </row>
    <row r="430" spans="1:10">
      <c r="A430" s="16">
        <v>429</v>
      </c>
      <c r="B430" s="13" t="s">
        <v>19</v>
      </c>
      <c r="C430" s="65" t="s">
        <v>1937</v>
      </c>
      <c r="D430" s="12" t="s">
        <v>1936</v>
      </c>
      <c r="E430" s="11" t="s">
        <v>1935</v>
      </c>
      <c r="F430" s="13">
        <v>5</v>
      </c>
      <c r="G430" s="10">
        <v>4750</v>
      </c>
      <c r="H430" s="72"/>
      <c r="I430" s="73">
        <f t="shared" si="13"/>
        <v>0</v>
      </c>
      <c r="J430" s="74" t="str">
        <f t="shared" si="12"/>
        <v/>
      </c>
    </row>
    <row r="431" spans="1:10">
      <c r="A431" s="16">
        <v>430</v>
      </c>
      <c r="B431" s="13" t="s">
        <v>19</v>
      </c>
      <c r="C431" s="65" t="s">
        <v>1934</v>
      </c>
      <c r="D431" s="12" t="s">
        <v>82</v>
      </c>
      <c r="E431" s="11" t="s">
        <v>381</v>
      </c>
      <c r="F431" s="13">
        <v>201</v>
      </c>
      <c r="G431" s="10">
        <v>128</v>
      </c>
      <c r="H431" s="72"/>
      <c r="I431" s="73">
        <f t="shared" si="13"/>
        <v>0</v>
      </c>
      <c r="J431" s="74" t="str">
        <f t="shared" si="12"/>
        <v/>
      </c>
    </row>
    <row r="432" spans="1:10">
      <c r="A432" s="16">
        <v>431</v>
      </c>
      <c r="B432" s="13" t="s">
        <v>19</v>
      </c>
      <c r="C432" s="65" t="s">
        <v>1933</v>
      </c>
      <c r="D432" s="12" t="s">
        <v>1932</v>
      </c>
      <c r="E432" s="11" t="s">
        <v>1931</v>
      </c>
      <c r="F432" s="13">
        <v>16</v>
      </c>
      <c r="G432" s="10">
        <v>2116.48</v>
      </c>
      <c r="H432" s="72"/>
      <c r="I432" s="73">
        <f t="shared" si="13"/>
        <v>0</v>
      </c>
      <c r="J432" s="74" t="str">
        <f t="shared" si="12"/>
        <v/>
      </c>
    </row>
    <row r="433" spans="1:10">
      <c r="A433" s="16">
        <v>432</v>
      </c>
      <c r="B433" s="13" t="s">
        <v>19</v>
      </c>
      <c r="C433" s="65" t="s">
        <v>1930</v>
      </c>
      <c r="D433" s="12" t="s">
        <v>682</v>
      </c>
      <c r="E433" s="11" t="s">
        <v>1929</v>
      </c>
      <c r="F433" s="13">
        <v>21</v>
      </c>
      <c r="G433" s="10">
        <v>172.37</v>
      </c>
      <c r="H433" s="72"/>
      <c r="I433" s="73">
        <f t="shared" si="13"/>
        <v>0</v>
      </c>
      <c r="J433" s="74" t="str">
        <f t="shared" si="12"/>
        <v/>
      </c>
    </row>
    <row r="434" spans="1:10">
      <c r="A434" s="16">
        <v>433</v>
      </c>
      <c r="B434" s="16" t="s">
        <v>19</v>
      </c>
      <c r="C434" s="66" t="s">
        <v>1928</v>
      </c>
      <c r="D434" s="15" t="s">
        <v>1927</v>
      </c>
      <c r="E434" s="14" t="s">
        <v>239</v>
      </c>
      <c r="F434" s="13">
        <v>14</v>
      </c>
      <c r="G434" s="10">
        <v>1050.7</v>
      </c>
      <c r="H434" s="72"/>
      <c r="I434" s="73">
        <f t="shared" si="13"/>
        <v>0</v>
      </c>
      <c r="J434" s="74" t="str">
        <f t="shared" si="12"/>
        <v/>
      </c>
    </row>
    <row r="435" spans="1:10">
      <c r="A435" s="16">
        <v>434</v>
      </c>
      <c r="B435" s="16" t="s">
        <v>19</v>
      </c>
      <c r="C435" s="66" t="s">
        <v>1925</v>
      </c>
      <c r="D435" s="15" t="s">
        <v>1924</v>
      </c>
      <c r="E435" s="14" t="s">
        <v>1886</v>
      </c>
      <c r="F435" s="13">
        <v>5</v>
      </c>
      <c r="G435" s="10">
        <v>3744.03</v>
      </c>
      <c r="H435" s="72"/>
      <c r="I435" s="73">
        <f t="shared" si="13"/>
        <v>0</v>
      </c>
      <c r="J435" s="74" t="str">
        <f t="shared" si="12"/>
        <v/>
      </c>
    </row>
    <row r="436" spans="1:10">
      <c r="A436" s="16">
        <v>435</v>
      </c>
      <c r="B436" s="13" t="s">
        <v>19</v>
      </c>
      <c r="C436" s="65" t="s">
        <v>1923</v>
      </c>
      <c r="D436" s="12" t="s">
        <v>1921</v>
      </c>
      <c r="E436" s="11" t="s">
        <v>1886</v>
      </c>
      <c r="F436" s="13">
        <v>5</v>
      </c>
      <c r="G436" s="10">
        <v>441</v>
      </c>
      <c r="H436" s="72"/>
      <c r="I436" s="73">
        <f t="shared" si="13"/>
        <v>0</v>
      </c>
      <c r="J436" s="74" t="str">
        <f t="shared" si="12"/>
        <v/>
      </c>
    </row>
    <row r="437" spans="1:10">
      <c r="A437" s="16">
        <v>436</v>
      </c>
      <c r="B437" s="16" t="s">
        <v>19</v>
      </c>
      <c r="C437" s="66" t="s">
        <v>1922</v>
      </c>
      <c r="D437" s="15" t="s">
        <v>1921</v>
      </c>
      <c r="E437" s="14" t="s">
        <v>1886</v>
      </c>
      <c r="F437" s="13">
        <v>5</v>
      </c>
      <c r="G437" s="10">
        <v>3600</v>
      </c>
      <c r="H437" s="72"/>
      <c r="I437" s="73">
        <f t="shared" si="13"/>
        <v>0</v>
      </c>
      <c r="J437" s="74" t="str">
        <f t="shared" si="12"/>
        <v/>
      </c>
    </row>
    <row r="438" spans="1:10">
      <c r="A438" s="16">
        <v>437</v>
      </c>
      <c r="B438" s="13" t="s">
        <v>19</v>
      </c>
      <c r="C438" s="65" t="s">
        <v>1920</v>
      </c>
      <c r="D438" s="12" t="s">
        <v>909</v>
      </c>
      <c r="E438" s="11" t="s">
        <v>1919</v>
      </c>
      <c r="F438" s="13">
        <v>5</v>
      </c>
      <c r="G438" s="10">
        <v>53.06</v>
      </c>
      <c r="H438" s="72"/>
      <c r="I438" s="73">
        <f t="shared" si="13"/>
        <v>0</v>
      </c>
      <c r="J438" s="74" t="str">
        <f t="shared" si="12"/>
        <v/>
      </c>
    </row>
    <row r="439" spans="1:10">
      <c r="A439" s="16">
        <v>438</v>
      </c>
      <c r="B439" s="13" t="s">
        <v>19</v>
      </c>
      <c r="C439" s="65" t="s">
        <v>1918</v>
      </c>
      <c r="D439" s="12" t="s">
        <v>1917</v>
      </c>
      <c r="E439" s="11" t="s">
        <v>1916</v>
      </c>
      <c r="F439" s="13">
        <v>27</v>
      </c>
      <c r="G439" s="10">
        <v>628.26</v>
      </c>
      <c r="H439" s="72"/>
      <c r="I439" s="73">
        <f t="shared" si="13"/>
        <v>0</v>
      </c>
      <c r="J439" s="74" t="str">
        <f t="shared" si="12"/>
        <v/>
      </c>
    </row>
    <row r="440" spans="1:10">
      <c r="A440" s="16">
        <v>439</v>
      </c>
      <c r="B440" s="13" t="s">
        <v>19</v>
      </c>
      <c r="C440" s="66" t="s">
        <v>1915</v>
      </c>
      <c r="D440" s="12" t="s">
        <v>1914</v>
      </c>
      <c r="E440" s="11" t="s">
        <v>27</v>
      </c>
      <c r="F440" s="13">
        <v>5</v>
      </c>
      <c r="G440" s="10">
        <v>4227.79</v>
      </c>
      <c r="H440" s="72"/>
      <c r="I440" s="73">
        <f t="shared" si="13"/>
        <v>0</v>
      </c>
      <c r="J440" s="74" t="str">
        <f t="shared" si="12"/>
        <v/>
      </c>
    </row>
    <row r="441" spans="1:10">
      <c r="A441" s="16">
        <v>440</v>
      </c>
      <c r="B441" s="13" t="s">
        <v>19</v>
      </c>
      <c r="C441" s="66" t="s">
        <v>1915</v>
      </c>
      <c r="D441" s="12" t="s">
        <v>1914</v>
      </c>
      <c r="E441" s="11" t="s">
        <v>27</v>
      </c>
      <c r="F441" s="13">
        <v>5</v>
      </c>
      <c r="G441" s="10">
        <v>4227.79</v>
      </c>
      <c r="H441" s="72"/>
      <c r="I441" s="73">
        <f t="shared" si="13"/>
        <v>0</v>
      </c>
      <c r="J441" s="74" t="str">
        <f t="shared" si="12"/>
        <v/>
      </c>
    </row>
    <row r="442" spans="1:10">
      <c r="A442" s="16">
        <v>441</v>
      </c>
      <c r="B442" s="13" t="s">
        <v>19</v>
      </c>
      <c r="C442" s="65" t="s">
        <v>1913</v>
      </c>
      <c r="D442" s="12" t="s">
        <v>228</v>
      </c>
      <c r="E442" s="11" t="s">
        <v>1912</v>
      </c>
      <c r="F442" s="13">
        <v>16</v>
      </c>
      <c r="G442" s="10">
        <v>4567.67</v>
      </c>
      <c r="H442" s="72"/>
      <c r="I442" s="73">
        <f t="shared" si="13"/>
        <v>0</v>
      </c>
      <c r="J442" s="74" t="str">
        <f t="shared" si="12"/>
        <v/>
      </c>
    </row>
    <row r="443" spans="1:10">
      <c r="A443" s="16">
        <v>442</v>
      </c>
      <c r="B443" s="13" t="s">
        <v>19</v>
      </c>
      <c r="C443" s="65" t="s">
        <v>1911</v>
      </c>
      <c r="D443" s="12" t="s">
        <v>1910</v>
      </c>
      <c r="E443" s="11" t="s">
        <v>381</v>
      </c>
      <c r="F443" s="13">
        <v>94</v>
      </c>
      <c r="G443" s="10">
        <v>17.98</v>
      </c>
      <c r="H443" s="72"/>
      <c r="I443" s="73">
        <f t="shared" si="13"/>
        <v>0</v>
      </c>
      <c r="J443" s="74" t="str">
        <f t="shared" si="12"/>
        <v/>
      </c>
    </row>
    <row r="444" spans="1:10">
      <c r="A444" s="16">
        <v>443</v>
      </c>
      <c r="B444" s="13" t="s">
        <v>19</v>
      </c>
      <c r="C444" s="65" t="s">
        <v>1909</v>
      </c>
      <c r="D444" s="12" t="s">
        <v>70</v>
      </c>
      <c r="E444" s="11" t="s">
        <v>381</v>
      </c>
      <c r="F444" s="13">
        <v>43</v>
      </c>
      <c r="G444" s="10">
        <v>143.92666666666665</v>
      </c>
      <c r="H444" s="72"/>
      <c r="I444" s="73">
        <f t="shared" si="13"/>
        <v>0</v>
      </c>
      <c r="J444" s="74" t="str">
        <f t="shared" si="12"/>
        <v/>
      </c>
    </row>
    <row r="445" spans="1:10">
      <c r="A445" s="16">
        <v>444</v>
      </c>
      <c r="B445" s="13" t="s">
        <v>19</v>
      </c>
      <c r="C445" s="65" t="s">
        <v>1908</v>
      </c>
      <c r="D445" s="12" t="s">
        <v>70</v>
      </c>
      <c r="E445" s="11" t="s">
        <v>381</v>
      </c>
      <c r="F445" s="13">
        <v>15</v>
      </c>
      <c r="G445" s="10">
        <v>17.399999999999999</v>
      </c>
      <c r="H445" s="72"/>
      <c r="I445" s="73">
        <f t="shared" si="13"/>
        <v>0</v>
      </c>
      <c r="J445" s="74" t="str">
        <f t="shared" si="12"/>
        <v/>
      </c>
    </row>
    <row r="446" spans="1:10">
      <c r="A446" s="16">
        <v>445</v>
      </c>
      <c r="B446" s="13" t="s">
        <v>19</v>
      </c>
      <c r="C446" s="65" t="s">
        <v>1907</v>
      </c>
      <c r="D446" s="12" t="s">
        <v>367</v>
      </c>
      <c r="E446" s="11" t="s">
        <v>381</v>
      </c>
      <c r="F446" s="13">
        <v>179</v>
      </c>
      <c r="G446" s="10">
        <v>0.49</v>
      </c>
      <c r="H446" s="72"/>
      <c r="I446" s="73">
        <f t="shared" si="13"/>
        <v>0</v>
      </c>
      <c r="J446" s="74" t="str">
        <f t="shared" si="12"/>
        <v/>
      </c>
    </row>
    <row r="447" spans="1:10">
      <c r="A447" s="16">
        <v>446</v>
      </c>
      <c r="B447" s="16" t="s">
        <v>19</v>
      </c>
      <c r="C447" s="66" t="s">
        <v>1906</v>
      </c>
      <c r="D447" s="15" t="s">
        <v>367</v>
      </c>
      <c r="E447" s="14" t="s">
        <v>381</v>
      </c>
      <c r="F447" s="13">
        <v>65</v>
      </c>
      <c r="G447" s="10">
        <v>51.96</v>
      </c>
      <c r="H447" s="72"/>
      <c r="I447" s="73">
        <f t="shared" si="13"/>
        <v>0</v>
      </c>
      <c r="J447" s="74" t="str">
        <f t="shared" si="12"/>
        <v/>
      </c>
    </row>
    <row r="448" spans="1:10">
      <c r="A448" s="16">
        <v>447</v>
      </c>
      <c r="B448" s="13" t="s">
        <v>19</v>
      </c>
      <c r="C448" s="65" t="s">
        <v>1905</v>
      </c>
      <c r="D448" s="12" t="s">
        <v>75</v>
      </c>
      <c r="E448" s="11" t="s">
        <v>381</v>
      </c>
      <c r="F448" s="13">
        <v>39</v>
      </c>
      <c r="G448" s="10">
        <v>19.3</v>
      </c>
      <c r="H448" s="72"/>
      <c r="I448" s="73">
        <f t="shared" si="13"/>
        <v>0</v>
      </c>
      <c r="J448" s="74" t="str">
        <f t="shared" si="12"/>
        <v/>
      </c>
    </row>
    <row r="449" spans="1:10">
      <c r="A449" s="16">
        <v>448</v>
      </c>
      <c r="B449" s="13" t="s">
        <v>19</v>
      </c>
      <c r="C449" s="66" t="s">
        <v>1904</v>
      </c>
      <c r="D449" s="12" t="s">
        <v>1903</v>
      </c>
      <c r="E449" s="11" t="s">
        <v>381</v>
      </c>
      <c r="F449" s="13">
        <v>702</v>
      </c>
      <c r="G449" s="10">
        <v>1.0066666666666666</v>
      </c>
      <c r="H449" s="72"/>
      <c r="I449" s="73">
        <f t="shared" si="13"/>
        <v>0</v>
      </c>
      <c r="J449" s="74" t="str">
        <f t="shared" si="12"/>
        <v/>
      </c>
    </row>
    <row r="450" spans="1:10">
      <c r="A450" s="16">
        <v>449</v>
      </c>
      <c r="B450" s="13" t="s">
        <v>19</v>
      </c>
      <c r="C450" s="66" t="s">
        <v>1904</v>
      </c>
      <c r="D450" s="12" t="s">
        <v>1903</v>
      </c>
      <c r="E450" s="11" t="s">
        <v>381</v>
      </c>
      <c r="F450" s="13">
        <v>414</v>
      </c>
      <c r="G450" s="10">
        <v>1.0066666666666666</v>
      </c>
      <c r="H450" s="72"/>
      <c r="I450" s="73">
        <f t="shared" si="13"/>
        <v>0</v>
      </c>
      <c r="J450" s="74" t="str">
        <f t="shared" ref="J450:J513" si="14">IF(H:H&gt;G:G, "Above Estimated Unit Price", "")</f>
        <v/>
      </c>
    </row>
    <row r="451" spans="1:10">
      <c r="A451" s="16">
        <v>450</v>
      </c>
      <c r="B451" s="13" t="s">
        <v>19</v>
      </c>
      <c r="C451" s="65" t="s">
        <v>1902</v>
      </c>
      <c r="D451" s="12" t="s">
        <v>1901</v>
      </c>
      <c r="E451" s="11" t="s">
        <v>1900</v>
      </c>
      <c r="F451" s="13">
        <v>5</v>
      </c>
      <c r="G451" s="10">
        <v>226.89</v>
      </c>
      <c r="H451" s="72"/>
      <c r="I451" s="73">
        <f t="shared" ref="I451:I514" si="15">H451*F451</f>
        <v>0</v>
      </c>
      <c r="J451" s="74" t="str">
        <f t="shared" si="14"/>
        <v/>
      </c>
    </row>
    <row r="452" spans="1:10">
      <c r="A452" s="16">
        <v>451</v>
      </c>
      <c r="B452" s="16" t="s">
        <v>19</v>
      </c>
      <c r="C452" s="66" t="s">
        <v>1899</v>
      </c>
      <c r="D452" s="15" t="s">
        <v>1898</v>
      </c>
      <c r="E452" s="14" t="s">
        <v>1162</v>
      </c>
      <c r="F452" s="13">
        <v>5</v>
      </c>
      <c r="G452" s="10">
        <v>231.38</v>
      </c>
      <c r="H452" s="72"/>
      <c r="I452" s="73">
        <f t="shared" si="15"/>
        <v>0</v>
      </c>
      <c r="J452" s="74" t="str">
        <f t="shared" si="14"/>
        <v/>
      </c>
    </row>
    <row r="453" spans="1:10">
      <c r="A453" s="16">
        <v>452</v>
      </c>
      <c r="B453" s="13" t="s">
        <v>19</v>
      </c>
      <c r="C453" s="65" t="s">
        <v>1897</v>
      </c>
      <c r="D453" s="12" t="s">
        <v>1896</v>
      </c>
      <c r="E453" s="11" t="s">
        <v>381</v>
      </c>
      <c r="F453" s="13">
        <v>34</v>
      </c>
      <c r="G453" s="10">
        <v>74.413333333333341</v>
      </c>
      <c r="H453" s="72"/>
      <c r="I453" s="73">
        <f t="shared" si="15"/>
        <v>0</v>
      </c>
      <c r="J453" s="74" t="str">
        <f t="shared" si="14"/>
        <v/>
      </c>
    </row>
    <row r="454" spans="1:10">
      <c r="A454" s="16">
        <v>453</v>
      </c>
      <c r="B454" s="16" t="s">
        <v>19</v>
      </c>
      <c r="C454" s="66" t="s">
        <v>1895</v>
      </c>
      <c r="D454" s="15" t="s">
        <v>51</v>
      </c>
      <c r="E454" s="14" t="s">
        <v>381</v>
      </c>
      <c r="F454" s="13">
        <v>300</v>
      </c>
      <c r="G454" s="10">
        <v>13.6</v>
      </c>
      <c r="H454" s="72"/>
      <c r="I454" s="73">
        <f t="shared" si="15"/>
        <v>0</v>
      </c>
      <c r="J454" s="74" t="str">
        <f t="shared" si="14"/>
        <v/>
      </c>
    </row>
    <row r="455" spans="1:10">
      <c r="A455" s="16">
        <v>454</v>
      </c>
      <c r="B455" s="13" t="s">
        <v>19</v>
      </c>
      <c r="C455" s="65" t="s">
        <v>1894</v>
      </c>
      <c r="D455" s="12" t="s">
        <v>1893</v>
      </c>
      <c r="E455" s="11" t="s">
        <v>1021</v>
      </c>
      <c r="F455" s="13">
        <v>5</v>
      </c>
      <c r="G455" s="10">
        <v>451.34</v>
      </c>
      <c r="H455" s="72"/>
      <c r="I455" s="73">
        <f t="shared" si="15"/>
        <v>0</v>
      </c>
      <c r="J455" s="74" t="str">
        <f t="shared" si="14"/>
        <v/>
      </c>
    </row>
    <row r="456" spans="1:10">
      <c r="A456" s="16">
        <v>455</v>
      </c>
      <c r="B456" s="13" t="s">
        <v>19</v>
      </c>
      <c r="C456" s="65" t="s">
        <v>1892</v>
      </c>
      <c r="D456" s="12" t="s">
        <v>66</v>
      </c>
      <c r="E456" s="11" t="s">
        <v>977</v>
      </c>
      <c r="F456" s="13">
        <v>56</v>
      </c>
      <c r="G456" s="10">
        <v>7.4066666666666663</v>
      </c>
      <c r="H456" s="72"/>
      <c r="I456" s="73">
        <f t="shared" si="15"/>
        <v>0</v>
      </c>
      <c r="J456" s="74" t="str">
        <f t="shared" si="14"/>
        <v/>
      </c>
    </row>
    <row r="457" spans="1:10">
      <c r="A457" s="16">
        <v>456</v>
      </c>
      <c r="B457" s="13" t="s">
        <v>19</v>
      </c>
      <c r="C457" s="65" t="s">
        <v>1891</v>
      </c>
      <c r="D457" s="12" t="s">
        <v>1890</v>
      </c>
      <c r="E457" s="11" t="s">
        <v>1889</v>
      </c>
      <c r="F457" s="13">
        <v>5</v>
      </c>
      <c r="G457" s="10">
        <v>608.10666666666668</v>
      </c>
      <c r="H457" s="72"/>
      <c r="I457" s="73">
        <f t="shared" si="15"/>
        <v>0</v>
      </c>
      <c r="J457" s="74" t="str">
        <f t="shared" si="14"/>
        <v/>
      </c>
    </row>
    <row r="458" spans="1:10">
      <c r="A458" s="16">
        <v>457</v>
      </c>
      <c r="B458" s="13" t="s">
        <v>19</v>
      </c>
      <c r="C458" s="65" t="s">
        <v>1888</v>
      </c>
      <c r="D458" s="12" t="s">
        <v>1887</v>
      </c>
      <c r="E458" s="11" t="s">
        <v>1886</v>
      </c>
      <c r="F458" s="13">
        <v>5</v>
      </c>
      <c r="G458" s="10">
        <v>4495.1099999999997</v>
      </c>
      <c r="H458" s="72"/>
      <c r="I458" s="73">
        <f t="shared" si="15"/>
        <v>0</v>
      </c>
      <c r="J458" s="74" t="str">
        <f t="shared" si="14"/>
        <v/>
      </c>
    </row>
    <row r="459" spans="1:10">
      <c r="A459" s="16">
        <v>458</v>
      </c>
      <c r="B459" s="13" t="s">
        <v>19</v>
      </c>
      <c r="C459" s="65" t="s">
        <v>1885</v>
      </c>
      <c r="D459" s="12" t="s">
        <v>1879</v>
      </c>
      <c r="E459" s="11" t="s">
        <v>1878</v>
      </c>
      <c r="F459" s="13">
        <v>5</v>
      </c>
      <c r="G459" s="10">
        <v>1630.02</v>
      </c>
      <c r="H459" s="72"/>
      <c r="I459" s="73">
        <f t="shared" si="15"/>
        <v>0</v>
      </c>
      <c r="J459" s="74" t="str">
        <f t="shared" si="14"/>
        <v/>
      </c>
    </row>
    <row r="460" spans="1:10">
      <c r="A460" s="16">
        <v>459</v>
      </c>
      <c r="B460" s="16" t="s">
        <v>19</v>
      </c>
      <c r="C460" s="66" t="s">
        <v>1884</v>
      </c>
      <c r="D460" s="15" t="s">
        <v>1879</v>
      </c>
      <c r="E460" s="14" t="s">
        <v>1878</v>
      </c>
      <c r="F460" s="13">
        <v>5</v>
      </c>
      <c r="G460" s="10">
        <v>2017.57</v>
      </c>
      <c r="H460" s="72"/>
      <c r="I460" s="73">
        <f t="shared" si="15"/>
        <v>0</v>
      </c>
      <c r="J460" s="74" t="str">
        <f t="shared" si="14"/>
        <v/>
      </c>
    </row>
    <row r="461" spans="1:10">
      <c r="A461" s="16">
        <v>460</v>
      </c>
      <c r="B461" s="13" t="s">
        <v>19</v>
      </c>
      <c r="C461" s="65" t="s">
        <v>1883</v>
      </c>
      <c r="D461" s="12" t="s">
        <v>1879</v>
      </c>
      <c r="E461" s="11" t="s">
        <v>1878</v>
      </c>
      <c r="F461" s="13">
        <v>5</v>
      </c>
      <c r="G461" s="10">
        <v>1630.02</v>
      </c>
      <c r="H461" s="72"/>
      <c r="I461" s="73">
        <f t="shared" si="15"/>
        <v>0</v>
      </c>
      <c r="J461" s="74" t="str">
        <f t="shared" si="14"/>
        <v/>
      </c>
    </row>
    <row r="462" spans="1:10">
      <c r="A462" s="16">
        <v>461</v>
      </c>
      <c r="B462" s="13" t="s">
        <v>19</v>
      </c>
      <c r="C462" s="65" t="s">
        <v>1882</v>
      </c>
      <c r="D462" s="12" t="s">
        <v>1879</v>
      </c>
      <c r="E462" s="11" t="s">
        <v>1878</v>
      </c>
      <c r="F462" s="13">
        <v>5</v>
      </c>
      <c r="G462" s="10">
        <v>1630.02</v>
      </c>
      <c r="H462" s="72"/>
      <c r="I462" s="73">
        <f t="shared" si="15"/>
        <v>0</v>
      </c>
      <c r="J462" s="74" t="str">
        <f t="shared" si="14"/>
        <v/>
      </c>
    </row>
    <row r="463" spans="1:10">
      <c r="A463" s="16">
        <v>462</v>
      </c>
      <c r="B463" s="13" t="s">
        <v>19</v>
      </c>
      <c r="C463" s="65" t="s">
        <v>1881</v>
      </c>
      <c r="D463" s="12" t="s">
        <v>1879</v>
      </c>
      <c r="E463" s="11" t="s">
        <v>1878</v>
      </c>
      <c r="F463" s="13">
        <v>5</v>
      </c>
      <c r="G463" s="10">
        <v>1630.02</v>
      </c>
      <c r="H463" s="72"/>
      <c r="I463" s="73">
        <f t="shared" si="15"/>
        <v>0</v>
      </c>
      <c r="J463" s="74" t="str">
        <f t="shared" si="14"/>
        <v/>
      </c>
    </row>
    <row r="464" spans="1:10">
      <c r="A464" s="16">
        <v>463</v>
      </c>
      <c r="B464" s="13" t="s">
        <v>19</v>
      </c>
      <c r="C464" s="65" t="s">
        <v>1880</v>
      </c>
      <c r="D464" s="12" t="s">
        <v>1879</v>
      </c>
      <c r="E464" s="11" t="s">
        <v>1878</v>
      </c>
      <c r="F464" s="13">
        <v>5</v>
      </c>
      <c r="G464" s="10">
        <v>1630.02</v>
      </c>
      <c r="H464" s="72"/>
      <c r="I464" s="73">
        <f t="shared" si="15"/>
        <v>0</v>
      </c>
      <c r="J464" s="74" t="str">
        <f t="shared" si="14"/>
        <v/>
      </c>
    </row>
    <row r="465" spans="1:10">
      <c r="A465" s="16">
        <v>464</v>
      </c>
      <c r="B465" s="16" t="s">
        <v>19</v>
      </c>
      <c r="C465" s="66" t="s">
        <v>1877</v>
      </c>
      <c r="D465" s="15" t="s">
        <v>1876</v>
      </c>
      <c r="E465" s="14" t="s">
        <v>381</v>
      </c>
      <c r="F465" s="13">
        <v>5</v>
      </c>
      <c r="G465" s="10">
        <v>11106.21</v>
      </c>
      <c r="H465" s="72"/>
      <c r="I465" s="73">
        <f t="shared" si="15"/>
        <v>0</v>
      </c>
      <c r="J465" s="74" t="str">
        <f t="shared" si="14"/>
        <v/>
      </c>
    </row>
    <row r="466" spans="1:10">
      <c r="A466" s="16">
        <v>465</v>
      </c>
      <c r="B466" s="13" t="s">
        <v>19</v>
      </c>
      <c r="C466" s="65" t="s">
        <v>1875</v>
      </c>
      <c r="D466" s="12" t="s">
        <v>1873</v>
      </c>
      <c r="E466" s="11" t="s">
        <v>381</v>
      </c>
      <c r="F466" s="13">
        <v>8</v>
      </c>
      <c r="G466" s="10">
        <v>195</v>
      </c>
      <c r="H466" s="72"/>
      <c r="I466" s="73">
        <f t="shared" si="15"/>
        <v>0</v>
      </c>
      <c r="J466" s="74" t="str">
        <f t="shared" si="14"/>
        <v/>
      </c>
    </row>
    <row r="467" spans="1:10">
      <c r="A467" s="16">
        <v>466</v>
      </c>
      <c r="B467" s="13" t="s">
        <v>19</v>
      </c>
      <c r="C467" s="65" t="s">
        <v>1874</v>
      </c>
      <c r="D467" s="12" t="s">
        <v>1873</v>
      </c>
      <c r="E467" s="11" t="s">
        <v>381</v>
      </c>
      <c r="F467" s="13">
        <v>13</v>
      </c>
      <c r="G467" s="10">
        <v>168</v>
      </c>
      <c r="H467" s="72"/>
      <c r="I467" s="73">
        <f t="shared" si="15"/>
        <v>0</v>
      </c>
      <c r="J467" s="74" t="str">
        <f t="shared" si="14"/>
        <v/>
      </c>
    </row>
    <row r="468" spans="1:10">
      <c r="A468" s="16">
        <v>467</v>
      </c>
      <c r="B468" s="13" t="s">
        <v>19</v>
      </c>
      <c r="C468" s="65" t="s">
        <v>1872</v>
      </c>
      <c r="D468" s="12" t="s">
        <v>949</v>
      </c>
      <c r="E468" s="11" t="s">
        <v>381</v>
      </c>
      <c r="F468" s="13">
        <v>7</v>
      </c>
      <c r="G468" s="10">
        <v>481.28</v>
      </c>
      <c r="H468" s="72"/>
      <c r="I468" s="73">
        <f t="shared" si="15"/>
        <v>0</v>
      </c>
      <c r="J468" s="74" t="str">
        <f t="shared" si="14"/>
        <v/>
      </c>
    </row>
    <row r="469" spans="1:10">
      <c r="A469" s="16">
        <v>468</v>
      </c>
      <c r="B469" s="13" t="s">
        <v>19</v>
      </c>
      <c r="C469" s="65" t="s">
        <v>1871</v>
      </c>
      <c r="D469" s="12" t="s">
        <v>1850</v>
      </c>
      <c r="E469" s="11" t="s">
        <v>381</v>
      </c>
      <c r="F469" s="13">
        <v>9</v>
      </c>
      <c r="G469" s="10">
        <v>1500</v>
      </c>
      <c r="H469" s="72"/>
      <c r="I469" s="73">
        <f t="shared" si="15"/>
        <v>0</v>
      </c>
      <c r="J469" s="74" t="str">
        <f t="shared" si="14"/>
        <v/>
      </c>
    </row>
    <row r="470" spans="1:10">
      <c r="A470" s="16">
        <v>469</v>
      </c>
      <c r="B470" s="13" t="s">
        <v>19</v>
      </c>
      <c r="C470" s="65" t="s">
        <v>1870</v>
      </c>
      <c r="D470" s="12" t="s">
        <v>1850</v>
      </c>
      <c r="E470" s="11" t="s">
        <v>381</v>
      </c>
      <c r="F470" s="13">
        <v>5</v>
      </c>
      <c r="G470" s="10">
        <v>1292.2</v>
      </c>
      <c r="H470" s="72"/>
      <c r="I470" s="73">
        <f t="shared" si="15"/>
        <v>0</v>
      </c>
      <c r="J470" s="74" t="str">
        <f t="shared" si="14"/>
        <v/>
      </c>
    </row>
    <row r="471" spans="1:10">
      <c r="A471" s="16">
        <v>470</v>
      </c>
      <c r="B471" s="13" t="s">
        <v>19</v>
      </c>
      <c r="C471" s="65" t="s">
        <v>1869</v>
      </c>
      <c r="D471" s="12" t="s">
        <v>107</v>
      </c>
      <c r="E471" s="11" t="s">
        <v>381</v>
      </c>
      <c r="F471" s="13">
        <v>9</v>
      </c>
      <c r="G471" s="10">
        <v>2574.77</v>
      </c>
      <c r="H471" s="72"/>
      <c r="I471" s="73">
        <f t="shared" si="15"/>
        <v>0</v>
      </c>
      <c r="J471" s="74" t="str">
        <f t="shared" si="14"/>
        <v/>
      </c>
    </row>
    <row r="472" spans="1:10">
      <c r="A472" s="16">
        <v>471</v>
      </c>
      <c r="B472" s="16" t="s">
        <v>19</v>
      </c>
      <c r="C472" s="66" t="s">
        <v>1868</v>
      </c>
      <c r="D472" s="15" t="s">
        <v>1867</v>
      </c>
      <c r="E472" s="14" t="s">
        <v>381</v>
      </c>
      <c r="F472" s="13">
        <v>265</v>
      </c>
      <c r="G472" s="10">
        <v>153.96</v>
      </c>
      <c r="H472" s="72"/>
      <c r="I472" s="73">
        <f t="shared" si="15"/>
        <v>0</v>
      </c>
      <c r="J472" s="74" t="str">
        <f t="shared" si="14"/>
        <v/>
      </c>
    </row>
    <row r="473" spans="1:10">
      <c r="A473" s="16">
        <v>472</v>
      </c>
      <c r="B473" s="13" t="s">
        <v>19</v>
      </c>
      <c r="C473" s="65" t="s">
        <v>1866</v>
      </c>
      <c r="D473" s="12" t="s">
        <v>75</v>
      </c>
      <c r="E473" s="11" t="s">
        <v>381</v>
      </c>
      <c r="F473" s="13">
        <v>24</v>
      </c>
      <c r="G473" s="10">
        <v>210.23</v>
      </c>
      <c r="H473" s="72"/>
      <c r="I473" s="73">
        <f t="shared" si="15"/>
        <v>0</v>
      </c>
      <c r="J473" s="74" t="str">
        <f t="shared" si="14"/>
        <v/>
      </c>
    </row>
    <row r="474" spans="1:10">
      <c r="A474" s="16">
        <v>473</v>
      </c>
      <c r="B474" s="13" t="s">
        <v>19</v>
      </c>
      <c r="C474" s="65" t="s">
        <v>1865</v>
      </c>
      <c r="D474" s="12" t="s">
        <v>107</v>
      </c>
      <c r="E474" s="11" t="s">
        <v>1796</v>
      </c>
      <c r="F474" s="13">
        <v>24</v>
      </c>
      <c r="G474" s="10">
        <v>2123.59</v>
      </c>
      <c r="H474" s="72"/>
      <c r="I474" s="73">
        <f t="shared" si="15"/>
        <v>0</v>
      </c>
      <c r="J474" s="74" t="str">
        <f t="shared" si="14"/>
        <v/>
      </c>
    </row>
    <row r="475" spans="1:10">
      <c r="A475" s="16">
        <v>474</v>
      </c>
      <c r="B475" s="13" t="s">
        <v>19</v>
      </c>
      <c r="C475" s="65" t="s">
        <v>1864</v>
      </c>
      <c r="D475" s="12" t="s">
        <v>1863</v>
      </c>
      <c r="E475" s="11" t="s">
        <v>1862</v>
      </c>
      <c r="F475" s="13">
        <v>13</v>
      </c>
      <c r="G475" s="10">
        <v>871.62</v>
      </c>
      <c r="H475" s="72"/>
      <c r="I475" s="73">
        <f t="shared" si="15"/>
        <v>0</v>
      </c>
      <c r="J475" s="74" t="str">
        <f t="shared" si="14"/>
        <v/>
      </c>
    </row>
    <row r="476" spans="1:10">
      <c r="A476" s="16">
        <v>475</v>
      </c>
      <c r="B476" s="13" t="s">
        <v>19</v>
      </c>
      <c r="C476" s="65" t="s">
        <v>1861</v>
      </c>
      <c r="D476" s="12" t="s">
        <v>1860</v>
      </c>
      <c r="E476" s="11" t="s">
        <v>381</v>
      </c>
      <c r="F476" s="13">
        <v>5</v>
      </c>
      <c r="G476" s="10">
        <v>73</v>
      </c>
      <c r="H476" s="72"/>
      <c r="I476" s="73">
        <f t="shared" si="15"/>
        <v>0</v>
      </c>
      <c r="J476" s="74" t="str">
        <f t="shared" si="14"/>
        <v/>
      </c>
    </row>
    <row r="477" spans="1:10">
      <c r="A477" s="16">
        <v>476</v>
      </c>
      <c r="B477" s="13" t="s">
        <v>19</v>
      </c>
      <c r="C477" s="65" t="s">
        <v>1859</v>
      </c>
      <c r="D477" s="12" t="s">
        <v>1858</v>
      </c>
      <c r="E477" s="11" t="s">
        <v>1857</v>
      </c>
      <c r="F477" s="13">
        <v>23</v>
      </c>
      <c r="G477" s="10">
        <v>678.38333333333333</v>
      </c>
      <c r="H477" s="72"/>
      <c r="I477" s="73">
        <f t="shared" si="15"/>
        <v>0</v>
      </c>
      <c r="J477" s="74" t="str">
        <f t="shared" si="14"/>
        <v/>
      </c>
    </row>
    <row r="478" spans="1:10">
      <c r="A478" s="16">
        <v>477</v>
      </c>
      <c r="B478" s="16" t="s">
        <v>19</v>
      </c>
      <c r="C478" s="66" t="s">
        <v>1856</v>
      </c>
      <c r="D478" s="15" t="s">
        <v>1855</v>
      </c>
      <c r="E478" s="14" t="s">
        <v>381</v>
      </c>
      <c r="F478" s="13">
        <v>65</v>
      </c>
      <c r="G478" s="10">
        <v>161.91999999999999</v>
      </c>
      <c r="H478" s="72"/>
      <c r="I478" s="73">
        <f t="shared" si="15"/>
        <v>0</v>
      </c>
      <c r="J478" s="74" t="str">
        <f t="shared" si="14"/>
        <v/>
      </c>
    </row>
    <row r="479" spans="1:10">
      <c r="A479" s="16">
        <v>478</v>
      </c>
      <c r="B479" s="13" t="s">
        <v>19</v>
      </c>
      <c r="C479" s="65" t="s">
        <v>1854</v>
      </c>
      <c r="D479" s="12" t="s">
        <v>51</v>
      </c>
      <c r="E479" s="11" t="s">
        <v>381</v>
      </c>
      <c r="F479" s="13">
        <v>252</v>
      </c>
      <c r="G479" s="10">
        <v>10</v>
      </c>
      <c r="H479" s="72"/>
      <c r="I479" s="73">
        <f t="shared" si="15"/>
        <v>0</v>
      </c>
      <c r="J479" s="74" t="str">
        <f t="shared" si="14"/>
        <v/>
      </c>
    </row>
    <row r="480" spans="1:10">
      <c r="A480" s="16">
        <v>479</v>
      </c>
      <c r="B480" s="13" t="s">
        <v>19</v>
      </c>
      <c r="C480" s="65" t="s">
        <v>1853</v>
      </c>
      <c r="D480" s="12" t="s">
        <v>1852</v>
      </c>
      <c r="E480" s="11" t="s">
        <v>381</v>
      </c>
      <c r="F480" s="13">
        <v>266</v>
      </c>
      <c r="G480" s="10">
        <v>600</v>
      </c>
      <c r="H480" s="72"/>
      <c r="I480" s="73">
        <f t="shared" si="15"/>
        <v>0</v>
      </c>
      <c r="J480" s="74" t="str">
        <f t="shared" si="14"/>
        <v/>
      </c>
    </row>
    <row r="481" spans="1:10">
      <c r="A481" s="16">
        <v>480</v>
      </c>
      <c r="B481" s="13" t="s">
        <v>19</v>
      </c>
      <c r="C481" s="65" t="s">
        <v>1851</v>
      </c>
      <c r="D481" s="12" t="s">
        <v>1850</v>
      </c>
      <c r="E481" s="11" t="s">
        <v>381</v>
      </c>
      <c r="F481" s="13">
        <v>21</v>
      </c>
      <c r="G481" s="10">
        <v>4000</v>
      </c>
      <c r="H481" s="72"/>
      <c r="I481" s="73">
        <f t="shared" si="15"/>
        <v>0</v>
      </c>
      <c r="J481" s="74" t="str">
        <f t="shared" si="14"/>
        <v/>
      </c>
    </row>
    <row r="482" spans="1:10">
      <c r="A482" s="16">
        <v>481</v>
      </c>
      <c r="B482" s="13" t="s">
        <v>19</v>
      </c>
      <c r="C482" s="65" t="s">
        <v>1849</v>
      </c>
      <c r="D482" s="12" t="s">
        <v>1827</v>
      </c>
      <c r="E482" s="11" t="s">
        <v>381</v>
      </c>
      <c r="F482" s="13">
        <v>97</v>
      </c>
      <c r="G482" s="10">
        <v>1070.05</v>
      </c>
      <c r="H482" s="72"/>
      <c r="I482" s="73">
        <f t="shared" si="15"/>
        <v>0</v>
      </c>
      <c r="J482" s="74" t="str">
        <f t="shared" si="14"/>
        <v/>
      </c>
    </row>
    <row r="483" spans="1:10" ht="11.25" customHeight="1">
      <c r="A483" s="16">
        <v>482</v>
      </c>
      <c r="B483" s="13" t="s">
        <v>19</v>
      </c>
      <c r="C483" s="65" t="s">
        <v>1848</v>
      </c>
      <c r="D483" s="12" t="s">
        <v>949</v>
      </c>
      <c r="E483" s="11" t="s">
        <v>381</v>
      </c>
      <c r="F483" s="13">
        <v>5</v>
      </c>
      <c r="G483" s="10">
        <v>300</v>
      </c>
      <c r="H483" s="72"/>
      <c r="I483" s="73">
        <f t="shared" si="15"/>
        <v>0</v>
      </c>
      <c r="J483" s="74" t="str">
        <f t="shared" si="14"/>
        <v/>
      </c>
    </row>
    <row r="484" spans="1:10">
      <c r="A484" s="16">
        <v>483</v>
      </c>
      <c r="B484" s="13" t="s">
        <v>19</v>
      </c>
      <c r="C484" s="65" t="s">
        <v>1847</v>
      </c>
      <c r="D484" s="12" t="s">
        <v>1846</v>
      </c>
      <c r="E484" s="11" t="s">
        <v>381</v>
      </c>
      <c r="F484" s="13">
        <v>6</v>
      </c>
      <c r="G484" s="10">
        <v>2515</v>
      </c>
      <c r="H484" s="72"/>
      <c r="I484" s="73">
        <f t="shared" si="15"/>
        <v>0</v>
      </c>
      <c r="J484" s="74" t="str">
        <f t="shared" si="14"/>
        <v/>
      </c>
    </row>
    <row r="485" spans="1:10">
      <c r="A485" s="16">
        <v>484</v>
      </c>
      <c r="B485" s="13" t="s">
        <v>19</v>
      </c>
      <c r="C485" s="65" t="s">
        <v>1845</v>
      </c>
      <c r="D485" s="12" t="s">
        <v>1844</v>
      </c>
      <c r="E485" s="11" t="s">
        <v>381</v>
      </c>
      <c r="F485" s="13">
        <v>36</v>
      </c>
      <c r="G485" s="10">
        <v>2900</v>
      </c>
      <c r="H485" s="72"/>
      <c r="I485" s="73">
        <f t="shared" si="15"/>
        <v>0</v>
      </c>
      <c r="J485" s="74" t="str">
        <f t="shared" si="14"/>
        <v/>
      </c>
    </row>
    <row r="486" spans="1:10">
      <c r="A486" s="16">
        <v>485</v>
      </c>
      <c r="B486" s="13" t="s">
        <v>19</v>
      </c>
      <c r="C486" s="65" t="s">
        <v>1843</v>
      </c>
      <c r="D486" s="12" t="s">
        <v>1745</v>
      </c>
      <c r="E486" s="11" t="s">
        <v>381</v>
      </c>
      <c r="F486" s="13">
        <v>72</v>
      </c>
      <c r="G486" s="10">
        <v>351.49</v>
      </c>
      <c r="H486" s="72"/>
      <c r="I486" s="73">
        <f t="shared" si="15"/>
        <v>0</v>
      </c>
      <c r="J486" s="74" t="str">
        <f t="shared" si="14"/>
        <v/>
      </c>
    </row>
    <row r="487" spans="1:10">
      <c r="A487" s="16">
        <v>486</v>
      </c>
      <c r="B487" s="13" t="s">
        <v>19</v>
      </c>
      <c r="C487" s="65" t="s">
        <v>1842</v>
      </c>
      <c r="D487" s="12" t="s">
        <v>1841</v>
      </c>
      <c r="E487" s="11" t="s">
        <v>381</v>
      </c>
      <c r="F487" s="13">
        <v>94</v>
      </c>
      <c r="G487" s="10">
        <v>194</v>
      </c>
      <c r="H487" s="72"/>
      <c r="I487" s="73">
        <f t="shared" si="15"/>
        <v>0</v>
      </c>
      <c r="J487" s="74" t="str">
        <f t="shared" si="14"/>
        <v/>
      </c>
    </row>
    <row r="488" spans="1:10">
      <c r="A488" s="16">
        <v>487</v>
      </c>
      <c r="B488" s="13" t="s">
        <v>19</v>
      </c>
      <c r="C488" s="65" t="s">
        <v>1840</v>
      </c>
      <c r="D488" s="12" t="s">
        <v>82</v>
      </c>
      <c r="E488" s="11" t="s">
        <v>381</v>
      </c>
      <c r="F488" s="13">
        <v>253</v>
      </c>
      <c r="G488" s="10">
        <v>294</v>
      </c>
      <c r="H488" s="72"/>
      <c r="I488" s="73">
        <f t="shared" si="15"/>
        <v>0</v>
      </c>
      <c r="J488" s="74" t="str">
        <f t="shared" si="14"/>
        <v/>
      </c>
    </row>
    <row r="489" spans="1:10">
      <c r="A489" s="16">
        <v>488</v>
      </c>
      <c r="B489" s="16" t="s">
        <v>19</v>
      </c>
      <c r="C489" s="66" t="s">
        <v>1839</v>
      </c>
      <c r="D489" s="15" t="s">
        <v>1836</v>
      </c>
      <c r="E489" s="14" t="s">
        <v>381</v>
      </c>
      <c r="F489" s="13">
        <v>20</v>
      </c>
      <c r="G489" s="10">
        <v>109.39</v>
      </c>
      <c r="H489" s="72"/>
      <c r="I489" s="73">
        <f t="shared" si="15"/>
        <v>0</v>
      </c>
      <c r="J489" s="74" t="str">
        <f t="shared" si="14"/>
        <v/>
      </c>
    </row>
    <row r="490" spans="1:10">
      <c r="A490" s="16">
        <v>489</v>
      </c>
      <c r="B490" s="13" t="s">
        <v>19</v>
      </c>
      <c r="C490" s="65" t="s">
        <v>1838</v>
      </c>
      <c r="D490" s="12" t="s">
        <v>1757</v>
      </c>
      <c r="E490" s="11" t="s">
        <v>528</v>
      </c>
      <c r="F490" s="13">
        <v>25</v>
      </c>
      <c r="G490" s="10">
        <v>525</v>
      </c>
      <c r="H490" s="72"/>
      <c r="I490" s="73">
        <f t="shared" si="15"/>
        <v>0</v>
      </c>
      <c r="J490" s="74" t="str">
        <f t="shared" si="14"/>
        <v/>
      </c>
    </row>
    <row r="491" spans="1:10">
      <c r="A491" s="16">
        <v>490</v>
      </c>
      <c r="B491" s="13" t="s">
        <v>19</v>
      </c>
      <c r="C491" s="65" t="s">
        <v>1837</v>
      </c>
      <c r="D491" s="12" t="s">
        <v>1836</v>
      </c>
      <c r="E491" s="11" t="s">
        <v>381</v>
      </c>
      <c r="F491" s="13">
        <v>8</v>
      </c>
      <c r="G491" s="10">
        <v>1525.5</v>
      </c>
      <c r="H491" s="72"/>
      <c r="I491" s="73">
        <f t="shared" si="15"/>
        <v>0</v>
      </c>
      <c r="J491" s="74" t="str">
        <f t="shared" si="14"/>
        <v/>
      </c>
    </row>
    <row r="492" spans="1:10">
      <c r="A492" s="16">
        <v>491</v>
      </c>
      <c r="B492" s="13" t="s">
        <v>19</v>
      </c>
      <c r="C492" s="65" t="s">
        <v>1835</v>
      </c>
      <c r="D492" s="12" t="s">
        <v>70</v>
      </c>
      <c r="E492" s="11" t="s">
        <v>381</v>
      </c>
      <c r="F492" s="13">
        <v>174</v>
      </c>
      <c r="G492" s="10">
        <v>155</v>
      </c>
      <c r="H492" s="72"/>
      <c r="I492" s="73">
        <f t="shared" si="15"/>
        <v>0</v>
      </c>
      <c r="J492" s="74" t="str">
        <f t="shared" si="14"/>
        <v/>
      </c>
    </row>
    <row r="493" spans="1:10">
      <c r="A493" s="16">
        <v>492</v>
      </c>
      <c r="B493" s="13" t="s">
        <v>19</v>
      </c>
      <c r="C493" s="65" t="s">
        <v>1834</v>
      </c>
      <c r="D493" s="12" t="s">
        <v>1833</v>
      </c>
      <c r="E493" s="11" t="s">
        <v>381</v>
      </c>
      <c r="F493" s="13">
        <v>43</v>
      </c>
      <c r="G493" s="10">
        <v>345</v>
      </c>
      <c r="H493" s="72"/>
      <c r="I493" s="73">
        <f t="shared" si="15"/>
        <v>0</v>
      </c>
      <c r="J493" s="74" t="str">
        <f t="shared" si="14"/>
        <v/>
      </c>
    </row>
    <row r="494" spans="1:10">
      <c r="A494" s="16">
        <v>493</v>
      </c>
      <c r="B494" s="13" t="s">
        <v>19</v>
      </c>
      <c r="C494" s="65" t="s">
        <v>1832</v>
      </c>
      <c r="D494" s="12" t="s">
        <v>1831</v>
      </c>
      <c r="E494" s="11" t="s">
        <v>1830</v>
      </c>
      <c r="F494" s="13">
        <v>11</v>
      </c>
      <c r="G494" s="10">
        <v>415.21</v>
      </c>
      <c r="H494" s="72"/>
      <c r="I494" s="73">
        <f t="shared" si="15"/>
        <v>0</v>
      </c>
      <c r="J494" s="74" t="str">
        <f t="shared" si="14"/>
        <v/>
      </c>
    </row>
    <row r="495" spans="1:10">
      <c r="A495" s="16">
        <v>494</v>
      </c>
      <c r="B495" s="13" t="s">
        <v>19</v>
      </c>
      <c r="C495" s="65" t="s">
        <v>1829</v>
      </c>
      <c r="D495" s="12" t="s">
        <v>1745</v>
      </c>
      <c r="E495" s="11" t="s">
        <v>381</v>
      </c>
      <c r="F495" s="13">
        <v>46</v>
      </c>
      <c r="G495" s="10">
        <v>357.17</v>
      </c>
      <c r="H495" s="72"/>
      <c r="I495" s="73">
        <f t="shared" si="15"/>
        <v>0</v>
      </c>
      <c r="J495" s="74" t="str">
        <f t="shared" si="14"/>
        <v/>
      </c>
    </row>
    <row r="496" spans="1:10">
      <c r="A496" s="16">
        <v>495</v>
      </c>
      <c r="B496" s="13" t="s">
        <v>19</v>
      </c>
      <c r="C496" s="65" t="s">
        <v>1828</v>
      </c>
      <c r="D496" s="12" t="s">
        <v>1827</v>
      </c>
      <c r="E496" s="11" t="s">
        <v>381</v>
      </c>
      <c r="F496" s="13">
        <v>62</v>
      </c>
      <c r="G496" s="10">
        <v>260</v>
      </c>
      <c r="H496" s="72"/>
      <c r="I496" s="73">
        <f t="shared" si="15"/>
        <v>0</v>
      </c>
      <c r="J496" s="74" t="str">
        <f t="shared" si="14"/>
        <v/>
      </c>
    </row>
    <row r="497" spans="1:10">
      <c r="A497" s="16">
        <v>496</v>
      </c>
      <c r="B497" s="13" t="s">
        <v>19</v>
      </c>
      <c r="C497" s="65" t="s">
        <v>1826</v>
      </c>
      <c r="D497" s="12" t="s">
        <v>70</v>
      </c>
      <c r="E497" s="11" t="s">
        <v>381</v>
      </c>
      <c r="F497" s="13">
        <v>60</v>
      </c>
      <c r="G497" s="10">
        <v>334.48</v>
      </c>
      <c r="H497" s="72"/>
      <c r="I497" s="73">
        <f t="shared" si="15"/>
        <v>0</v>
      </c>
      <c r="J497" s="74" t="str">
        <f t="shared" si="14"/>
        <v/>
      </c>
    </row>
    <row r="498" spans="1:10">
      <c r="A498" s="16">
        <v>497</v>
      </c>
      <c r="B498" s="13" t="s">
        <v>19</v>
      </c>
      <c r="C498" s="65" t="s">
        <v>1825</v>
      </c>
      <c r="D498" s="12" t="s">
        <v>1685</v>
      </c>
      <c r="E498" s="11" t="s">
        <v>381</v>
      </c>
      <c r="F498" s="13">
        <v>7</v>
      </c>
      <c r="G498" s="10">
        <v>178</v>
      </c>
      <c r="H498" s="72"/>
      <c r="I498" s="73">
        <f t="shared" si="15"/>
        <v>0</v>
      </c>
      <c r="J498" s="74" t="str">
        <f t="shared" si="14"/>
        <v/>
      </c>
    </row>
    <row r="499" spans="1:10">
      <c r="A499" s="16">
        <v>498</v>
      </c>
      <c r="B499" s="13" t="s">
        <v>19</v>
      </c>
      <c r="C499" s="65" t="s">
        <v>1824</v>
      </c>
      <c r="D499" s="12" t="s">
        <v>1823</v>
      </c>
      <c r="E499" s="11" t="s">
        <v>381</v>
      </c>
      <c r="F499" s="13">
        <v>7</v>
      </c>
      <c r="G499" s="10">
        <v>482.76</v>
      </c>
      <c r="H499" s="72"/>
      <c r="I499" s="73">
        <f t="shared" si="15"/>
        <v>0</v>
      </c>
      <c r="J499" s="74" t="str">
        <f t="shared" si="14"/>
        <v/>
      </c>
    </row>
    <row r="500" spans="1:10">
      <c r="A500" s="16">
        <v>499</v>
      </c>
      <c r="B500" s="13" t="s">
        <v>19</v>
      </c>
      <c r="C500" s="65" t="s">
        <v>1822</v>
      </c>
      <c r="D500" s="12" t="s">
        <v>1821</v>
      </c>
      <c r="E500" s="11" t="s">
        <v>381</v>
      </c>
      <c r="F500" s="13">
        <v>9</v>
      </c>
      <c r="G500" s="10">
        <v>2619</v>
      </c>
      <c r="H500" s="72"/>
      <c r="I500" s="73">
        <f t="shared" si="15"/>
        <v>0</v>
      </c>
      <c r="J500" s="74" t="str">
        <f t="shared" si="14"/>
        <v/>
      </c>
    </row>
    <row r="501" spans="1:10">
      <c r="A501" s="16">
        <v>500</v>
      </c>
      <c r="B501" s="16" t="s">
        <v>19</v>
      </c>
      <c r="C501" s="66" t="s">
        <v>1820</v>
      </c>
      <c r="D501" s="15" t="s">
        <v>909</v>
      </c>
      <c r="E501" s="14" t="s">
        <v>381</v>
      </c>
      <c r="F501" s="13">
        <v>6</v>
      </c>
      <c r="G501" s="10">
        <v>13430.51</v>
      </c>
      <c r="H501" s="72"/>
      <c r="I501" s="73">
        <f t="shared" si="15"/>
        <v>0</v>
      </c>
      <c r="J501" s="74" t="str">
        <f t="shared" si="14"/>
        <v/>
      </c>
    </row>
    <row r="502" spans="1:10" ht="13.5" customHeight="1">
      <c r="A502" s="16">
        <v>501</v>
      </c>
      <c r="B502" s="13" t="s">
        <v>19</v>
      </c>
      <c r="C502" s="65" t="s">
        <v>1819</v>
      </c>
      <c r="D502" s="12" t="s">
        <v>1818</v>
      </c>
      <c r="E502" s="11" t="s">
        <v>381</v>
      </c>
      <c r="F502" s="13">
        <v>6</v>
      </c>
      <c r="G502" s="10">
        <v>691.73</v>
      </c>
      <c r="H502" s="72"/>
      <c r="I502" s="73">
        <f t="shared" si="15"/>
        <v>0</v>
      </c>
      <c r="J502" s="74" t="str">
        <f t="shared" si="14"/>
        <v/>
      </c>
    </row>
    <row r="503" spans="1:10">
      <c r="A503" s="16">
        <v>502</v>
      </c>
      <c r="B503" s="13" t="s">
        <v>19</v>
      </c>
      <c r="C503" s="65" t="s">
        <v>1817</v>
      </c>
      <c r="D503" s="12" t="s">
        <v>237</v>
      </c>
      <c r="E503" s="11" t="s">
        <v>381</v>
      </c>
      <c r="F503" s="13">
        <v>211</v>
      </c>
      <c r="G503" s="10">
        <v>373.2</v>
      </c>
      <c r="H503" s="72"/>
      <c r="I503" s="73">
        <f t="shared" si="15"/>
        <v>0</v>
      </c>
      <c r="J503" s="74" t="str">
        <f t="shared" si="14"/>
        <v/>
      </c>
    </row>
    <row r="504" spans="1:10">
      <c r="A504" s="16">
        <v>503</v>
      </c>
      <c r="B504" s="13" t="s">
        <v>19</v>
      </c>
      <c r="C504" s="65" t="s">
        <v>1816</v>
      </c>
      <c r="D504" s="12" t="s">
        <v>1815</v>
      </c>
      <c r="E504" s="11" t="s">
        <v>381</v>
      </c>
      <c r="F504" s="13">
        <v>29</v>
      </c>
      <c r="G504" s="10">
        <v>480.78000000000003</v>
      </c>
      <c r="H504" s="72"/>
      <c r="I504" s="73">
        <f t="shared" si="15"/>
        <v>0</v>
      </c>
      <c r="J504" s="74" t="str">
        <f t="shared" si="14"/>
        <v/>
      </c>
    </row>
    <row r="505" spans="1:10">
      <c r="A505" s="16">
        <v>504</v>
      </c>
      <c r="B505" s="13" t="s">
        <v>19</v>
      </c>
      <c r="C505" s="65" t="s">
        <v>1814</v>
      </c>
      <c r="D505" s="12" t="s">
        <v>1813</v>
      </c>
      <c r="E505" s="11" t="s">
        <v>381</v>
      </c>
      <c r="F505" s="13">
        <v>44</v>
      </c>
      <c r="G505" s="10">
        <v>1961.3466666666666</v>
      </c>
      <c r="H505" s="72"/>
      <c r="I505" s="73">
        <f t="shared" si="15"/>
        <v>0</v>
      </c>
      <c r="J505" s="74" t="str">
        <f t="shared" si="14"/>
        <v/>
      </c>
    </row>
    <row r="506" spans="1:10">
      <c r="A506" s="16">
        <v>505</v>
      </c>
      <c r="B506" s="13" t="s">
        <v>19</v>
      </c>
      <c r="C506" s="65" t="s">
        <v>1812</v>
      </c>
      <c r="D506" s="12" t="s">
        <v>183</v>
      </c>
      <c r="E506" s="11" t="s">
        <v>381</v>
      </c>
      <c r="F506" s="13">
        <v>5</v>
      </c>
      <c r="G506" s="10">
        <v>12000</v>
      </c>
      <c r="H506" s="72"/>
      <c r="I506" s="73">
        <f t="shared" si="15"/>
        <v>0</v>
      </c>
      <c r="J506" s="74" t="str">
        <f t="shared" si="14"/>
        <v/>
      </c>
    </row>
    <row r="507" spans="1:10">
      <c r="A507" s="16">
        <v>506</v>
      </c>
      <c r="B507" s="16" t="s">
        <v>19</v>
      </c>
      <c r="C507" s="66" t="s">
        <v>1811</v>
      </c>
      <c r="D507" s="15" t="s">
        <v>183</v>
      </c>
      <c r="E507" s="14" t="s">
        <v>381</v>
      </c>
      <c r="F507" s="13">
        <v>5</v>
      </c>
      <c r="G507" s="10">
        <v>10515.76</v>
      </c>
      <c r="H507" s="72"/>
      <c r="I507" s="73">
        <f t="shared" si="15"/>
        <v>0</v>
      </c>
      <c r="J507" s="74" t="str">
        <f t="shared" si="14"/>
        <v/>
      </c>
    </row>
    <row r="508" spans="1:10" ht="12.75" customHeight="1">
      <c r="A508" s="16">
        <v>507</v>
      </c>
      <c r="B508" s="13" t="s">
        <v>19</v>
      </c>
      <c r="C508" s="65" t="s">
        <v>1810</v>
      </c>
      <c r="D508" s="12" t="s">
        <v>256</v>
      </c>
      <c r="E508" s="11" t="s">
        <v>381</v>
      </c>
      <c r="F508" s="13">
        <v>26</v>
      </c>
      <c r="G508" s="10">
        <v>6.7666666666666666</v>
      </c>
      <c r="H508" s="72"/>
      <c r="I508" s="73">
        <f t="shared" si="15"/>
        <v>0</v>
      </c>
      <c r="J508" s="74" t="str">
        <f t="shared" si="14"/>
        <v/>
      </c>
    </row>
    <row r="509" spans="1:10" ht="13.5" customHeight="1">
      <c r="A509" s="16">
        <v>508</v>
      </c>
      <c r="B509" s="13" t="s">
        <v>19</v>
      </c>
      <c r="C509" s="65" t="s">
        <v>1809</v>
      </c>
      <c r="D509" s="12" t="s">
        <v>1807</v>
      </c>
      <c r="E509" s="11" t="s">
        <v>1806</v>
      </c>
      <c r="F509" s="13">
        <v>8</v>
      </c>
      <c r="G509" s="10">
        <v>8840</v>
      </c>
      <c r="H509" s="72"/>
      <c r="I509" s="73">
        <f t="shared" si="15"/>
        <v>0</v>
      </c>
      <c r="J509" s="74" t="str">
        <f t="shared" si="14"/>
        <v/>
      </c>
    </row>
    <row r="510" spans="1:10">
      <c r="A510" s="16">
        <v>509</v>
      </c>
      <c r="B510" s="13" t="s">
        <v>19</v>
      </c>
      <c r="C510" s="65" t="s">
        <v>1808</v>
      </c>
      <c r="D510" s="12" t="s">
        <v>1807</v>
      </c>
      <c r="E510" s="11" t="s">
        <v>1806</v>
      </c>
      <c r="F510" s="13">
        <v>12</v>
      </c>
      <c r="G510" s="10">
        <v>9511</v>
      </c>
      <c r="H510" s="72"/>
      <c r="I510" s="73">
        <f t="shared" si="15"/>
        <v>0</v>
      </c>
      <c r="J510" s="74" t="str">
        <f t="shared" si="14"/>
        <v/>
      </c>
    </row>
    <row r="511" spans="1:10">
      <c r="A511" s="16">
        <v>510</v>
      </c>
      <c r="B511" s="16" t="s">
        <v>19</v>
      </c>
      <c r="C511" s="66" t="s">
        <v>1805</v>
      </c>
      <c r="D511" s="15" t="s">
        <v>1804</v>
      </c>
      <c r="E511" s="14" t="s">
        <v>27</v>
      </c>
      <c r="F511" s="13">
        <v>250</v>
      </c>
      <c r="G511" s="10">
        <v>71.97</v>
      </c>
      <c r="H511" s="72"/>
      <c r="I511" s="73">
        <f t="shared" si="15"/>
        <v>0</v>
      </c>
      <c r="J511" s="74" t="str">
        <f t="shared" si="14"/>
        <v/>
      </c>
    </row>
    <row r="512" spans="1:10">
      <c r="A512" s="16">
        <v>511</v>
      </c>
      <c r="B512" s="13" t="s">
        <v>19</v>
      </c>
      <c r="C512" s="65" t="s">
        <v>1803</v>
      </c>
      <c r="D512" s="12" t="s">
        <v>600</v>
      </c>
      <c r="E512" s="11" t="s">
        <v>1802</v>
      </c>
      <c r="F512" s="13">
        <v>5</v>
      </c>
      <c r="G512" s="10">
        <v>1884.66</v>
      </c>
      <c r="H512" s="72"/>
      <c r="I512" s="73">
        <f t="shared" si="15"/>
        <v>0</v>
      </c>
      <c r="J512" s="74" t="str">
        <f t="shared" si="14"/>
        <v/>
      </c>
    </row>
    <row r="513" spans="1:10">
      <c r="A513" s="16">
        <v>512</v>
      </c>
      <c r="B513" s="13" t="s">
        <v>19</v>
      </c>
      <c r="C513" s="65" t="s">
        <v>1801</v>
      </c>
      <c r="D513" s="12" t="s">
        <v>1798</v>
      </c>
      <c r="E513" s="11" t="s">
        <v>27</v>
      </c>
      <c r="F513" s="13">
        <v>17</v>
      </c>
      <c r="G513" s="10">
        <v>448.66</v>
      </c>
      <c r="H513" s="72"/>
      <c r="I513" s="73">
        <f t="shared" si="15"/>
        <v>0</v>
      </c>
      <c r="J513" s="74" t="str">
        <f t="shared" si="14"/>
        <v/>
      </c>
    </row>
    <row r="514" spans="1:10">
      <c r="A514" s="16">
        <v>513</v>
      </c>
      <c r="B514" s="13" t="s">
        <v>19</v>
      </c>
      <c r="C514" s="65" t="s">
        <v>1800</v>
      </c>
      <c r="D514" s="12" t="s">
        <v>1798</v>
      </c>
      <c r="E514" s="11" t="s">
        <v>27</v>
      </c>
      <c r="F514" s="13">
        <v>109</v>
      </c>
      <c r="G514" s="10">
        <v>2129.86</v>
      </c>
      <c r="H514" s="72"/>
      <c r="I514" s="73">
        <f t="shared" si="15"/>
        <v>0</v>
      </c>
      <c r="J514" s="74" t="str">
        <f t="shared" ref="J514:J577" si="16">IF(H:H&gt;G:G, "Above Estimated Unit Price", "")</f>
        <v/>
      </c>
    </row>
    <row r="515" spans="1:10">
      <c r="A515" s="16">
        <v>514</v>
      </c>
      <c r="B515" s="13" t="s">
        <v>19</v>
      </c>
      <c r="C515" s="65" t="s">
        <v>1799</v>
      </c>
      <c r="D515" s="12" t="s">
        <v>1798</v>
      </c>
      <c r="E515" s="11" t="s">
        <v>27</v>
      </c>
      <c r="F515" s="13">
        <v>70</v>
      </c>
      <c r="G515" s="10">
        <v>1322.14</v>
      </c>
      <c r="H515" s="72"/>
      <c r="I515" s="73">
        <f t="shared" ref="I515:I578" si="17">H515*F515</f>
        <v>0</v>
      </c>
      <c r="J515" s="74" t="str">
        <f t="shared" si="16"/>
        <v/>
      </c>
    </row>
    <row r="516" spans="1:10">
      <c r="A516" s="16">
        <v>515</v>
      </c>
      <c r="B516" s="13" t="s">
        <v>19</v>
      </c>
      <c r="C516" s="65" t="s">
        <v>1797</v>
      </c>
      <c r="D516" s="12" t="s">
        <v>107</v>
      </c>
      <c r="E516" s="11" t="s">
        <v>1796</v>
      </c>
      <c r="F516" s="13">
        <v>5</v>
      </c>
      <c r="G516" s="10">
        <v>3685</v>
      </c>
      <c r="H516" s="72"/>
      <c r="I516" s="73">
        <f t="shared" si="17"/>
        <v>0</v>
      </c>
      <c r="J516" s="74" t="str">
        <f t="shared" si="16"/>
        <v/>
      </c>
    </row>
    <row r="517" spans="1:10">
      <c r="A517" s="16">
        <v>516</v>
      </c>
      <c r="B517" s="13" t="s">
        <v>19</v>
      </c>
      <c r="C517" s="65" t="s">
        <v>1795</v>
      </c>
      <c r="D517" s="12" t="s">
        <v>193</v>
      </c>
      <c r="E517" s="11" t="s">
        <v>1793</v>
      </c>
      <c r="F517" s="13">
        <v>6</v>
      </c>
      <c r="G517" s="10">
        <v>65.42</v>
      </c>
      <c r="H517" s="72"/>
      <c r="I517" s="73">
        <f t="shared" si="17"/>
        <v>0</v>
      </c>
      <c r="J517" s="74" t="str">
        <f t="shared" si="16"/>
        <v/>
      </c>
    </row>
    <row r="518" spans="1:10">
      <c r="A518" s="16">
        <v>517</v>
      </c>
      <c r="B518" s="13" t="s">
        <v>19</v>
      </c>
      <c r="C518" s="65" t="s">
        <v>1794</v>
      </c>
      <c r="D518" s="12" t="s">
        <v>193</v>
      </c>
      <c r="E518" s="11" t="s">
        <v>1793</v>
      </c>
      <c r="F518" s="13">
        <v>163</v>
      </c>
      <c r="G518" s="10">
        <v>4.3</v>
      </c>
      <c r="H518" s="72"/>
      <c r="I518" s="73">
        <f t="shared" si="17"/>
        <v>0</v>
      </c>
      <c r="J518" s="74" t="str">
        <f t="shared" si="16"/>
        <v/>
      </c>
    </row>
    <row r="519" spans="1:10">
      <c r="A519" s="16">
        <v>518</v>
      </c>
      <c r="B519" s="13" t="s">
        <v>19</v>
      </c>
      <c r="C519" s="65" t="s">
        <v>1792</v>
      </c>
      <c r="D519" s="12" t="s">
        <v>1791</v>
      </c>
      <c r="E519" s="11" t="s">
        <v>1790</v>
      </c>
      <c r="F519" s="13">
        <v>5</v>
      </c>
      <c r="G519" s="10">
        <v>646.59</v>
      </c>
      <c r="H519" s="72"/>
      <c r="I519" s="73">
        <f t="shared" si="17"/>
        <v>0</v>
      </c>
      <c r="J519" s="74" t="str">
        <f t="shared" si="16"/>
        <v/>
      </c>
    </row>
    <row r="520" spans="1:10">
      <c r="A520" s="16">
        <v>519</v>
      </c>
      <c r="B520" s="13" t="s">
        <v>19</v>
      </c>
      <c r="C520" s="65" t="s">
        <v>1789</v>
      </c>
      <c r="D520" s="12" t="s">
        <v>1788</v>
      </c>
      <c r="E520" s="11" t="s">
        <v>1787</v>
      </c>
      <c r="F520" s="13">
        <v>5</v>
      </c>
      <c r="G520" s="10">
        <v>292.42</v>
      </c>
      <c r="H520" s="72"/>
      <c r="I520" s="73">
        <f t="shared" si="17"/>
        <v>0</v>
      </c>
      <c r="J520" s="74" t="str">
        <f t="shared" si="16"/>
        <v/>
      </c>
    </row>
    <row r="521" spans="1:10">
      <c r="A521" s="16">
        <v>520</v>
      </c>
      <c r="B521" s="13" t="s">
        <v>19</v>
      </c>
      <c r="C521" s="65" t="s">
        <v>1786</v>
      </c>
      <c r="D521" s="12" t="s">
        <v>557</v>
      </c>
      <c r="E521" s="11" t="s">
        <v>1785</v>
      </c>
      <c r="F521" s="13">
        <v>6</v>
      </c>
      <c r="G521" s="10">
        <v>18.02</v>
      </c>
      <c r="H521" s="72"/>
      <c r="I521" s="73">
        <f t="shared" si="17"/>
        <v>0</v>
      </c>
      <c r="J521" s="74" t="str">
        <f t="shared" si="16"/>
        <v/>
      </c>
    </row>
    <row r="522" spans="1:10">
      <c r="A522" s="16">
        <v>521</v>
      </c>
      <c r="B522" s="13" t="s">
        <v>19</v>
      </c>
      <c r="C522" s="65" t="s">
        <v>1784</v>
      </c>
      <c r="D522" s="12" t="s">
        <v>1325</v>
      </c>
      <c r="E522" s="11" t="s">
        <v>27</v>
      </c>
      <c r="F522" s="13">
        <v>5</v>
      </c>
      <c r="G522" s="10">
        <v>115.61</v>
      </c>
      <c r="H522" s="72"/>
      <c r="I522" s="73">
        <f t="shared" si="17"/>
        <v>0</v>
      </c>
      <c r="J522" s="74" t="str">
        <f t="shared" si="16"/>
        <v/>
      </c>
    </row>
    <row r="523" spans="1:10">
      <c r="A523" s="16">
        <v>522</v>
      </c>
      <c r="B523" s="13" t="s">
        <v>19</v>
      </c>
      <c r="C523" s="65" t="s">
        <v>1783</v>
      </c>
      <c r="D523" s="12" t="s">
        <v>75</v>
      </c>
      <c r="E523" s="11" t="s">
        <v>27</v>
      </c>
      <c r="F523" s="13">
        <v>5</v>
      </c>
      <c r="G523" s="10">
        <v>115.61</v>
      </c>
      <c r="H523" s="72"/>
      <c r="I523" s="73">
        <f t="shared" si="17"/>
        <v>0</v>
      </c>
      <c r="J523" s="74" t="str">
        <f t="shared" si="16"/>
        <v/>
      </c>
    </row>
    <row r="524" spans="1:10">
      <c r="A524" s="16">
        <v>523</v>
      </c>
      <c r="B524" s="13" t="s">
        <v>19</v>
      </c>
      <c r="C524" s="65" t="s">
        <v>1782</v>
      </c>
      <c r="D524" s="12" t="s">
        <v>1325</v>
      </c>
      <c r="E524" s="11" t="s">
        <v>27</v>
      </c>
      <c r="F524" s="13">
        <v>5</v>
      </c>
      <c r="G524" s="10">
        <v>115.61</v>
      </c>
      <c r="H524" s="72"/>
      <c r="I524" s="73">
        <f t="shared" si="17"/>
        <v>0</v>
      </c>
      <c r="J524" s="74" t="str">
        <f t="shared" si="16"/>
        <v/>
      </c>
    </row>
    <row r="525" spans="1:10">
      <c r="A525" s="16">
        <v>524</v>
      </c>
      <c r="B525" s="13" t="s">
        <v>19</v>
      </c>
      <c r="C525" s="65" t="s">
        <v>1781</v>
      </c>
      <c r="D525" s="12" t="s">
        <v>1325</v>
      </c>
      <c r="E525" s="11" t="s">
        <v>27</v>
      </c>
      <c r="F525" s="13">
        <v>5</v>
      </c>
      <c r="G525" s="10">
        <v>115.61</v>
      </c>
      <c r="H525" s="72"/>
      <c r="I525" s="73">
        <f t="shared" si="17"/>
        <v>0</v>
      </c>
      <c r="J525" s="74" t="str">
        <f t="shared" si="16"/>
        <v/>
      </c>
    </row>
    <row r="526" spans="1:10">
      <c r="A526" s="16">
        <v>525</v>
      </c>
      <c r="B526" s="13" t="s">
        <v>19</v>
      </c>
      <c r="C526" s="65" t="s">
        <v>1780</v>
      </c>
      <c r="D526" s="12" t="s">
        <v>1547</v>
      </c>
      <c r="E526" s="11" t="s">
        <v>27</v>
      </c>
      <c r="F526" s="13">
        <v>5</v>
      </c>
      <c r="G526" s="10">
        <v>163.19999999999999</v>
      </c>
      <c r="H526" s="72"/>
      <c r="I526" s="73">
        <f t="shared" si="17"/>
        <v>0</v>
      </c>
      <c r="J526" s="74" t="str">
        <f t="shared" si="16"/>
        <v/>
      </c>
    </row>
    <row r="527" spans="1:10">
      <c r="A527" s="16">
        <v>526</v>
      </c>
      <c r="B527" s="13" t="s">
        <v>19</v>
      </c>
      <c r="C527" s="65" t="s">
        <v>1779</v>
      </c>
      <c r="D527" s="12" t="s">
        <v>75</v>
      </c>
      <c r="E527" s="11" t="s">
        <v>27</v>
      </c>
      <c r="F527" s="13">
        <v>5</v>
      </c>
      <c r="G527" s="10">
        <v>158.46</v>
      </c>
      <c r="H527" s="72"/>
      <c r="I527" s="73">
        <f t="shared" si="17"/>
        <v>0</v>
      </c>
      <c r="J527" s="74" t="str">
        <f t="shared" si="16"/>
        <v/>
      </c>
    </row>
    <row r="528" spans="1:10">
      <c r="A528" s="16">
        <v>527</v>
      </c>
      <c r="B528" s="13" t="s">
        <v>19</v>
      </c>
      <c r="C528" s="65" t="s">
        <v>1778</v>
      </c>
      <c r="D528" s="12" t="s">
        <v>1547</v>
      </c>
      <c r="E528" s="11" t="s">
        <v>27</v>
      </c>
      <c r="F528" s="13">
        <v>5</v>
      </c>
      <c r="G528" s="10">
        <v>148.66999999999999</v>
      </c>
      <c r="H528" s="72"/>
      <c r="I528" s="73">
        <f t="shared" si="17"/>
        <v>0</v>
      </c>
      <c r="J528" s="74" t="str">
        <f t="shared" si="16"/>
        <v/>
      </c>
    </row>
    <row r="529" spans="1:10">
      <c r="A529" s="16">
        <v>528</v>
      </c>
      <c r="B529" s="13" t="s">
        <v>19</v>
      </c>
      <c r="C529" s="65" t="s">
        <v>1777</v>
      </c>
      <c r="D529" s="12" t="s">
        <v>1325</v>
      </c>
      <c r="E529" s="11" t="s">
        <v>27</v>
      </c>
      <c r="F529" s="13">
        <v>5</v>
      </c>
      <c r="G529" s="10">
        <v>119.42</v>
      </c>
      <c r="H529" s="72"/>
      <c r="I529" s="73">
        <f t="shared" si="17"/>
        <v>0</v>
      </c>
      <c r="J529" s="74" t="str">
        <f t="shared" si="16"/>
        <v/>
      </c>
    </row>
    <row r="530" spans="1:10">
      <c r="A530" s="16">
        <v>529</v>
      </c>
      <c r="B530" s="13" t="s">
        <v>19</v>
      </c>
      <c r="C530" s="65" t="s">
        <v>1776</v>
      </c>
      <c r="D530" s="12" t="s">
        <v>78</v>
      </c>
      <c r="E530" s="11" t="s">
        <v>27</v>
      </c>
      <c r="F530" s="13">
        <v>5</v>
      </c>
      <c r="G530" s="10">
        <v>524.37</v>
      </c>
      <c r="H530" s="72"/>
      <c r="I530" s="73">
        <f t="shared" si="17"/>
        <v>0</v>
      </c>
      <c r="J530" s="74" t="str">
        <f t="shared" si="16"/>
        <v/>
      </c>
    </row>
    <row r="531" spans="1:10">
      <c r="A531" s="16">
        <v>530</v>
      </c>
      <c r="B531" s="13" t="s">
        <v>19</v>
      </c>
      <c r="C531" s="65" t="s">
        <v>1775</v>
      </c>
      <c r="D531" s="12" t="s">
        <v>1774</v>
      </c>
      <c r="E531" s="11" t="s">
        <v>27</v>
      </c>
      <c r="F531" s="13">
        <v>5</v>
      </c>
      <c r="G531" s="10">
        <v>2159.6799999999998</v>
      </c>
      <c r="H531" s="72"/>
      <c r="I531" s="73">
        <f t="shared" si="17"/>
        <v>0</v>
      </c>
      <c r="J531" s="74" t="str">
        <f t="shared" si="16"/>
        <v/>
      </c>
    </row>
    <row r="532" spans="1:10">
      <c r="A532" s="16">
        <v>531</v>
      </c>
      <c r="B532" s="13" t="s">
        <v>19</v>
      </c>
      <c r="C532" s="65" t="s">
        <v>1773</v>
      </c>
      <c r="D532" s="12" t="s">
        <v>1772</v>
      </c>
      <c r="E532" s="11" t="s">
        <v>27</v>
      </c>
      <c r="F532" s="13">
        <v>5</v>
      </c>
      <c r="G532" s="10">
        <v>1317.45</v>
      </c>
      <c r="H532" s="72"/>
      <c r="I532" s="73">
        <f t="shared" si="17"/>
        <v>0</v>
      </c>
      <c r="J532" s="74" t="str">
        <f t="shared" si="16"/>
        <v/>
      </c>
    </row>
    <row r="533" spans="1:10">
      <c r="A533" s="16">
        <v>532</v>
      </c>
      <c r="B533" s="13" t="s">
        <v>19</v>
      </c>
      <c r="C533" s="65" t="s">
        <v>1771</v>
      </c>
      <c r="D533" s="12" t="s">
        <v>1757</v>
      </c>
      <c r="E533" s="11" t="s">
        <v>27</v>
      </c>
      <c r="F533" s="13">
        <v>5</v>
      </c>
      <c r="G533" s="10">
        <v>138.22</v>
      </c>
      <c r="H533" s="72"/>
      <c r="I533" s="73">
        <f t="shared" si="17"/>
        <v>0</v>
      </c>
      <c r="J533" s="74" t="str">
        <f t="shared" si="16"/>
        <v/>
      </c>
    </row>
    <row r="534" spans="1:10">
      <c r="A534" s="16">
        <v>533</v>
      </c>
      <c r="B534" s="13" t="s">
        <v>19</v>
      </c>
      <c r="C534" s="65" t="s">
        <v>1770</v>
      </c>
      <c r="D534" s="12" t="s">
        <v>252</v>
      </c>
      <c r="E534" s="11" t="s">
        <v>27</v>
      </c>
      <c r="F534" s="13">
        <v>27</v>
      </c>
      <c r="G534" s="10">
        <v>159.22</v>
      </c>
      <c r="H534" s="72"/>
      <c r="I534" s="73">
        <f t="shared" si="17"/>
        <v>0</v>
      </c>
      <c r="J534" s="74" t="str">
        <f t="shared" si="16"/>
        <v/>
      </c>
    </row>
    <row r="535" spans="1:10">
      <c r="A535" s="16">
        <v>534</v>
      </c>
      <c r="B535" s="13" t="s">
        <v>19</v>
      </c>
      <c r="C535" s="65" t="s">
        <v>1769</v>
      </c>
      <c r="D535" s="12" t="s">
        <v>204</v>
      </c>
      <c r="E535" s="11" t="s">
        <v>27</v>
      </c>
      <c r="F535" s="13">
        <v>5</v>
      </c>
      <c r="G535" s="10">
        <v>1223.6500000000001</v>
      </c>
      <c r="H535" s="72"/>
      <c r="I535" s="73">
        <f t="shared" si="17"/>
        <v>0</v>
      </c>
      <c r="J535" s="74" t="str">
        <f t="shared" si="16"/>
        <v/>
      </c>
    </row>
    <row r="536" spans="1:10">
      <c r="A536" s="16">
        <v>535</v>
      </c>
      <c r="B536" s="16" t="s">
        <v>19</v>
      </c>
      <c r="C536" s="66" t="s">
        <v>1768</v>
      </c>
      <c r="D536" s="15" t="s">
        <v>1767</v>
      </c>
      <c r="E536" s="14" t="s">
        <v>27</v>
      </c>
      <c r="F536" s="13">
        <v>5</v>
      </c>
      <c r="G536" s="10">
        <v>38.44</v>
      </c>
      <c r="H536" s="72"/>
      <c r="I536" s="73">
        <f t="shared" si="17"/>
        <v>0</v>
      </c>
      <c r="J536" s="74" t="str">
        <f t="shared" si="16"/>
        <v/>
      </c>
    </row>
    <row r="537" spans="1:10">
      <c r="A537" s="16">
        <v>536</v>
      </c>
      <c r="B537" s="16" t="s">
        <v>19</v>
      </c>
      <c r="C537" s="66" t="s">
        <v>1766</v>
      </c>
      <c r="D537" s="15" t="s">
        <v>1765</v>
      </c>
      <c r="E537" s="14" t="s">
        <v>27</v>
      </c>
      <c r="F537" s="13">
        <v>5</v>
      </c>
      <c r="G537" s="10">
        <v>102.21</v>
      </c>
      <c r="H537" s="72"/>
      <c r="I537" s="73">
        <f t="shared" si="17"/>
        <v>0</v>
      </c>
      <c r="J537" s="74" t="str">
        <f t="shared" si="16"/>
        <v/>
      </c>
    </row>
    <row r="538" spans="1:10">
      <c r="A538" s="16">
        <v>537</v>
      </c>
      <c r="B538" s="13" t="s">
        <v>19</v>
      </c>
      <c r="C538" s="65" t="s">
        <v>1764</v>
      </c>
      <c r="D538" s="12" t="s">
        <v>1414</v>
      </c>
      <c r="E538" s="11" t="s">
        <v>27</v>
      </c>
      <c r="F538" s="13">
        <v>5</v>
      </c>
      <c r="G538" s="10">
        <v>1376.19</v>
      </c>
      <c r="H538" s="72"/>
      <c r="I538" s="73">
        <f t="shared" si="17"/>
        <v>0</v>
      </c>
      <c r="J538" s="74" t="str">
        <f t="shared" si="16"/>
        <v/>
      </c>
    </row>
    <row r="539" spans="1:10">
      <c r="A539" s="16">
        <v>538</v>
      </c>
      <c r="B539" s="13" t="s">
        <v>19</v>
      </c>
      <c r="C539" s="65" t="s">
        <v>1763</v>
      </c>
      <c r="D539" s="12" t="s">
        <v>1762</v>
      </c>
      <c r="E539" s="11" t="s">
        <v>27</v>
      </c>
      <c r="F539" s="13">
        <v>5</v>
      </c>
      <c r="G539" s="10">
        <v>873.6</v>
      </c>
      <c r="H539" s="72"/>
      <c r="I539" s="73">
        <f t="shared" si="17"/>
        <v>0</v>
      </c>
      <c r="J539" s="74" t="str">
        <f t="shared" si="16"/>
        <v/>
      </c>
    </row>
    <row r="540" spans="1:10">
      <c r="A540" s="16">
        <v>539</v>
      </c>
      <c r="B540" s="13" t="s">
        <v>19</v>
      </c>
      <c r="C540" s="65" t="s">
        <v>1761</v>
      </c>
      <c r="D540" s="12" t="s">
        <v>1574</v>
      </c>
      <c r="E540" s="11" t="s">
        <v>27</v>
      </c>
      <c r="F540" s="13">
        <v>5</v>
      </c>
      <c r="G540" s="10">
        <v>1403.79</v>
      </c>
      <c r="H540" s="72"/>
      <c r="I540" s="73">
        <f t="shared" si="17"/>
        <v>0</v>
      </c>
      <c r="J540" s="74" t="str">
        <f t="shared" si="16"/>
        <v/>
      </c>
    </row>
    <row r="541" spans="1:10">
      <c r="A541" s="16">
        <v>540</v>
      </c>
      <c r="B541" s="13" t="s">
        <v>19</v>
      </c>
      <c r="C541" s="65" t="s">
        <v>1760</v>
      </c>
      <c r="D541" s="12" t="s">
        <v>979</v>
      </c>
      <c r="E541" s="11" t="s">
        <v>27</v>
      </c>
      <c r="F541" s="13">
        <v>7</v>
      </c>
      <c r="G541" s="10">
        <v>873.6</v>
      </c>
      <c r="H541" s="72"/>
      <c r="I541" s="73">
        <f t="shared" si="17"/>
        <v>0</v>
      </c>
      <c r="J541" s="74" t="str">
        <f t="shared" si="16"/>
        <v/>
      </c>
    </row>
    <row r="542" spans="1:10">
      <c r="A542" s="16">
        <v>541</v>
      </c>
      <c r="B542" s="13" t="s">
        <v>19</v>
      </c>
      <c r="C542" s="65" t="s">
        <v>1759</v>
      </c>
      <c r="D542" s="12" t="s">
        <v>1574</v>
      </c>
      <c r="E542" s="11" t="s">
        <v>27</v>
      </c>
      <c r="F542" s="13">
        <v>5</v>
      </c>
      <c r="G542" s="10">
        <v>1094.1600000000001</v>
      </c>
      <c r="H542" s="72"/>
      <c r="I542" s="73">
        <f t="shared" si="17"/>
        <v>0</v>
      </c>
      <c r="J542" s="74" t="str">
        <f t="shared" si="16"/>
        <v/>
      </c>
    </row>
    <row r="543" spans="1:10">
      <c r="A543" s="16">
        <v>542</v>
      </c>
      <c r="B543" s="13" t="s">
        <v>19</v>
      </c>
      <c r="C543" s="65" t="s">
        <v>1758</v>
      </c>
      <c r="D543" s="12" t="s">
        <v>1757</v>
      </c>
      <c r="E543" s="11" t="s">
        <v>27</v>
      </c>
      <c r="F543" s="13">
        <v>5</v>
      </c>
      <c r="G543" s="10">
        <v>85.03</v>
      </c>
      <c r="H543" s="72"/>
      <c r="I543" s="73">
        <f t="shared" si="17"/>
        <v>0</v>
      </c>
      <c r="J543" s="74" t="str">
        <f t="shared" si="16"/>
        <v/>
      </c>
    </row>
    <row r="544" spans="1:10">
      <c r="A544" s="16">
        <v>543</v>
      </c>
      <c r="B544" s="13" t="s">
        <v>19</v>
      </c>
      <c r="C544" s="65" t="s">
        <v>1756</v>
      </c>
      <c r="D544" s="12" t="s">
        <v>1748</v>
      </c>
      <c r="E544" s="11" t="s">
        <v>27</v>
      </c>
      <c r="F544" s="13">
        <v>5</v>
      </c>
      <c r="G544" s="10">
        <v>1248.5999999999999</v>
      </c>
      <c r="H544" s="72"/>
      <c r="I544" s="73">
        <f t="shared" si="17"/>
        <v>0</v>
      </c>
      <c r="J544" s="74" t="str">
        <f t="shared" si="16"/>
        <v/>
      </c>
    </row>
    <row r="545" spans="1:10">
      <c r="A545" s="16">
        <v>544</v>
      </c>
      <c r="B545" s="13" t="s">
        <v>19</v>
      </c>
      <c r="C545" s="65" t="s">
        <v>1755</v>
      </c>
      <c r="D545" s="12" t="s">
        <v>1754</v>
      </c>
      <c r="E545" s="11" t="s">
        <v>27</v>
      </c>
      <c r="F545" s="13">
        <v>5</v>
      </c>
      <c r="G545" s="10">
        <v>763.46</v>
      </c>
      <c r="H545" s="72"/>
      <c r="I545" s="73">
        <f t="shared" si="17"/>
        <v>0</v>
      </c>
      <c r="J545" s="74" t="str">
        <f t="shared" si="16"/>
        <v/>
      </c>
    </row>
    <row r="546" spans="1:10">
      <c r="A546" s="16">
        <v>545</v>
      </c>
      <c r="B546" s="13" t="s">
        <v>19</v>
      </c>
      <c r="C546" s="65" t="s">
        <v>1753</v>
      </c>
      <c r="D546" s="12" t="s">
        <v>1752</v>
      </c>
      <c r="E546" s="11" t="s">
        <v>27</v>
      </c>
      <c r="F546" s="13">
        <v>5</v>
      </c>
      <c r="G546" s="10">
        <v>453.65</v>
      </c>
      <c r="H546" s="72"/>
      <c r="I546" s="73">
        <f t="shared" si="17"/>
        <v>0</v>
      </c>
      <c r="J546" s="74" t="str">
        <f t="shared" si="16"/>
        <v/>
      </c>
    </row>
    <row r="547" spans="1:10">
      <c r="A547" s="16">
        <v>546</v>
      </c>
      <c r="B547" s="13" t="s">
        <v>19</v>
      </c>
      <c r="C547" s="65" t="s">
        <v>1751</v>
      </c>
      <c r="D547" s="12" t="s">
        <v>1750</v>
      </c>
      <c r="E547" s="11" t="s">
        <v>27</v>
      </c>
      <c r="F547" s="13">
        <v>18</v>
      </c>
      <c r="G547" s="10">
        <v>73.989999999999995</v>
      </c>
      <c r="H547" s="72"/>
      <c r="I547" s="73">
        <f t="shared" si="17"/>
        <v>0</v>
      </c>
      <c r="J547" s="74" t="str">
        <f t="shared" si="16"/>
        <v/>
      </c>
    </row>
    <row r="548" spans="1:10">
      <c r="A548" s="16">
        <v>547</v>
      </c>
      <c r="B548" s="13" t="s">
        <v>19</v>
      </c>
      <c r="C548" s="65" t="s">
        <v>1749</v>
      </c>
      <c r="D548" s="12" t="s">
        <v>1748</v>
      </c>
      <c r="E548" s="11" t="s">
        <v>27</v>
      </c>
      <c r="F548" s="13">
        <v>5</v>
      </c>
      <c r="G548" s="10">
        <v>1248.53</v>
      </c>
      <c r="H548" s="72"/>
      <c r="I548" s="73">
        <f t="shared" si="17"/>
        <v>0</v>
      </c>
      <c r="J548" s="74" t="str">
        <f t="shared" si="16"/>
        <v/>
      </c>
    </row>
    <row r="549" spans="1:10">
      <c r="A549" s="16">
        <v>548</v>
      </c>
      <c r="B549" s="13" t="s">
        <v>19</v>
      </c>
      <c r="C549" s="65" t="s">
        <v>1747</v>
      </c>
      <c r="D549" s="12" t="s">
        <v>1745</v>
      </c>
      <c r="E549" s="11" t="s">
        <v>27</v>
      </c>
      <c r="F549" s="13">
        <v>5</v>
      </c>
      <c r="G549" s="10">
        <v>57.79</v>
      </c>
      <c r="H549" s="72"/>
      <c r="I549" s="73">
        <f t="shared" si="17"/>
        <v>0</v>
      </c>
      <c r="J549" s="74" t="str">
        <f t="shared" si="16"/>
        <v/>
      </c>
    </row>
    <row r="550" spans="1:10">
      <c r="A550" s="16">
        <v>549</v>
      </c>
      <c r="B550" s="13" t="s">
        <v>19</v>
      </c>
      <c r="C550" s="65" t="s">
        <v>1746</v>
      </c>
      <c r="D550" s="12" t="s">
        <v>1745</v>
      </c>
      <c r="E550" s="11" t="s">
        <v>27</v>
      </c>
      <c r="F550" s="13">
        <v>5</v>
      </c>
      <c r="G550" s="10">
        <v>57.79</v>
      </c>
      <c r="H550" s="72"/>
      <c r="I550" s="73">
        <f t="shared" si="17"/>
        <v>0</v>
      </c>
      <c r="J550" s="74" t="str">
        <f t="shared" si="16"/>
        <v/>
      </c>
    </row>
    <row r="551" spans="1:10">
      <c r="A551" s="16">
        <v>550</v>
      </c>
      <c r="B551" s="16" t="s">
        <v>19</v>
      </c>
      <c r="C551" s="66" t="s">
        <v>1744</v>
      </c>
      <c r="D551" s="15" t="s">
        <v>1671</v>
      </c>
      <c r="E551" s="14" t="s">
        <v>27</v>
      </c>
      <c r="F551" s="13">
        <v>5</v>
      </c>
      <c r="G551" s="10">
        <v>3623.63</v>
      </c>
      <c r="H551" s="72"/>
      <c r="I551" s="73">
        <f t="shared" si="17"/>
        <v>0</v>
      </c>
      <c r="J551" s="74" t="str">
        <f t="shared" si="16"/>
        <v/>
      </c>
    </row>
    <row r="552" spans="1:10">
      <c r="A552" s="16">
        <v>551</v>
      </c>
      <c r="B552" s="13" t="s">
        <v>19</v>
      </c>
      <c r="C552" s="65" t="s">
        <v>1743</v>
      </c>
      <c r="D552" s="12" t="s">
        <v>1742</v>
      </c>
      <c r="E552" s="11" t="s">
        <v>27</v>
      </c>
      <c r="F552" s="13">
        <v>12</v>
      </c>
      <c r="G552" s="10">
        <v>86.53</v>
      </c>
      <c r="H552" s="72"/>
      <c r="I552" s="73">
        <f t="shared" si="17"/>
        <v>0</v>
      </c>
      <c r="J552" s="74" t="str">
        <f t="shared" si="16"/>
        <v/>
      </c>
    </row>
    <row r="553" spans="1:10">
      <c r="A553" s="16">
        <v>552</v>
      </c>
      <c r="B553" s="13" t="s">
        <v>19</v>
      </c>
      <c r="C553" s="65" t="s">
        <v>1741</v>
      </c>
      <c r="D553" s="12" t="s">
        <v>1740</v>
      </c>
      <c r="E553" s="11" t="s">
        <v>27</v>
      </c>
      <c r="F553" s="13">
        <v>5</v>
      </c>
      <c r="G553" s="10">
        <v>274.56</v>
      </c>
      <c r="H553" s="72"/>
      <c r="I553" s="73">
        <f t="shared" si="17"/>
        <v>0</v>
      </c>
      <c r="J553" s="74" t="str">
        <f t="shared" si="16"/>
        <v/>
      </c>
    </row>
    <row r="554" spans="1:10">
      <c r="A554" s="16">
        <v>553</v>
      </c>
      <c r="B554" s="13" t="s">
        <v>19</v>
      </c>
      <c r="C554" s="65" t="s">
        <v>1739</v>
      </c>
      <c r="D554" s="12" t="s">
        <v>1738</v>
      </c>
      <c r="E554" s="11" t="s">
        <v>27</v>
      </c>
      <c r="F554" s="13">
        <v>5</v>
      </c>
      <c r="G554" s="10">
        <v>148.05000000000001</v>
      </c>
      <c r="H554" s="72"/>
      <c r="I554" s="73">
        <f t="shared" si="17"/>
        <v>0</v>
      </c>
      <c r="J554" s="74" t="str">
        <f t="shared" si="16"/>
        <v/>
      </c>
    </row>
    <row r="555" spans="1:10">
      <c r="A555" s="16">
        <v>554</v>
      </c>
      <c r="B555" s="13" t="s">
        <v>19</v>
      </c>
      <c r="C555" s="65" t="s">
        <v>1737</v>
      </c>
      <c r="D555" s="12" t="s">
        <v>1736</v>
      </c>
      <c r="E555" s="11" t="s">
        <v>27</v>
      </c>
      <c r="F555" s="13">
        <v>5</v>
      </c>
      <c r="G555" s="10">
        <v>69.290000000000006</v>
      </c>
      <c r="H555" s="72"/>
      <c r="I555" s="73">
        <f t="shared" si="17"/>
        <v>0</v>
      </c>
      <c r="J555" s="74" t="str">
        <f t="shared" si="16"/>
        <v/>
      </c>
    </row>
    <row r="556" spans="1:10">
      <c r="A556" s="16">
        <v>555</v>
      </c>
      <c r="B556" s="13" t="s">
        <v>19</v>
      </c>
      <c r="C556" s="65" t="s">
        <v>1735</v>
      </c>
      <c r="D556" s="12" t="s">
        <v>979</v>
      </c>
      <c r="E556" s="11" t="s">
        <v>27</v>
      </c>
      <c r="F556" s="13">
        <v>5</v>
      </c>
      <c r="G556" s="10">
        <v>294.67</v>
      </c>
      <c r="H556" s="72"/>
      <c r="I556" s="73">
        <f t="shared" si="17"/>
        <v>0</v>
      </c>
      <c r="J556" s="74" t="str">
        <f t="shared" si="16"/>
        <v/>
      </c>
    </row>
    <row r="557" spans="1:10">
      <c r="A557" s="16">
        <v>556</v>
      </c>
      <c r="B557" s="13" t="s">
        <v>19</v>
      </c>
      <c r="C557" s="65" t="s">
        <v>1734</v>
      </c>
      <c r="D557" s="12" t="s">
        <v>1531</v>
      </c>
      <c r="E557" s="11" t="s">
        <v>27</v>
      </c>
      <c r="F557" s="13">
        <v>5</v>
      </c>
      <c r="G557" s="10">
        <v>3553.58</v>
      </c>
      <c r="H557" s="72"/>
      <c r="I557" s="73">
        <f t="shared" si="17"/>
        <v>0</v>
      </c>
      <c r="J557" s="74" t="str">
        <f t="shared" si="16"/>
        <v/>
      </c>
    </row>
    <row r="558" spans="1:10">
      <c r="A558" s="16">
        <v>557</v>
      </c>
      <c r="B558" s="13" t="s">
        <v>19</v>
      </c>
      <c r="C558" s="65" t="s">
        <v>1733</v>
      </c>
      <c r="D558" s="12" t="s">
        <v>1732</v>
      </c>
      <c r="E558" s="11" t="s">
        <v>27</v>
      </c>
      <c r="F558" s="13">
        <v>5</v>
      </c>
      <c r="G558" s="10">
        <v>162.65</v>
      </c>
      <c r="H558" s="72"/>
      <c r="I558" s="73">
        <f t="shared" si="17"/>
        <v>0</v>
      </c>
      <c r="J558" s="74" t="str">
        <f t="shared" si="16"/>
        <v/>
      </c>
    </row>
    <row r="559" spans="1:10">
      <c r="A559" s="16">
        <v>558</v>
      </c>
      <c r="B559" s="13" t="s">
        <v>19</v>
      </c>
      <c r="C559" s="65" t="s">
        <v>1731</v>
      </c>
      <c r="D559" s="12" t="s">
        <v>1728</v>
      </c>
      <c r="E559" s="11" t="s">
        <v>27</v>
      </c>
      <c r="F559" s="13">
        <v>5</v>
      </c>
      <c r="G559" s="10">
        <v>2165.94</v>
      </c>
      <c r="H559" s="72"/>
      <c r="I559" s="73">
        <f t="shared" si="17"/>
        <v>0</v>
      </c>
      <c r="J559" s="74" t="str">
        <f t="shared" si="16"/>
        <v/>
      </c>
    </row>
    <row r="560" spans="1:10">
      <c r="A560" s="16">
        <v>559</v>
      </c>
      <c r="B560" s="16" t="s">
        <v>19</v>
      </c>
      <c r="C560" s="66" t="s">
        <v>1730</v>
      </c>
      <c r="D560" s="15" t="s">
        <v>1728</v>
      </c>
      <c r="E560" s="14" t="s">
        <v>27</v>
      </c>
      <c r="F560" s="13">
        <v>5</v>
      </c>
      <c r="G560" s="10">
        <v>2165.94</v>
      </c>
      <c r="H560" s="72"/>
      <c r="I560" s="73">
        <f t="shared" si="17"/>
        <v>0</v>
      </c>
      <c r="J560" s="74" t="str">
        <f t="shared" si="16"/>
        <v/>
      </c>
    </row>
    <row r="561" spans="1:10">
      <c r="A561" s="16">
        <v>560</v>
      </c>
      <c r="B561" s="13" t="s">
        <v>19</v>
      </c>
      <c r="C561" s="65" t="s">
        <v>1729</v>
      </c>
      <c r="D561" s="12" t="s">
        <v>1728</v>
      </c>
      <c r="E561" s="11" t="s">
        <v>27</v>
      </c>
      <c r="F561" s="13">
        <v>5</v>
      </c>
      <c r="G561" s="10">
        <v>2165.94</v>
      </c>
      <c r="H561" s="72"/>
      <c r="I561" s="73">
        <f t="shared" si="17"/>
        <v>0</v>
      </c>
      <c r="J561" s="74" t="str">
        <f t="shared" si="16"/>
        <v/>
      </c>
    </row>
    <row r="562" spans="1:10">
      <c r="A562" s="16">
        <v>561</v>
      </c>
      <c r="B562" s="13" t="s">
        <v>19</v>
      </c>
      <c r="C562" s="65" t="s">
        <v>1727</v>
      </c>
      <c r="D562" s="12" t="s">
        <v>1726</v>
      </c>
      <c r="E562" s="11" t="s">
        <v>27</v>
      </c>
      <c r="F562" s="13">
        <v>5</v>
      </c>
      <c r="G562" s="10">
        <v>1507.54</v>
      </c>
      <c r="H562" s="72"/>
      <c r="I562" s="73">
        <f t="shared" si="17"/>
        <v>0</v>
      </c>
      <c r="J562" s="74" t="str">
        <f t="shared" si="16"/>
        <v/>
      </c>
    </row>
    <row r="563" spans="1:10">
      <c r="A563" s="16">
        <v>562</v>
      </c>
      <c r="B563" s="13" t="s">
        <v>19</v>
      </c>
      <c r="C563" s="65" t="s">
        <v>1725</v>
      </c>
      <c r="D563" s="12" t="s">
        <v>1724</v>
      </c>
      <c r="E563" s="11" t="s">
        <v>27</v>
      </c>
      <c r="F563" s="13">
        <v>5</v>
      </c>
      <c r="G563" s="10">
        <v>267.32</v>
      </c>
      <c r="H563" s="72"/>
      <c r="I563" s="73">
        <f t="shared" si="17"/>
        <v>0</v>
      </c>
      <c r="J563" s="74" t="str">
        <f t="shared" si="16"/>
        <v/>
      </c>
    </row>
    <row r="564" spans="1:10">
      <c r="A564" s="16">
        <v>563</v>
      </c>
      <c r="B564" s="13" t="s">
        <v>19</v>
      </c>
      <c r="C564" s="65" t="s">
        <v>1723</v>
      </c>
      <c r="D564" s="12" t="s">
        <v>1722</v>
      </c>
      <c r="E564" s="11" t="s">
        <v>27</v>
      </c>
      <c r="F564" s="13">
        <v>5</v>
      </c>
      <c r="G564" s="10">
        <v>267.32</v>
      </c>
      <c r="H564" s="72"/>
      <c r="I564" s="73">
        <f t="shared" si="17"/>
        <v>0</v>
      </c>
      <c r="J564" s="74" t="str">
        <f t="shared" si="16"/>
        <v/>
      </c>
    </row>
    <row r="565" spans="1:10">
      <c r="A565" s="16">
        <v>564</v>
      </c>
      <c r="B565" s="13" t="s">
        <v>19</v>
      </c>
      <c r="C565" s="65" t="s">
        <v>1721</v>
      </c>
      <c r="D565" s="12" t="s">
        <v>1720</v>
      </c>
      <c r="E565" s="11" t="s">
        <v>27</v>
      </c>
      <c r="F565" s="13">
        <v>5</v>
      </c>
      <c r="G565" s="10">
        <v>2675.07</v>
      </c>
      <c r="H565" s="72"/>
      <c r="I565" s="73">
        <f t="shared" si="17"/>
        <v>0</v>
      </c>
      <c r="J565" s="74" t="str">
        <f t="shared" si="16"/>
        <v/>
      </c>
    </row>
    <row r="566" spans="1:10">
      <c r="A566" s="16">
        <v>565</v>
      </c>
      <c r="B566" s="13" t="s">
        <v>19</v>
      </c>
      <c r="C566" s="65" t="s">
        <v>1719</v>
      </c>
      <c r="D566" s="12" t="s">
        <v>1718</v>
      </c>
      <c r="E566" s="11" t="s">
        <v>27</v>
      </c>
      <c r="F566" s="13">
        <v>5</v>
      </c>
      <c r="G566" s="10">
        <v>622.03</v>
      </c>
      <c r="H566" s="72"/>
      <c r="I566" s="73">
        <f t="shared" si="17"/>
        <v>0</v>
      </c>
      <c r="J566" s="74" t="str">
        <f t="shared" si="16"/>
        <v/>
      </c>
    </row>
    <row r="567" spans="1:10">
      <c r="A567" s="16">
        <v>566</v>
      </c>
      <c r="B567" s="13" t="s">
        <v>19</v>
      </c>
      <c r="C567" s="65" t="s">
        <v>1717</v>
      </c>
      <c r="D567" s="12" t="s">
        <v>1683</v>
      </c>
      <c r="E567" s="11" t="s">
        <v>27</v>
      </c>
      <c r="F567" s="13">
        <v>7</v>
      </c>
      <c r="G567" s="10">
        <v>541.26</v>
      </c>
      <c r="H567" s="72"/>
      <c r="I567" s="73">
        <f t="shared" si="17"/>
        <v>0</v>
      </c>
      <c r="J567" s="74" t="str">
        <f t="shared" si="16"/>
        <v/>
      </c>
    </row>
    <row r="568" spans="1:10">
      <c r="A568" s="16">
        <v>567</v>
      </c>
      <c r="B568" s="13" t="s">
        <v>19</v>
      </c>
      <c r="C568" s="65" t="s">
        <v>1716</v>
      </c>
      <c r="D568" s="12" t="s">
        <v>1715</v>
      </c>
      <c r="E568" s="11" t="s">
        <v>27</v>
      </c>
      <c r="F568" s="13">
        <v>5</v>
      </c>
      <c r="G568" s="10">
        <v>188.21</v>
      </c>
      <c r="H568" s="72"/>
      <c r="I568" s="73">
        <f t="shared" si="17"/>
        <v>0</v>
      </c>
      <c r="J568" s="74" t="str">
        <f t="shared" si="16"/>
        <v/>
      </c>
    </row>
    <row r="569" spans="1:10">
      <c r="A569" s="16">
        <v>568</v>
      </c>
      <c r="B569" s="13" t="s">
        <v>19</v>
      </c>
      <c r="C569" s="65" t="s">
        <v>1714</v>
      </c>
      <c r="D569" s="12" t="s">
        <v>1475</v>
      </c>
      <c r="E569" s="11" t="s">
        <v>27</v>
      </c>
      <c r="F569" s="13">
        <v>5</v>
      </c>
      <c r="G569" s="10">
        <v>378.34</v>
      </c>
      <c r="H569" s="72"/>
      <c r="I569" s="73">
        <f t="shared" si="17"/>
        <v>0</v>
      </c>
      <c r="J569" s="74" t="str">
        <f t="shared" si="16"/>
        <v/>
      </c>
    </row>
    <row r="570" spans="1:10">
      <c r="A570" s="16">
        <v>569</v>
      </c>
      <c r="B570" s="13" t="s">
        <v>19</v>
      </c>
      <c r="C570" s="65" t="s">
        <v>1713</v>
      </c>
      <c r="D570" s="12" t="s">
        <v>113</v>
      </c>
      <c r="E570" s="11" t="s">
        <v>27</v>
      </c>
      <c r="F570" s="13">
        <v>8</v>
      </c>
      <c r="G570" s="10">
        <v>67.2</v>
      </c>
      <c r="H570" s="72"/>
      <c r="I570" s="73">
        <f t="shared" si="17"/>
        <v>0</v>
      </c>
      <c r="J570" s="74" t="str">
        <f t="shared" si="16"/>
        <v/>
      </c>
    </row>
    <row r="571" spans="1:10">
      <c r="A571" s="16">
        <v>570</v>
      </c>
      <c r="B571" s="13" t="s">
        <v>19</v>
      </c>
      <c r="C571" s="65" t="s">
        <v>1712</v>
      </c>
      <c r="D571" s="12" t="s">
        <v>204</v>
      </c>
      <c r="E571" s="11" t="s">
        <v>27</v>
      </c>
      <c r="F571" s="13">
        <v>5</v>
      </c>
      <c r="G571" s="10">
        <v>162.88999999999999</v>
      </c>
      <c r="H571" s="72"/>
      <c r="I571" s="73">
        <f t="shared" si="17"/>
        <v>0</v>
      </c>
      <c r="J571" s="74" t="str">
        <f t="shared" si="16"/>
        <v/>
      </c>
    </row>
    <row r="572" spans="1:10">
      <c r="A572" s="16">
        <v>571</v>
      </c>
      <c r="B572" s="13" t="s">
        <v>19</v>
      </c>
      <c r="C572" s="65" t="s">
        <v>1711</v>
      </c>
      <c r="D572" s="12" t="s">
        <v>1710</v>
      </c>
      <c r="E572" s="11" t="s">
        <v>27</v>
      </c>
      <c r="F572" s="13">
        <v>5</v>
      </c>
      <c r="G572" s="10">
        <v>796.14</v>
      </c>
      <c r="H572" s="72"/>
      <c r="I572" s="73">
        <f t="shared" si="17"/>
        <v>0</v>
      </c>
      <c r="J572" s="74" t="str">
        <f t="shared" si="16"/>
        <v/>
      </c>
    </row>
    <row r="573" spans="1:10">
      <c r="A573" s="16">
        <v>572</v>
      </c>
      <c r="B573" s="13" t="s">
        <v>19</v>
      </c>
      <c r="C573" s="65" t="s">
        <v>1709</v>
      </c>
      <c r="D573" s="12" t="s">
        <v>1708</v>
      </c>
      <c r="E573" s="11" t="s">
        <v>27</v>
      </c>
      <c r="F573" s="13">
        <v>5</v>
      </c>
      <c r="G573" s="10">
        <v>458.02</v>
      </c>
      <c r="H573" s="72"/>
      <c r="I573" s="73">
        <f t="shared" si="17"/>
        <v>0</v>
      </c>
      <c r="J573" s="74" t="str">
        <f t="shared" si="16"/>
        <v/>
      </c>
    </row>
    <row r="574" spans="1:10">
      <c r="A574" s="16">
        <v>573</v>
      </c>
      <c r="B574" s="13" t="s">
        <v>19</v>
      </c>
      <c r="C574" s="65" t="s">
        <v>1707</v>
      </c>
      <c r="D574" s="12" t="s">
        <v>1706</v>
      </c>
      <c r="E574" s="11" t="s">
        <v>27</v>
      </c>
      <c r="F574" s="13">
        <v>5</v>
      </c>
      <c r="G574" s="10">
        <v>100.74</v>
      </c>
      <c r="H574" s="72"/>
      <c r="I574" s="73">
        <f t="shared" si="17"/>
        <v>0</v>
      </c>
      <c r="J574" s="74" t="str">
        <f t="shared" si="16"/>
        <v/>
      </c>
    </row>
    <row r="575" spans="1:10">
      <c r="A575" s="16">
        <v>574</v>
      </c>
      <c r="B575" s="13" t="s">
        <v>19</v>
      </c>
      <c r="C575" s="65" t="s">
        <v>1705</v>
      </c>
      <c r="D575" s="12" t="s">
        <v>1704</v>
      </c>
      <c r="E575" s="11" t="s">
        <v>27</v>
      </c>
      <c r="F575" s="13">
        <v>5</v>
      </c>
      <c r="G575" s="10">
        <v>145.12</v>
      </c>
      <c r="H575" s="72"/>
      <c r="I575" s="73">
        <f t="shared" si="17"/>
        <v>0</v>
      </c>
      <c r="J575" s="74" t="str">
        <f t="shared" si="16"/>
        <v/>
      </c>
    </row>
    <row r="576" spans="1:10">
      <c r="A576" s="16">
        <v>575</v>
      </c>
      <c r="B576" s="13" t="s">
        <v>19</v>
      </c>
      <c r="C576" s="65" t="s">
        <v>1703</v>
      </c>
      <c r="D576" s="12" t="s">
        <v>1702</v>
      </c>
      <c r="E576" s="11" t="s">
        <v>27</v>
      </c>
      <c r="F576" s="13">
        <v>5</v>
      </c>
      <c r="G576" s="10">
        <v>145.12</v>
      </c>
      <c r="H576" s="72"/>
      <c r="I576" s="73">
        <f t="shared" si="17"/>
        <v>0</v>
      </c>
      <c r="J576" s="74" t="str">
        <f t="shared" si="16"/>
        <v/>
      </c>
    </row>
    <row r="577" spans="1:10">
      <c r="A577" s="16">
        <v>576</v>
      </c>
      <c r="B577" s="13" t="s">
        <v>19</v>
      </c>
      <c r="C577" s="65" t="s">
        <v>1701</v>
      </c>
      <c r="D577" s="12" t="s">
        <v>1475</v>
      </c>
      <c r="E577" s="11" t="s">
        <v>27</v>
      </c>
      <c r="F577" s="13">
        <v>5</v>
      </c>
      <c r="G577" s="10">
        <v>274.47000000000003</v>
      </c>
      <c r="H577" s="72"/>
      <c r="I577" s="73">
        <f t="shared" si="17"/>
        <v>0</v>
      </c>
      <c r="J577" s="74" t="str">
        <f t="shared" si="16"/>
        <v/>
      </c>
    </row>
    <row r="578" spans="1:10">
      <c r="A578" s="16">
        <v>577</v>
      </c>
      <c r="B578" s="13" t="s">
        <v>19</v>
      </c>
      <c r="C578" s="65" t="s">
        <v>1700</v>
      </c>
      <c r="D578" s="12" t="s">
        <v>1699</v>
      </c>
      <c r="E578" s="11" t="s">
        <v>27</v>
      </c>
      <c r="F578" s="13">
        <v>6</v>
      </c>
      <c r="G578" s="10">
        <v>318.22000000000003</v>
      </c>
      <c r="H578" s="72"/>
      <c r="I578" s="73">
        <f t="shared" si="17"/>
        <v>0</v>
      </c>
      <c r="J578" s="74" t="str">
        <f t="shared" ref="J578:J641" si="18">IF(H:H&gt;G:G, "Above Estimated Unit Price", "")</f>
        <v/>
      </c>
    </row>
    <row r="579" spans="1:10">
      <c r="A579" s="16">
        <v>578</v>
      </c>
      <c r="B579" s="13" t="s">
        <v>19</v>
      </c>
      <c r="C579" s="65" t="s">
        <v>1698</v>
      </c>
      <c r="D579" s="12" t="s">
        <v>1697</v>
      </c>
      <c r="E579" s="11" t="s">
        <v>27</v>
      </c>
      <c r="F579" s="13">
        <v>5</v>
      </c>
      <c r="G579" s="10">
        <v>196.4</v>
      </c>
      <c r="H579" s="72"/>
      <c r="I579" s="73">
        <f t="shared" ref="I579:I642" si="19">H579*F579</f>
        <v>0</v>
      </c>
      <c r="J579" s="74" t="str">
        <f t="shared" si="18"/>
        <v/>
      </c>
    </row>
    <row r="580" spans="1:10">
      <c r="A580" s="16">
        <v>579</v>
      </c>
      <c r="B580" s="13" t="s">
        <v>19</v>
      </c>
      <c r="C580" s="65" t="s">
        <v>1696</v>
      </c>
      <c r="D580" s="12" t="s">
        <v>1695</v>
      </c>
      <c r="E580" s="11" t="s">
        <v>27</v>
      </c>
      <c r="F580" s="13">
        <v>6</v>
      </c>
      <c r="G580" s="10">
        <v>116.02</v>
      </c>
      <c r="H580" s="72"/>
      <c r="I580" s="73">
        <f t="shared" si="19"/>
        <v>0</v>
      </c>
      <c r="J580" s="74" t="str">
        <f t="shared" si="18"/>
        <v/>
      </c>
    </row>
    <row r="581" spans="1:10">
      <c r="A581" s="16">
        <v>580</v>
      </c>
      <c r="B581" s="13" t="s">
        <v>19</v>
      </c>
      <c r="C581" s="65" t="s">
        <v>1694</v>
      </c>
      <c r="D581" s="12" t="s">
        <v>1475</v>
      </c>
      <c r="E581" s="11" t="s">
        <v>27</v>
      </c>
      <c r="F581" s="13">
        <v>11</v>
      </c>
      <c r="G581" s="10">
        <v>243.36</v>
      </c>
      <c r="H581" s="72"/>
      <c r="I581" s="73">
        <f t="shared" si="19"/>
        <v>0</v>
      </c>
      <c r="J581" s="74" t="str">
        <f t="shared" si="18"/>
        <v/>
      </c>
    </row>
    <row r="582" spans="1:10">
      <c r="A582" s="16">
        <v>581</v>
      </c>
      <c r="B582" s="13" t="s">
        <v>19</v>
      </c>
      <c r="C582" s="65" t="s">
        <v>1693</v>
      </c>
      <c r="D582" s="12" t="s">
        <v>1475</v>
      </c>
      <c r="E582" s="11" t="s">
        <v>27</v>
      </c>
      <c r="F582" s="13">
        <v>5</v>
      </c>
      <c r="G582" s="10">
        <v>147.53</v>
      </c>
      <c r="H582" s="72"/>
      <c r="I582" s="73">
        <f t="shared" si="19"/>
        <v>0</v>
      </c>
      <c r="J582" s="74" t="str">
        <f t="shared" si="18"/>
        <v/>
      </c>
    </row>
    <row r="583" spans="1:10">
      <c r="A583" s="16">
        <v>582</v>
      </c>
      <c r="B583" s="13" t="s">
        <v>19</v>
      </c>
      <c r="C583" s="65" t="s">
        <v>1692</v>
      </c>
      <c r="D583" s="12" t="s">
        <v>1688</v>
      </c>
      <c r="E583" s="11" t="s">
        <v>27</v>
      </c>
      <c r="F583" s="13">
        <v>5</v>
      </c>
      <c r="G583" s="10">
        <v>2123.48</v>
      </c>
      <c r="H583" s="72"/>
      <c r="I583" s="73">
        <f t="shared" si="19"/>
        <v>0</v>
      </c>
      <c r="J583" s="74" t="str">
        <f t="shared" si="18"/>
        <v/>
      </c>
    </row>
    <row r="584" spans="1:10">
      <c r="A584" s="16">
        <v>583</v>
      </c>
      <c r="B584" s="16" t="s">
        <v>19</v>
      </c>
      <c r="C584" s="66" t="s">
        <v>1691</v>
      </c>
      <c r="D584" s="15" t="s">
        <v>1414</v>
      </c>
      <c r="E584" s="14" t="s">
        <v>27</v>
      </c>
      <c r="F584" s="13">
        <v>5</v>
      </c>
      <c r="G584" s="10">
        <v>2123.48</v>
      </c>
      <c r="H584" s="72"/>
      <c r="I584" s="73">
        <f t="shared" si="19"/>
        <v>0</v>
      </c>
      <c r="J584" s="74" t="str">
        <f t="shared" si="18"/>
        <v/>
      </c>
    </row>
    <row r="585" spans="1:10">
      <c r="A585" s="16">
        <v>584</v>
      </c>
      <c r="B585" s="13" t="s">
        <v>19</v>
      </c>
      <c r="C585" s="65" t="s">
        <v>1690</v>
      </c>
      <c r="D585" s="12" t="s">
        <v>1688</v>
      </c>
      <c r="E585" s="11" t="s">
        <v>27</v>
      </c>
      <c r="F585" s="13">
        <v>5</v>
      </c>
      <c r="G585" s="10">
        <v>2123.48</v>
      </c>
      <c r="H585" s="72"/>
      <c r="I585" s="73">
        <f t="shared" si="19"/>
        <v>0</v>
      </c>
      <c r="J585" s="74" t="str">
        <f t="shared" si="18"/>
        <v/>
      </c>
    </row>
    <row r="586" spans="1:10">
      <c r="A586" s="16">
        <v>585</v>
      </c>
      <c r="B586" s="16" t="s">
        <v>19</v>
      </c>
      <c r="C586" s="66" t="s">
        <v>1689</v>
      </c>
      <c r="D586" s="15" t="s">
        <v>1688</v>
      </c>
      <c r="E586" s="14" t="s">
        <v>27</v>
      </c>
      <c r="F586" s="13">
        <v>5</v>
      </c>
      <c r="G586" s="10">
        <v>1203.0899999999999</v>
      </c>
      <c r="H586" s="72"/>
      <c r="I586" s="73">
        <f t="shared" si="19"/>
        <v>0</v>
      </c>
      <c r="J586" s="74" t="str">
        <f t="shared" si="18"/>
        <v/>
      </c>
    </row>
    <row r="587" spans="1:10">
      <c r="A587" s="16">
        <v>586</v>
      </c>
      <c r="B587" s="13" t="s">
        <v>19</v>
      </c>
      <c r="C587" s="65" t="s">
        <v>1687</v>
      </c>
      <c r="D587" s="12" t="s">
        <v>1685</v>
      </c>
      <c r="E587" s="11" t="s">
        <v>27</v>
      </c>
      <c r="F587" s="13">
        <v>5</v>
      </c>
      <c r="G587" s="10">
        <v>175.19</v>
      </c>
      <c r="H587" s="72"/>
      <c r="I587" s="73">
        <f t="shared" si="19"/>
        <v>0</v>
      </c>
      <c r="J587" s="74" t="str">
        <f t="shared" si="18"/>
        <v/>
      </c>
    </row>
    <row r="588" spans="1:10">
      <c r="A588" s="16">
        <v>587</v>
      </c>
      <c r="B588" s="13" t="s">
        <v>19</v>
      </c>
      <c r="C588" s="65" t="s">
        <v>1686</v>
      </c>
      <c r="D588" s="12" t="s">
        <v>1685</v>
      </c>
      <c r="E588" s="11" t="s">
        <v>27</v>
      </c>
      <c r="F588" s="13">
        <v>5</v>
      </c>
      <c r="G588" s="10">
        <v>62.11</v>
      </c>
      <c r="H588" s="72"/>
      <c r="I588" s="73">
        <f t="shared" si="19"/>
        <v>0</v>
      </c>
      <c r="J588" s="74" t="str">
        <f t="shared" si="18"/>
        <v/>
      </c>
    </row>
    <row r="589" spans="1:10">
      <c r="A589" s="16">
        <v>588</v>
      </c>
      <c r="B589" s="13" t="s">
        <v>19</v>
      </c>
      <c r="C589" s="65" t="s">
        <v>1684</v>
      </c>
      <c r="D589" s="12" t="s">
        <v>1683</v>
      </c>
      <c r="E589" s="11" t="s">
        <v>27</v>
      </c>
      <c r="F589" s="13">
        <v>5</v>
      </c>
      <c r="G589" s="10">
        <v>206.07</v>
      </c>
      <c r="H589" s="72"/>
      <c r="I589" s="73">
        <f t="shared" si="19"/>
        <v>0</v>
      </c>
      <c r="J589" s="74" t="str">
        <f t="shared" si="18"/>
        <v/>
      </c>
    </row>
    <row r="590" spans="1:10">
      <c r="A590" s="16">
        <v>589</v>
      </c>
      <c r="B590" s="16" t="s">
        <v>19</v>
      </c>
      <c r="C590" s="66" t="s">
        <v>1682</v>
      </c>
      <c r="D590" s="15" t="s">
        <v>1681</v>
      </c>
      <c r="E590" s="14" t="s">
        <v>27</v>
      </c>
      <c r="F590" s="13">
        <v>5</v>
      </c>
      <c r="G590" s="10">
        <v>500</v>
      </c>
      <c r="H590" s="72"/>
      <c r="I590" s="73">
        <f t="shared" si="19"/>
        <v>0</v>
      </c>
      <c r="J590" s="74" t="str">
        <f t="shared" si="18"/>
        <v/>
      </c>
    </row>
    <row r="591" spans="1:10">
      <c r="A591" s="16">
        <v>590</v>
      </c>
      <c r="B591" s="13" t="s">
        <v>19</v>
      </c>
      <c r="C591" s="65" t="s">
        <v>1680</v>
      </c>
      <c r="D591" s="12" t="s">
        <v>254</v>
      </c>
      <c r="E591" s="11" t="s">
        <v>27</v>
      </c>
      <c r="F591" s="13">
        <v>5</v>
      </c>
      <c r="G591" s="10">
        <v>165.46</v>
      </c>
      <c r="H591" s="72"/>
      <c r="I591" s="73">
        <f t="shared" si="19"/>
        <v>0</v>
      </c>
      <c r="J591" s="74" t="str">
        <f t="shared" si="18"/>
        <v/>
      </c>
    </row>
    <row r="592" spans="1:10">
      <c r="A592" s="16">
        <v>591</v>
      </c>
      <c r="B592" s="13" t="s">
        <v>19</v>
      </c>
      <c r="C592" s="65" t="s">
        <v>1679</v>
      </c>
      <c r="D592" s="12" t="s">
        <v>1678</v>
      </c>
      <c r="E592" s="11" t="s">
        <v>27</v>
      </c>
      <c r="F592" s="13">
        <v>5</v>
      </c>
      <c r="G592" s="10">
        <v>995.88</v>
      </c>
      <c r="H592" s="72"/>
      <c r="I592" s="73">
        <f t="shared" si="19"/>
        <v>0</v>
      </c>
      <c r="J592" s="74" t="str">
        <f t="shared" si="18"/>
        <v/>
      </c>
    </row>
    <row r="593" spans="1:10">
      <c r="A593" s="16">
        <v>592</v>
      </c>
      <c r="B593" s="13" t="s">
        <v>19</v>
      </c>
      <c r="C593" s="65" t="s">
        <v>1677</v>
      </c>
      <c r="D593" s="12" t="s">
        <v>1676</v>
      </c>
      <c r="E593" s="11" t="s">
        <v>27</v>
      </c>
      <c r="F593" s="13">
        <v>5</v>
      </c>
      <c r="G593" s="10">
        <v>2408.5</v>
      </c>
      <c r="H593" s="72"/>
      <c r="I593" s="73">
        <f t="shared" si="19"/>
        <v>0</v>
      </c>
      <c r="J593" s="74" t="str">
        <f t="shared" si="18"/>
        <v/>
      </c>
    </row>
    <row r="594" spans="1:10">
      <c r="A594" s="16">
        <v>593</v>
      </c>
      <c r="B594" s="13" t="s">
        <v>19</v>
      </c>
      <c r="C594" s="65" t="s">
        <v>1675</v>
      </c>
      <c r="D594" s="12" t="s">
        <v>1486</v>
      </c>
      <c r="E594" s="11" t="s">
        <v>27</v>
      </c>
      <c r="F594" s="13">
        <v>5</v>
      </c>
      <c r="G594" s="10">
        <v>600</v>
      </c>
      <c r="H594" s="72"/>
      <c r="I594" s="73">
        <f t="shared" si="19"/>
        <v>0</v>
      </c>
      <c r="J594" s="74" t="str">
        <f t="shared" si="18"/>
        <v/>
      </c>
    </row>
    <row r="595" spans="1:10">
      <c r="A595" s="16">
        <v>594</v>
      </c>
      <c r="B595" s="13" t="s">
        <v>19</v>
      </c>
      <c r="C595" s="65" t="s">
        <v>1674</v>
      </c>
      <c r="D595" s="12" t="s">
        <v>1673</v>
      </c>
      <c r="E595" s="11" t="s">
        <v>27</v>
      </c>
      <c r="F595" s="13">
        <v>5</v>
      </c>
      <c r="G595" s="10">
        <v>1977.95</v>
      </c>
      <c r="H595" s="72"/>
      <c r="I595" s="73">
        <f t="shared" si="19"/>
        <v>0</v>
      </c>
      <c r="J595" s="74" t="str">
        <f t="shared" si="18"/>
        <v/>
      </c>
    </row>
    <row r="596" spans="1:10">
      <c r="A596" s="16">
        <v>595</v>
      </c>
      <c r="B596" s="16" t="s">
        <v>19</v>
      </c>
      <c r="C596" s="66" t="s">
        <v>1672</v>
      </c>
      <c r="D596" s="15" t="s">
        <v>1671</v>
      </c>
      <c r="E596" s="14" t="s">
        <v>27</v>
      </c>
      <c r="F596" s="13">
        <v>5</v>
      </c>
      <c r="G596" s="10">
        <v>34982.519999999997</v>
      </c>
      <c r="H596" s="72"/>
      <c r="I596" s="73">
        <f t="shared" si="19"/>
        <v>0</v>
      </c>
      <c r="J596" s="74" t="str">
        <f t="shared" si="18"/>
        <v/>
      </c>
    </row>
    <row r="597" spans="1:10">
      <c r="A597" s="16">
        <v>596</v>
      </c>
      <c r="B597" s="13" t="s">
        <v>19</v>
      </c>
      <c r="C597" s="65" t="s">
        <v>1670</v>
      </c>
      <c r="D597" s="12" t="s">
        <v>1380</v>
      </c>
      <c r="E597" s="11" t="s">
        <v>27</v>
      </c>
      <c r="F597" s="13">
        <v>5</v>
      </c>
      <c r="G597" s="10">
        <v>1819.94</v>
      </c>
      <c r="H597" s="72"/>
      <c r="I597" s="73">
        <f t="shared" si="19"/>
        <v>0</v>
      </c>
      <c r="J597" s="74" t="str">
        <f t="shared" si="18"/>
        <v/>
      </c>
    </row>
    <row r="598" spans="1:10">
      <c r="A598" s="16">
        <v>597</v>
      </c>
      <c r="B598" s="13" t="s">
        <v>19</v>
      </c>
      <c r="C598" s="65" t="s">
        <v>1669</v>
      </c>
      <c r="D598" s="12" t="s">
        <v>1637</v>
      </c>
      <c r="E598" s="11" t="s">
        <v>27</v>
      </c>
      <c r="F598" s="13">
        <v>5</v>
      </c>
      <c r="G598" s="10">
        <v>492.25</v>
      </c>
      <c r="H598" s="72"/>
      <c r="I598" s="73">
        <f t="shared" si="19"/>
        <v>0</v>
      </c>
      <c r="J598" s="74" t="str">
        <f t="shared" si="18"/>
        <v/>
      </c>
    </row>
    <row r="599" spans="1:10">
      <c r="A599" s="16">
        <v>598</v>
      </c>
      <c r="B599" s="13" t="s">
        <v>19</v>
      </c>
      <c r="C599" s="65" t="s">
        <v>1668</v>
      </c>
      <c r="D599" s="12" t="s">
        <v>1637</v>
      </c>
      <c r="E599" s="11" t="s">
        <v>27</v>
      </c>
      <c r="F599" s="13">
        <v>5</v>
      </c>
      <c r="G599" s="10">
        <v>434.08</v>
      </c>
      <c r="H599" s="72"/>
      <c r="I599" s="73">
        <f t="shared" si="19"/>
        <v>0</v>
      </c>
      <c r="J599" s="74" t="str">
        <f t="shared" si="18"/>
        <v/>
      </c>
    </row>
    <row r="600" spans="1:10">
      <c r="A600" s="16">
        <v>599</v>
      </c>
      <c r="B600" s="13" t="s">
        <v>19</v>
      </c>
      <c r="C600" s="65" t="s">
        <v>1667</v>
      </c>
      <c r="D600" s="12" t="s">
        <v>1637</v>
      </c>
      <c r="E600" s="11" t="s">
        <v>27</v>
      </c>
      <c r="F600" s="13">
        <v>5</v>
      </c>
      <c r="G600" s="10">
        <v>474.35</v>
      </c>
      <c r="H600" s="72"/>
      <c r="I600" s="73">
        <f t="shared" si="19"/>
        <v>0</v>
      </c>
      <c r="J600" s="74" t="str">
        <f t="shared" si="18"/>
        <v/>
      </c>
    </row>
    <row r="601" spans="1:10">
      <c r="A601" s="16">
        <v>600</v>
      </c>
      <c r="B601" s="13" t="s">
        <v>19</v>
      </c>
      <c r="C601" s="65" t="s">
        <v>1666</v>
      </c>
      <c r="D601" s="12" t="s">
        <v>1637</v>
      </c>
      <c r="E601" s="11" t="s">
        <v>27</v>
      </c>
      <c r="F601" s="13">
        <v>5</v>
      </c>
      <c r="G601" s="10">
        <v>470.39</v>
      </c>
      <c r="H601" s="72"/>
      <c r="I601" s="73">
        <f t="shared" si="19"/>
        <v>0</v>
      </c>
      <c r="J601" s="74" t="str">
        <f t="shared" si="18"/>
        <v/>
      </c>
    </row>
    <row r="602" spans="1:10">
      <c r="A602" s="16">
        <v>601</v>
      </c>
      <c r="B602" s="13" t="s">
        <v>19</v>
      </c>
      <c r="C602" s="65" t="s">
        <v>1665</v>
      </c>
      <c r="D602" s="12" t="s">
        <v>1637</v>
      </c>
      <c r="E602" s="11" t="s">
        <v>27</v>
      </c>
      <c r="F602" s="13">
        <v>5</v>
      </c>
      <c r="G602" s="10">
        <v>299.83</v>
      </c>
      <c r="H602" s="72"/>
      <c r="I602" s="73">
        <f t="shared" si="19"/>
        <v>0</v>
      </c>
      <c r="J602" s="74" t="str">
        <f t="shared" si="18"/>
        <v/>
      </c>
    </row>
    <row r="603" spans="1:10">
      <c r="A603" s="16">
        <v>602</v>
      </c>
      <c r="B603" s="13" t="s">
        <v>19</v>
      </c>
      <c r="C603" s="65" t="s">
        <v>1664</v>
      </c>
      <c r="D603" s="12" t="s">
        <v>1637</v>
      </c>
      <c r="E603" s="11" t="s">
        <v>27</v>
      </c>
      <c r="F603" s="13">
        <v>5</v>
      </c>
      <c r="G603" s="10">
        <v>381.52</v>
      </c>
      <c r="H603" s="72"/>
      <c r="I603" s="73">
        <f t="shared" si="19"/>
        <v>0</v>
      </c>
      <c r="J603" s="74" t="str">
        <f t="shared" si="18"/>
        <v/>
      </c>
    </row>
    <row r="604" spans="1:10">
      <c r="A604" s="16">
        <v>603</v>
      </c>
      <c r="B604" s="13" t="s">
        <v>19</v>
      </c>
      <c r="C604" s="65" t="s">
        <v>1663</v>
      </c>
      <c r="D604" s="12" t="s">
        <v>1637</v>
      </c>
      <c r="E604" s="11" t="s">
        <v>27</v>
      </c>
      <c r="F604" s="13">
        <v>5</v>
      </c>
      <c r="G604" s="10">
        <v>459</v>
      </c>
      <c r="H604" s="72"/>
      <c r="I604" s="73">
        <f t="shared" si="19"/>
        <v>0</v>
      </c>
      <c r="J604" s="74" t="str">
        <f t="shared" si="18"/>
        <v/>
      </c>
    </row>
    <row r="605" spans="1:10">
      <c r="A605" s="16">
        <v>604</v>
      </c>
      <c r="B605" s="13" t="s">
        <v>19</v>
      </c>
      <c r="C605" s="65" t="s">
        <v>1662</v>
      </c>
      <c r="D605" s="12" t="s">
        <v>1661</v>
      </c>
      <c r="E605" s="11" t="s">
        <v>27</v>
      </c>
      <c r="F605" s="13">
        <v>5</v>
      </c>
      <c r="G605" s="10">
        <v>289.08999999999997</v>
      </c>
      <c r="H605" s="72"/>
      <c r="I605" s="73">
        <f t="shared" si="19"/>
        <v>0</v>
      </c>
      <c r="J605" s="74" t="str">
        <f t="shared" si="18"/>
        <v/>
      </c>
    </row>
    <row r="606" spans="1:10">
      <c r="A606" s="16">
        <v>605</v>
      </c>
      <c r="B606" s="13" t="s">
        <v>19</v>
      </c>
      <c r="C606" s="65" t="s">
        <v>1660</v>
      </c>
      <c r="D606" s="12" t="s">
        <v>1659</v>
      </c>
      <c r="E606" s="11" t="s">
        <v>27</v>
      </c>
      <c r="F606" s="13">
        <v>5</v>
      </c>
      <c r="G606" s="10">
        <v>667.5</v>
      </c>
      <c r="H606" s="72"/>
      <c r="I606" s="73">
        <f t="shared" si="19"/>
        <v>0</v>
      </c>
      <c r="J606" s="74" t="str">
        <f t="shared" si="18"/>
        <v/>
      </c>
    </row>
    <row r="607" spans="1:10">
      <c r="A607" s="16">
        <v>606</v>
      </c>
      <c r="B607" s="13" t="s">
        <v>19</v>
      </c>
      <c r="C607" s="65" t="s">
        <v>1658</v>
      </c>
      <c r="D607" s="12" t="s">
        <v>1657</v>
      </c>
      <c r="E607" s="11" t="s">
        <v>27</v>
      </c>
      <c r="F607" s="13">
        <v>5</v>
      </c>
      <c r="G607" s="10">
        <v>240.37</v>
      </c>
      <c r="H607" s="72"/>
      <c r="I607" s="73">
        <f t="shared" si="19"/>
        <v>0</v>
      </c>
      <c r="J607" s="74" t="str">
        <f t="shared" si="18"/>
        <v/>
      </c>
    </row>
    <row r="608" spans="1:10">
      <c r="A608" s="16">
        <v>607</v>
      </c>
      <c r="B608" s="13" t="s">
        <v>19</v>
      </c>
      <c r="C608" s="65" t="s">
        <v>1656</v>
      </c>
      <c r="D608" s="12" t="s">
        <v>979</v>
      </c>
      <c r="E608" s="11" t="s">
        <v>27</v>
      </c>
      <c r="F608" s="13">
        <v>5</v>
      </c>
      <c r="G608" s="10">
        <v>731.95</v>
      </c>
      <c r="H608" s="72"/>
      <c r="I608" s="73">
        <f t="shared" si="19"/>
        <v>0</v>
      </c>
      <c r="J608" s="74" t="str">
        <f t="shared" si="18"/>
        <v/>
      </c>
    </row>
    <row r="609" spans="1:10">
      <c r="A609" s="16">
        <v>608</v>
      </c>
      <c r="B609" s="13" t="s">
        <v>19</v>
      </c>
      <c r="C609" s="65" t="s">
        <v>1655</v>
      </c>
      <c r="D609" s="12" t="s">
        <v>1654</v>
      </c>
      <c r="E609" s="11" t="s">
        <v>27</v>
      </c>
      <c r="F609" s="13">
        <v>5</v>
      </c>
      <c r="G609" s="10">
        <v>264.98</v>
      </c>
      <c r="H609" s="72"/>
      <c r="I609" s="73">
        <f t="shared" si="19"/>
        <v>0</v>
      </c>
      <c r="J609" s="74" t="str">
        <f t="shared" si="18"/>
        <v/>
      </c>
    </row>
    <row r="610" spans="1:10">
      <c r="A610" s="16">
        <v>609</v>
      </c>
      <c r="B610" s="13" t="s">
        <v>19</v>
      </c>
      <c r="C610" s="65" t="s">
        <v>1653</v>
      </c>
      <c r="D610" s="12" t="s">
        <v>78</v>
      </c>
      <c r="E610" s="11" t="s">
        <v>27</v>
      </c>
      <c r="F610" s="13">
        <v>12</v>
      </c>
      <c r="G610" s="10">
        <v>51.36</v>
      </c>
      <c r="H610" s="72"/>
      <c r="I610" s="73">
        <f t="shared" si="19"/>
        <v>0</v>
      </c>
      <c r="J610" s="74" t="str">
        <f t="shared" si="18"/>
        <v/>
      </c>
    </row>
    <row r="611" spans="1:10">
      <c r="A611" s="16">
        <v>610</v>
      </c>
      <c r="B611" s="13" t="s">
        <v>19</v>
      </c>
      <c r="C611" s="65" t="s">
        <v>1652</v>
      </c>
      <c r="D611" s="12" t="s">
        <v>78</v>
      </c>
      <c r="E611" s="11" t="s">
        <v>27</v>
      </c>
      <c r="F611" s="13">
        <v>13</v>
      </c>
      <c r="G611" s="10">
        <v>145.4</v>
      </c>
      <c r="H611" s="72"/>
      <c r="I611" s="73">
        <f t="shared" si="19"/>
        <v>0</v>
      </c>
      <c r="J611" s="74" t="str">
        <f t="shared" si="18"/>
        <v/>
      </c>
    </row>
    <row r="612" spans="1:10">
      <c r="A612" s="16">
        <v>611</v>
      </c>
      <c r="B612" s="16" t="s">
        <v>19</v>
      </c>
      <c r="C612" s="66" t="s">
        <v>1651</v>
      </c>
      <c r="D612" s="15" t="s">
        <v>223</v>
      </c>
      <c r="E612" s="14" t="s">
        <v>27</v>
      </c>
      <c r="F612" s="13">
        <v>12</v>
      </c>
      <c r="G612" s="10">
        <v>924.7</v>
      </c>
      <c r="H612" s="72"/>
      <c r="I612" s="73">
        <f t="shared" si="19"/>
        <v>0</v>
      </c>
      <c r="J612" s="74" t="str">
        <f t="shared" si="18"/>
        <v/>
      </c>
    </row>
    <row r="613" spans="1:10">
      <c r="A613" s="16">
        <v>612</v>
      </c>
      <c r="B613" s="13" t="s">
        <v>19</v>
      </c>
      <c r="C613" s="65" t="s">
        <v>1650</v>
      </c>
      <c r="D613" s="12" t="s">
        <v>1531</v>
      </c>
      <c r="E613" s="11" t="s">
        <v>27</v>
      </c>
      <c r="F613" s="13">
        <v>11</v>
      </c>
      <c r="G613" s="10">
        <v>245.7</v>
      </c>
      <c r="H613" s="72"/>
      <c r="I613" s="73">
        <f t="shared" si="19"/>
        <v>0</v>
      </c>
      <c r="J613" s="74" t="str">
        <f t="shared" si="18"/>
        <v/>
      </c>
    </row>
    <row r="614" spans="1:10">
      <c r="A614" s="16">
        <v>613</v>
      </c>
      <c r="B614" s="13" t="s">
        <v>19</v>
      </c>
      <c r="C614" s="65" t="s">
        <v>1649</v>
      </c>
      <c r="D614" s="12" t="s">
        <v>1531</v>
      </c>
      <c r="E614" s="11" t="s">
        <v>27</v>
      </c>
      <c r="F614" s="13">
        <v>5</v>
      </c>
      <c r="G614" s="10">
        <v>146.30000000000001</v>
      </c>
      <c r="H614" s="72"/>
      <c r="I614" s="73">
        <f t="shared" si="19"/>
        <v>0</v>
      </c>
      <c r="J614" s="74" t="str">
        <f t="shared" si="18"/>
        <v/>
      </c>
    </row>
    <row r="615" spans="1:10">
      <c r="A615" s="16">
        <v>614</v>
      </c>
      <c r="B615" s="13" t="s">
        <v>19</v>
      </c>
      <c r="C615" s="65" t="s">
        <v>1648</v>
      </c>
      <c r="D615" s="12" t="s">
        <v>1531</v>
      </c>
      <c r="E615" s="11" t="s">
        <v>27</v>
      </c>
      <c r="F615" s="13">
        <v>7</v>
      </c>
      <c r="G615" s="10">
        <v>245.7</v>
      </c>
      <c r="H615" s="72"/>
      <c r="I615" s="73">
        <f t="shared" si="19"/>
        <v>0</v>
      </c>
      <c r="J615" s="74" t="str">
        <f t="shared" si="18"/>
        <v/>
      </c>
    </row>
    <row r="616" spans="1:10">
      <c r="A616" s="16">
        <v>615</v>
      </c>
      <c r="B616" s="13" t="s">
        <v>19</v>
      </c>
      <c r="C616" s="65" t="s">
        <v>1647</v>
      </c>
      <c r="D616" s="12" t="s">
        <v>1531</v>
      </c>
      <c r="E616" s="11" t="s">
        <v>27</v>
      </c>
      <c r="F616" s="13">
        <v>6</v>
      </c>
      <c r="G616" s="10">
        <v>269.2</v>
      </c>
      <c r="H616" s="72"/>
      <c r="I616" s="73">
        <f t="shared" si="19"/>
        <v>0</v>
      </c>
      <c r="J616" s="74" t="str">
        <f t="shared" si="18"/>
        <v/>
      </c>
    </row>
    <row r="617" spans="1:10">
      <c r="A617" s="16">
        <v>616</v>
      </c>
      <c r="B617" s="13" t="s">
        <v>19</v>
      </c>
      <c r="C617" s="65" t="s">
        <v>1646</v>
      </c>
      <c r="D617" s="12" t="s">
        <v>1637</v>
      </c>
      <c r="E617" s="11" t="s">
        <v>27</v>
      </c>
      <c r="F617" s="13">
        <v>8</v>
      </c>
      <c r="G617" s="10">
        <v>185</v>
      </c>
      <c r="H617" s="72"/>
      <c r="I617" s="73">
        <f t="shared" si="19"/>
        <v>0</v>
      </c>
      <c r="J617" s="74" t="str">
        <f t="shared" si="18"/>
        <v/>
      </c>
    </row>
    <row r="618" spans="1:10">
      <c r="A618" s="16">
        <v>617</v>
      </c>
      <c r="B618" s="13" t="s">
        <v>19</v>
      </c>
      <c r="C618" s="65" t="s">
        <v>1645</v>
      </c>
      <c r="D618" s="12" t="s">
        <v>1644</v>
      </c>
      <c r="E618" s="11" t="s">
        <v>27</v>
      </c>
      <c r="F618" s="13">
        <v>7</v>
      </c>
      <c r="G618" s="10">
        <v>146.30000000000001</v>
      </c>
      <c r="H618" s="72"/>
      <c r="I618" s="73">
        <f t="shared" si="19"/>
        <v>0</v>
      </c>
      <c r="J618" s="74" t="str">
        <f t="shared" si="18"/>
        <v/>
      </c>
    </row>
    <row r="619" spans="1:10">
      <c r="A619" s="16">
        <v>618</v>
      </c>
      <c r="B619" s="13" t="s">
        <v>19</v>
      </c>
      <c r="C619" s="65" t="s">
        <v>1643</v>
      </c>
      <c r="D619" s="12" t="s">
        <v>1637</v>
      </c>
      <c r="E619" s="11" t="s">
        <v>27</v>
      </c>
      <c r="F619" s="13">
        <v>5</v>
      </c>
      <c r="G619" s="10">
        <v>146.30000000000001</v>
      </c>
      <c r="H619" s="72"/>
      <c r="I619" s="73">
        <f t="shared" si="19"/>
        <v>0</v>
      </c>
      <c r="J619" s="74" t="str">
        <f t="shared" si="18"/>
        <v/>
      </c>
    </row>
    <row r="620" spans="1:10">
      <c r="A620" s="16">
        <v>619</v>
      </c>
      <c r="B620" s="13" t="s">
        <v>19</v>
      </c>
      <c r="C620" s="65" t="s">
        <v>1642</v>
      </c>
      <c r="D620" s="12" t="s">
        <v>1531</v>
      </c>
      <c r="E620" s="11" t="s">
        <v>27</v>
      </c>
      <c r="F620" s="13">
        <v>5</v>
      </c>
      <c r="G620" s="10">
        <v>212.89</v>
      </c>
      <c r="H620" s="72"/>
      <c r="I620" s="73">
        <f t="shared" si="19"/>
        <v>0</v>
      </c>
      <c r="J620" s="74" t="str">
        <f t="shared" si="18"/>
        <v/>
      </c>
    </row>
    <row r="621" spans="1:10">
      <c r="A621" s="16">
        <v>620</v>
      </c>
      <c r="B621" s="13" t="s">
        <v>19</v>
      </c>
      <c r="C621" s="65" t="s">
        <v>1642</v>
      </c>
      <c r="D621" s="12" t="s">
        <v>1531</v>
      </c>
      <c r="E621" s="11" t="s">
        <v>27</v>
      </c>
      <c r="F621" s="13">
        <v>7</v>
      </c>
      <c r="G621" s="10">
        <v>212.89</v>
      </c>
      <c r="H621" s="72"/>
      <c r="I621" s="73">
        <f t="shared" si="19"/>
        <v>0</v>
      </c>
      <c r="J621" s="74" t="str">
        <f t="shared" si="18"/>
        <v/>
      </c>
    </row>
    <row r="622" spans="1:10">
      <c r="A622" s="16">
        <v>621</v>
      </c>
      <c r="B622" s="13" t="s">
        <v>19</v>
      </c>
      <c r="C622" s="65" t="s">
        <v>1641</v>
      </c>
      <c r="D622" s="12" t="s">
        <v>1640</v>
      </c>
      <c r="E622" s="11" t="s">
        <v>27</v>
      </c>
      <c r="F622" s="13">
        <v>22</v>
      </c>
      <c r="G622" s="10">
        <v>229.2</v>
      </c>
      <c r="H622" s="72"/>
      <c r="I622" s="73">
        <f t="shared" si="19"/>
        <v>0</v>
      </c>
      <c r="J622" s="74" t="str">
        <f t="shared" si="18"/>
        <v/>
      </c>
    </row>
    <row r="623" spans="1:10">
      <c r="A623" s="16">
        <v>622</v>
      </c>
      <c r="B623" s="13" t="s">
        <v>19</v>
      </c>
      <c r="C623" s="65" t="s">
        <v>1639</v>
      </c>
      <c r="D623" s="12" t="s">
        <v>1531</v>
      </c>
      <c r="E623" s="11" t="s">
        <v>27</v>
      </c>
      <c r="F623" s="13">
        <v>7</v>
      </c>
      <c r="G623" s="10">
        <v>597.57000000000005</v>
      </c>
      <c r="H623" s="72"/>
      <c r="I623" s="73">
        <f t="shared" si="19"/>
        <v>0</v>
      </c>
      <c r="J623" s="74" t="str">
        <f t="shared" si="18"/>
        <v/>
      </c>
    </row>
    <row r="624" spans="1:10">
      <c r="A624" s="16">
        <v>623</v>
      </c>
      <c r="B624" s="13" t="s">
        <v>19</v>
      </c>
      <c r="C624" s="65" t="s">
        <v>1638</v>
      </c>
      <c r="D624" s="12" t="s">
        <v>1637</v>
      </c>
      <c r="E624" s="11" t="s">
        <v>27</v>
      </c>
      <c r="F624" s="13">
        <v>10</v>
      </c>
      <c r="G624" s="10">
        <v>245.7</v>
      </c>
      <c r="H624" s="72"/>
      <c r="I624" s="73">
        <f t="shared" si="19"/>
        <v>0</v>
      </c>
      <c r="J624" s="74" t="str">
        <f t="shared" si="18"/>
        <v/>
      </c>
    </row>
    <row r="625" spans="1:10">
      <c r="A625" s="16">
        <v>624</v>
      </c>
      <c r="B625" s="13" t="s">
        <v>19</v>
      </c>
      <c r="C625" s="65" t="s">
        <v>1636</v>
      </c>
      <c r="D625" s="12" t="s">
        <v>1531</v>
      </c>
      <c r="E625" s="11" t="s">
        <v>27</v>
      </c>
      <c r="F625" s="13">
        <v>12</v>
      </c>
      <c r="G625" s="10">
        <v>220.03</v>
      </c>
      <c r="H625" s="72"/>
      <c r="I625" s="73">
        <f t="shared" si="19"/>
        <v>0</v>
      </c>
      <c r="J625" s="74" t="str">
        <f t="shared" si="18"/>
        <v/>
      </c>
    </row>
    <row r="626" spans="1:10">
      <c r="A626" s="16">
        <v>625</v>
      </c>
      <c r="B626" s="13" t="s">
        <v>19</v>
      </c>
      <c r="C626" s="65" t="s">
        <v>1635</v>
      </c>
      <c r="D626" s="12" t="s">
        <v>1531</v>
      </c>
      <c r="E626" s="11" t="s">
        <v>27</v>
      </c>
      <c r="F626" s="13">
        <v>11</v>
      </c>
      <c r="G626" s="10">
        <v>245.7</v>
      </c>
      <c r="H626" s="72"/>
      <c r="I626" s="73">
        <f t="shared" si="19"/>
        <v>0</v>
      </c>
      <c r="J626" s="74" t="str">
        <f t="shared" si="18"/>
        <v/>
      </c>
    </row>
    <row r="627" spans="1:10">
      <c r="A627" s="16">
        <v>626</v>
      </c>
      <c r="B627" s="13" t="s">
        <v>19</v>
      </c>
      <c r="C627" s="65" t="s">
        <v>1634</v>
      </c>
      <c r="D627" s="12" t="s">
        <v>1531</v>
      </c>
      <c r="E627" s="11" t="s">
        <v>27</v>
      </c>
      <c r="F627" s="13">
        <v>5</v>
      </c>
      <c r="G627" s="10">
        <v>269.2</v>
      </c>
      <c r="H627" s="72"/>
      <c r="I627" s="73">
        <f t="shared" si="19"/>
        <v>0</v>
      </c>
      <c r="J627" s="74" t="str">
        <f t="shared" si="18"/>
        <v/>
      </c>
    </row>
    <row r="628" spans="1:10">
      <c r="A628" s="16">
        <v>627</v>
      </c>
      <c r="B628" s="13" t="s">
        <v>19</v>
      </c>
      <c r="C628" s="65" t="s">
        <v>1633</v>
      </c>
      <c r="D628" s="12" t="s">
        <v>1619</v>
      </c>
      <c r="E628" s="11" t="s">
        <v>27</v>
      </c>
      <c r="F628" s="13">
        <v>5</v>
      </c>
      <c r="G628" s="10">
        <v>66.41</v>
      </c>
      <c r="H628" s="72"/>
      <c r="I628" s="73">
        <f t="shared" si="19"/>
        <v>0</v>
      </c>
      <c r="J628" s="74" t="str">
        <f t="shared" si="18"/>
        <v/>
      </c>
    </row>
    <row r="629" spans="1:10">
      <c r="A629" s="16">
        <v>628</v>
      </c>
      <c r="B629" s="13" t="s">
        <v>19</v>
      </c>
      <c r="C629" s="65" t="s">
        <v>1632</v>
      </c>
      <c r="D629" s="12" t="s">
        <v>1574</v>
      </c>
      <c r="E629" s="11" t="s">
        <v>27</v>
      </c>
      <c r="F629" s="13">
        <v>5</v>
      </c>
      <c r="G629" s="10">
        <v>342.07</v>
      </c>
      <c r="H629" s="72"/>
      <c r="I629" s="73">
        <f t="shared" si="19"/>
        <v>0</v>
      </c>
      <c r="J629" s="74" t="str">
        <f t="shared" si="18"/>
        <v/>
      </c>
    </row>
    <row r="630" spans="1:10">
      <c r="A630" s="16">
        <v>629</v>
      </c>
      <c r="B630" s="13" t="s">
        <v>19</v>
      </c>
      <c r="C630" s="65" t="s">
        <v>1631</v>
      </c>
      <c r="D630" s="12" t="s">
        <v>1574</v>
      </c>
      <c r="E630" s="11" t="s">
        <v>27</v>
      </c>
      <c r="F630" s="13">
        <v>5</v>
      </c>
      <c r="G630" s="10">
        <v>210.21</v>
      </c>
      <c r="H630" s="72"/>
      <c r="I630" s="73">
        <f t="shared" si="19"/>
        <v>0</v>
      </c>
      <c r="J630" s="74" t="str">
        <f t="shared" si="18"/>
        <v/>
      </c>
    </row>
    <row r="631" spans="1:10">
      <c r="A631" s="16">
        <v>630</v>
      </c>
      <c r="B631" s="13" t="s">
        <v>19</v>
      </c>
      <c r="C631" s="65" t="s">
        <v>1630</v>
      </c>
      <c r="D631" s="12" t="s">
        <v>1629</v>
      </c>
      <c r="E631" s="11" t="s">
        <v>27</v>
      </c>
      <c r="F631" s="13">
        <v>14</v>
      </c>
      <c r="G631" s="10">
        <v>4309.18</v>
      </c>
      <c r="H631" s="72"/>
      <c r="I631" s="73">
        <f t="shared" si="19"/>
        <v>0</v>
      </c>
      <c r="J631" s="74" t="str">
        <f t="shared" si="18"/>
        <v/>
      </c>
    </row>
    <row r="632" spans="1:10">
      <c r="A632" s="16">
        <v>631</v>
      </c>
      <c r="B632" s="13" t="s">
        <v>19</v>
      </c>
      <c r="C632" s="65" t="s">
        <v>1628</v>
      </c>
      <c r="D632" s="12" t="s">
        <v>78</v>
      </c>
      <c r="E632" s="11" t="s">
        <v>27</v>
      </c>
      <c r="F632" s="13">
        <v>23</v>
      </c>
      <c r="G632" s="10">
        <v>40.83</v>
      </c>
      <c r="H632" s="72"/>
      <c r="I632" s="73">
        <f t="shared" si="19"/>
        <v>0</v>
      </c>
      <c r="J632" s="74" t="str">
        <f t="shared" si="18"/>
        <v/>
      </c>
    </row>
    <row r="633" spans="1:10">
      <c r="A633" s="16">
        <v>632</v>
      </c>
      <c r="B633" s="13" t="s">
        <v>19</v>
      </c>
      <c r="C633" s="65" t="s">
        <v>1627</v>
      </c>
      <c r="D633" s="12" t="s">
        <v>1531</v>
      </c>
      <c r="E633" s="11" t="s">
        <v>27</v>
      </c>
      <c r="F633" s="13">
        <v>9</v>
      </c>
      <c r="G633" s="10">
        <v>7822.5</v>
      </c>
      <c r="H633" s="72"/>
      <c r="I633" s="73">
        <f t="shared" si="19"/>
        <v>0</v>
      </c>
      <c r="J633" s="74" t="str">
        <f t="shared" si="18"/>
        <v/>
      </c>
    </row>
    <row r="634" spans="1:10">
      <c r="A634" s="16">
        <v>633</v>
      </c>
      <c r="B634" s="13" t="s">
        <v>19</v>
      </c>
      <c r="C634" s="65" t="s">
        <v>1627</v>
      </c>
      <c r="D634" s="12" t="s">
        <v>1531</v>
      </c>
      <c r="E634" s="11" t="s">
        <v>27</v>
      </c>
      <c r="F634" s="13">
        <v>5</v>
      </c>
      <c r="G634" s="10">
        <v>7822.5</v>
      </c>
      <c r="H634" s="72"/>
      <c r="I634" s="73">
        <f t="shared" si="19"/>
        <v>0</v>
      </c>
      <c r="J634" s="74" t="str">
        <f t="shared" si="18"/>
        <v/>
      </c>
    </row>
    <row r="635" spans="1:10">
      <c r="A635" s="16">
        <v>634</v>
      </c>
      <c r="B635" s="13" t="s">
        <v>19</v>
      </c>
      <c r="C635" s="65" t="s">
        <v>1626</v>
      </c>
      <c r="D635" s="12" t="s">
        <v>1531</v>
      </c>
      <c r="E635" s="11" t="s">
        <v>27</v>
      </c>
      <c r="F635" s="13">
        <v>10</v>
      </c>
      <c r="G635" s="10">
        <v>269.2</v>
      </c>
      <c r="H635" s="72"/>
      <c r="I635" s="73">
        <f t="shared" si="19"/>
        <v>0</v>
      </c>
      <c r="J635" s="74" t="str">
        <f t="shared" si="18"/>
        <v/>
      </c>
    </row>
    <row r="636" spans="1:10">
      <c r="A636" s="16">
        <v>635</v>
      </c>
      <c r="B636" s="13" t="s">
        <v>19</v>
      </c>
      <c r="C636" s="65" t="s">
        <v>1625</v>
      </c>
      <c r="D636" s="12" t="s">
        <v>1380</v>
      </c>
      <c r="E636" s="11" t="s">
        <v>27</v>
      </c>
      <c r="F636" s="13">
        <v>5</v>
      </c>
      <c r="G636" s="10">
        <v>183.23</v>
      </c>
      <c r="H636" s="72"/>
      <c r="I636" s="73">
        <f t="shared" si="19"/>
        <v>0</v>
      </c>
      <c r="J636" s="74" t="str">
        <f t="shared" si="18"/>
        <v/>
      </c>
    </row>
    <row r="637" spans="1:10">
      <c r="A637" s="16">
        <v>636</v>
      </c>
      <c r="B637" s="13" t="s">
        <v>19</v>
      </c>
      <c r="C637" s="65" t="s">
        <v>1624</v>
      </c>
      <c r="D637" s="12" t="s">
        <v>1380</v>
      </c>
      <c r="E637" s="11" t="s">
        <v>27</v>
      </c>
      <c r="F637" s="13">
        <v>21</v>
      </c>
      <c r="G637" s="10">
        <v>9540</v>
      </c>
      <c r="H637" s="72"/>
      <c r="I637" s="73">
        <f t="shared" si="19"/>
        <v>0</v>
      </c>
      <c r="J637" s="74" t="str">
        <f t="shared" si="18"/>
        <v/>
      </c>
    </row>
    <row r="638" spans="1:10">
      <c r="A638" s="16">
        <v>637</v>
      </c>
      <c r="B638" s="16" t="s">
        <v>19</v>
      </c>
      <c r="C638" s="66" t="s">
        <v>1623</v>
      </c>
      <c r="D638" s="15" t="s">
        <v>1622</v>
      </c>
      <c r="E638" s="14" t="s">
        <v>27</v>
      </c>
      <c r="F638" s="13">
        <v>5</v>
      </c>
      <c r="G638" s="10">
        <v>2101.9699999999998</v>
      </c>
      <c r="H638" s="72"/>
      <c r="I638" s="73">
        <f t="shared" si="19"/>
        <v>0</v>
      </c>
      <c r="J638" s="74" t="str">
        <f t="shared" si="18"/>
        <v/>
      </c>
    </row>
    <row r="639" spans="1:10">
      <c r="A639" s="16">
        <v>638</v>
      </c>
      <c r="B639" s="13" t="s">
        <v>19</v>
      </c>
      <c r="C639" s="65" t="s">
        <v>1621</v>
      </c>
      <c r="D639" s="12" t="s">
        <v>1531</v>
      </c>
      <c r="E639" s="11" t="s">
        <v>27</v>
      </c>
      <c r="F639" s="13">
        <v>9</v>
      </c>
      <c r="G639" s="10">
        <v>7297.5</v>
      </c>
      <c r="H639" s="72"/>
      <c r="I639" s="73">
        <f t="shared" si="19"/>
        <v>0</v>
      </c>
      <c r="J639" s="74" t="str">
        <f t="shared" si="18"/>
        <v/>
      </c>
    </row>
    <row r="640" spans="1:10">
      <c r="A640" s="16">
        <v>639</v>
      </c>
      <c r="B640" s="13" t="s">
        <v>19</v>
      </c>
      <c r="C640" s="65" t="s">
        <v>1620</v>
      </c>
      <c r="D640" s="12" t="s">
        <v>1619</v>
      </c>
      <c r="E640" s="11" t="s">
        <v>27</v>
      </c>
      <c r="F640" s="13">
        <v>5</v>
      </c>
      <c r="G640" s="10">
        <v>446</v>
      </c>
      <c r="H640" s="72"/>
      <c r="I640" s="73">
        <f t="shared" si="19"/>
        <v>0</v>
      </c>
      <c r="J640" s="74" t="str">
        <f t="shared" si="18"/>
        <v/>
      </c>
    </row>
    <row r="641" spans="1:10">
      <c r="A641" s="16">
        <v>640</v>
      </c>
      <c r="B641" s="16" t="s">
        <v>19</v>
      </c>
      <c r="C641" s="66" t="s">
        <v>1618</v>
      </c>
      <c r="D641" s="15" t="s">
        <v>1617</v>
      </c>
      <c r="E641" s="14" t="s">
        <v>27</v>
      </c>
      <c r="F641" s="13">
        <v>5</v>
      </c>
      <c r="G641" s="10">
        <v>8619.8799999999992</v>
      </c>
      <c r="H641" s="72"/>
      <c r="I641" s="73">
        <f t="shared" si="19"/>
        <v>0</v>
      </c>
      <c r="J641" s="74" t="str">
        <f t="shared" si="18"/>
        <v/>
      </c>
    </row>
    <row r="642" spans="1:10">
      <c r="A642" s="16">
        <v>641</v>
      </c>
      <c r="B642" s="16" t="s">
        <v>19</v>
      </c>
      <c r="C642" s="66" t="s">
        <v>1616</v>
      </c>
      <c r="D642" s="15" t="s">
        <v>70</v>
      </c>
      <c r="E642" s="14" t="s">
        <v>27</v>
      </c>
      <c r="F642" s="13">
        <v>14</v>
      </c>
      <c r="G642" s="10">
        <v>1065.31</v>
      </c>
      <c r="H642" s="72"/>
      <c r="I642" s="73">
        <f t="shared" si="19"/>
        <v>0</v>
      </c>
      <c r="J642" s="74" t="str">
        <f t="shared" ref="J642:J705" si="20">IF(H:H&gt;G:G, "Above Estimated Unit Price", "")</f>
        <v/>
      </c>
    </row>
    <row r="643" spans="1:10">
      <c r="A643" s="16">
        <v>642</v>
      </c>
      <c r="B643" s="13" t="s">
        <v>19</v>
      </c>
      <c r="C643" s="65" t="s">
        <v>1615</v>
      </c>
      <c r="D643" s="12" t="s">
        <v>1538</v>
      </c>
      <c r="E643" s="11" t="s">
        <v>27</v>
      </c>
      <c r="F643" s="13">
        <v>29</v>
      </c>
      <c r="G643" s="10">
        <v>261.02</v>
      </c>
      <c r="H643" s="72"/>
      <c r="I643" s="73">
        <f t="shared" ref="I643:I706" si="21">H643*F643</f>
        <v>0</v>
      </c>
      <c r="J643" s="74" t="str">
        <f t="shared" si="20"/>
        <v/>
      </c>
    </row>
    <row r="644" spans="1:10">
      <c r="A644" s="16">
        <v>643</v>
      </c>
      <c r="B644" s="13" t="s">
        <v>19</v>
      </c>
      <c r="C644" s="65" t="s">
        <v>1614</v>
      </c>
      <c r="D644" s="12" t="s">
        <v>1613</v>
      </c>
      <c r="E644" s="11" t="s">
        <v>27</v>
      </c>
      <c r="F644" s="13">
        <v>5</v>
      </c>
      <c r="G644" s="10">
        <v>26500</v>
      </c>
      <c r="H644" s="72"/>
      <c r="I644" s="73">
        <f t="shared" si="21"/>
        <v>0</v>
      </c>
      <c r="J644" s="74" t="str">
        <f t="shared" si="20"/>
        <v/>
      </c>
    </row>
    <row r="645" spans="1:10">
      <c r="A645" s="16">
        <v>644</v>
      </c>
      <c r="B645" s="13" t="s">
        <v>19</v>
      </c>
      <c r="C645" s="65" t="s">
        <v>1612</v>
      </c>
      <c r="D645" s="12" t="s">
        <v>1538</v>
      </c>
      <c r="E645" s="11" t="s">
        <v>27</v>
      </c>
      <c r="F645" s="13">
        <v>5</v>
      </c>
      <c r="G645" s="10">
        <v>88.57</v>
      </c>
      <c r="H645" s="72"/>
      <c r="I645" s="73">
        <f t="shared" si="21"/>
        <v>0</v>
      </c>
      <c r="J645" s="74" t="str">
        <f t="shared" si="20"/>
        <v/>
      </c>
    </row>
    <row r="646" spans="1:10">
      <c r="A646" s="16">
        <v>645</v>
      </c>
      <c r="B646" s="13" t="s">
        <v>19</v>
      </c>
      <c r="C646" s="65" t="s">
        <v>1611</v>
      </c>
      <c r="D646" s="12" t="s">
        <v>1538</v>
      </c>
      <c r="E646" s="11" t="s">
        <v>27</v>
      </c>
      <c r="F646" s="13">
        <v>5</v>
      </c>
      <c r="G646" s="10">
        <v>166.3</v>
      </c>
      <c r="H646" s="72"/>
      <c r="I646" s="73">
        <f t="shared" si="21"/>
        <v>0</v>
      </c>
      <c r="J646" s="74" t="str">
        <f t="shared" si="20"/>
        <v/>
      </c>
    </row>
    <row r="647" spans="1:10">
      <c r="A647" s="16">
        <v>646</v>
      </c>
      <c r="B647" s="13" t="s">
        <v>19</v>
      </c>
      <c r="C647" s="65" t="s">
        <v>1610</v>
      </c>
      <c r="D647" s="12" t="s">
        <v>1538</v>
      </c>
      <c r="E647" s="11" t="s">
        <v>27</v>
      </c>
      <c r="F647" s="13">
        <v>5</v>
      </c>
      <c r="G647" s="10">
        <v>193.61</v>
      </c>
      <c r="H647" s="72"/>
      <c r="I647" s="73">
        <f t="shared" si="21"/>
        <v>0</v>
      </c>
      <c r="J647" s="74" t="str">
        <f t="shared" si="20"/>
        <v/>
      </c>
    </row>
    <row r="648" spans="1:10">
      <c r="A648" s="16">
        <v>647</v>
      </c>
      <c r="B648" s="13" t="s">
        <v>19</v>
      </c>
      <c r="C648" s="65" t="s">
        <v>1609</v>
      </c>
      <c r="D648" s="12" t="s">
        <v>1608</v>
      </c>
      <c r="E648" s="11" t="s">
        <v>27</v>
      </c>
      <c r="F648" s="13">
        <v>5</v>
      </c>
      <c r="G648" s="10">
        <v>264.56</v>
      </c>
      <c r="H648" s="72"/>
      <c r="I648" s="73">
        <f t="shared" si="21"/>
        <v>0</v>
      </c>
      <c r="J648" s="74" t="str">
        <f t="shared" si="20"/>
        <v/>
      </c>
    </row>
    <row r="649" spans="1:10">
      <c r="A649" s="16">
        <v>648</v>
      </c>
      <c r="B649" s="13" t="s">
        <v>19</v>
      </c>
      <c r="C649" s="65" t="s">
        <v>1607</v>
      </c>
      <c r="D649" s="12" t="s">
        <v>1606</v>
      </c>
      <c r="E649" s="11" t="s">
        <v>27</v>
      </c>
      <c r="F649" s="13">
        <v>5</v>
      </c>
      <c r="G649" s="10">
        <v>7525.15</v>
      </c>
      <c r="H649" s="72"/>
      <c r="I649" s="73">
        <f t="shared" si="21"/>
        <v>0</v>
      </c>
      <c r="J649" s="74" t="str">
        <f t="shared" si="20"/>
        <v/>
      </c>
    </row>
    <row r="650" spans="1:10">
      <c r="A650" s="16">
        <v>649</v>
      </c>
      <c r="B650" s="13" t="s">
        <v>19</v>
      </c>
      <c r="C650" s="65" t="s">
        <v>1605</v>
      </c>
      <c r="D650" s="12" t="s">
        <v>1538</v>
      </c>
      <c r="E650" s="11" t="s">
        <v>27</v>
      </c>
      <c r="F650" s="13">
        <v>5</v>
      </c>
      <c r="G650" s="10">
        <v>108.39</v>
      </c>
      <c r="H650" s="72"/>
      <c r="I650" s="73">
        <f t="shared" si="21"/>
        <v>0</v>
      </c>
      <c r="J650" s="74" t="str">
        <f t="shared" si="20"/>
        <v/>
      </c>
    </row>
    <row r="651" spans="1:10">
      <c r="A651" s="16">
        <v>650</v>
      </c>
      <c r="B651" s="13" t="s">
        <v>19</v>
      </c>
      <c r="C651" s="65" t="s">
        <v>1604</v>
      </c>
      <c r="D651" s="12" t="s">
        <v>1538</v>
      </c>
      <c r="E651" s="11" t="s">
        <v>27</v>
      </c>
      <c r="F651" s="13">
        <v>11</v>
      </c>
      <c r="G651" s="10">
        <v>220.46</v>
      </c>
      <c r="H651" s="72"/>
      <c r="I651" s="73">
        <f t="shared" si="21"/>
        <v>0</v>
      </c>
      <c r="J651" s="74" t="str">
        <f t="shared" si="20"/>
        <v/>
      </c>
    </row>
    <row r="652" spans="1:10">
      <c r="A652" s="16">
        <v>651</v>
      </c>
      <c r="B652" s="13" t="s">
        <v>19</v>
      </c>
      <c r="C652" s="65" t="s">
        <v>1603</v>
      </c>
      <c r="D652" s="12" t="s">
        <v>1538</v>
      </c>
      <c r="E652" s="11" t="s">
        <v>27</v>
      </c>
      <c r="F652" s="13">
        <v>13</v>
      </c>
      <c r="G652" s="10">
        <v>127.67</v>
      </c>
      <c r="H652" s="72"/>
      <c r="I652" s="73">
        <f t="shared" si="21"/>
        <v>0</v>
      </c>
      <c r="J652" s="74" t="str">
        <f t="shared" si="20"/>
        <v/>
      </c>
    </row>
    <row r="653" spans="1:10">
      <c r="A653" s="16">
        <v>652</v>
      </c>
      <c r="B653" s="13" t="s">
        <v>19</v>
      </c>
      <c r="C653" s="65" t="s">
        <v>1602</v>
      </c>
      <c r="D653" s="12" t="s">
        <v>1538</v>
      </c>
      <c r="E653" s="11" t="s">
        <v>27</v>
      </c>
      <c r="F653" s="13">
        <v>11</v>
      </c>
      <c r="G653" s="10">
        <v>108.78</v>
      </c>
      <c r="H653" s="72"/>
      <c r="I653" s="73">
        <f t="shared" si="21"/>
        <v>0</v>
      </c>
      <c r="J653" s="74" t="str">
        <f t="shared" si="20"/>
        <v/>
      </c>
    </row>
    <row r="654" spans="1:10">
      <c r="A654" s="16">
        <v>653</v>
      </c>
      <c r="B654" s="13" t="s">
        <v>19</v>
      </c>
      <c r="C654" s="65" t="s">
        <v>1601</v>
      </c>
      <c r="D654" s="12" t="s">
        <v>1538</v>
      </c>
      <c r="E654" s="11" t="s">
        <v>27</v>
      </c>
      <c r="F654" s="13">
        <v>6</v>
      </c>
      <c r="G654" s="10">
        <v>464.3</v>
      </c>
      <c r="H654" s="72"/>
      <c r="I654" s="73">
        <f t="shared" si="21"/>
        <v>0</v>
      </c>
      <c r="J654" s="74" t="str">
        <f t="shared" si="20"/>
        <v/>
      </c>
    </row>
    <row r="655" spans="1:10">
      <c r="A655" s="16">
        <v>654</v>
      </c>
      <c r="B655" s="13" t="s">
        <v>19</v>
      </c>
      <c r="C655" s="65" t="s">
        <v>1600</v>
      </c>
      <c r="D655" s="12" t="s">
        <v>1599</v>
      </c>
      <c r="E655" s="11" t="s">
        <v>27</v>
      </c>
      <c r="F655" s="13">
        <v>5</v>
      </c>
      <c r="G655" s="10">
        <v>1514.5</v>
      </c>
      <c r="H655" s="72"/>
      <c r="I655" s="73">
        <f t="shared" si="21"/>
        <v>0</v>
      </c>
      <c r="J655" s="74" t="str">
        <f t="shared" si="20"/>
        <v/>
      </c>
    </row>
    <row r="656" spans="1:10">
      <c r="A656" s="16">
        <v>655</v>
      </c>
      <c r="B656" s="13" t="s">
        <v>19</v>
      </c>
      <c r="C656" s="65" t="s">
        <v>1598</v>
      </c>
      <c r="D656" s="12" t="s">
        <v>78</v>
      </c>
      <c r="E656" s="11" t="s">
        <v>27</v>
      </c>
      <c r="F656" s="13">
        <v>5</v>
      </c>
      <c r="G656" s="10">
        <v>26.21</v>
      </c>
      <c r="H656" s="72"/>
      <c r="I656" s="73">
        <f t="shared" si="21"/>
        <v>0</v>
      </c>
      <c r="J656" s="74" t="str">
        <f t="shared" si="20"/>
        <v/>
      </c>
    </row>
    <row r="657" spans="1:10">
      <c r="A657" s="16">
        <v>656</v>
      </c>
      <c r="B657" s="13" t="s">
        <v>19</v>
      </c>
      <c r="C657" s="65" t="s">
        <v>1597</v>
      </c>
      <c r="D657" s="12" t="s">
        <v>1596</v>
      </c>
      <c r="E657" s="11" t="s">
        <v>27</v>
      </c>
      <c r="F657" s="13">
        <v>5</v>
      </c>
      <c r="G657" s="10">
        <v>545.12</v>
      </c>
      <c r="H657" s="72"/>
      <c r="I657" s="73">
        <f t="shared" si="21"/>
        <v>0</v>
      </c>
      <c r="J657" s="74" t="str">
        <f t="shared" si="20"/>
        <v/>
      </c>
    </row>
    <row r="658" spans="1:10">
      <c r="A658" s="16">
        <v>657</v>
      </c>
      <c r="B658" s="13" t="s">
        <v>19</v>
      </c>
      <c r="C658" s="65" t="s">
        <v>1594</v>
      </c>
      <c r="D658" s="12" t="s">
        <v>1592</v>
      </c>
      <c r="E658" s="11" t="s">
        <v>27</v>
      </c>
      <c r="F658" s="13">
        <v>9</v>
      </c>
      <c r="G658" s="10">
        <v>752.91</v>
      </c>
      <c r="H658" s="72"/>
      <c r="I658" s="73">
        <f t="shared" si="21"/>
        <v>0</v>
      </c>
      <c r="J658" s="74" t="str">
        <f t="shared" si="20"/>
        <v/>
      </c>
    </row>
    <row r="659" spans="1:10">
      <c r="A659" s="16">
        <v>658</v>
      </c>
      <c r="B659" s="13" t="s">
        <v>19</v>
      </c>
      <c r="C659" s="65" t="s">
        <v>1593</v>
      </c>
      <c r="D659" s="12" t="s">
        <v>1592</v>
      </c>
      <c r="E659" s="11" t="s">
        <v>27</v>
      </c>
      <c r="F659" s="13">
        <v>5</v>
      </c>
      <c r="G659" s="10">
        <v>1432.79</v>
      </c>
      <c r="H659" s="72"/>
      <c r="I659" s="73">
        <f t="shared" si="21"/>
        <v>0</v>
      </c>
      <c r="J659" s="74" t="str">
        <f t="shared" si="20"/>
        <v/>
      </c>
    </row>
    <row r="660" spans="1:10">
      <c r="A660" s="16">
        <v>659</v>
      </c>
      <c r="B660" s="16" t="s">
        <v>19</v>
      </c>
      <c r="C660" s="66" t="s">
        <v>1591</v>
      </c>
      <c r="D660" s="15" t="s">
        <v>1590</v>
      </c>
      <c r="E660" s="14" t="s">
        <v>27</v>
      </c>
      <c r="F660" s="13">
        <v>5</v>
      </c>
      <c r="G660" s="10">
        <v>66.099999999999994</v>
      </c>
      <c r="H660" s="72"/>
      <c r="I660" s="73">
        <f t="shared" si="21"/>
        <v>0</v>
      </c>
      <c r="J660" s="74" t="str">
        <f t="shared" si="20"/>
        <v/>
      </c>
    </row>
    <row r="661" spans="1:10">
      <c r="A661" s="16">
        <v>660</v>
      </c>
      <c r="B661" s="13" t="s">
        <v>19</v>
      </c>
      <c r="C661" s="65" t="s">
        <v>1589</v>
      </c>
      <c r="D661" s="12" t="s">
        <v>1588</v>
      </c>
      <c r="E661" s="11" t="s">
        <v>27</v>
      </c>
      <c r="F661" s="13">
        <v>9</v>
      </c>
      <c r="G661" s="10">
        <v>5967.12</v>
      </c>
      <c r="H661" s="72"/>
      <c r="I661" s="73">
        <f t="shared" si="21"/>
        <v>0</v>
      </c>
      <c r="J661" s="74" t="str">
        <f t="shared" si="20"/>
        <v/>
      </c>
    </row>
    <row r="662" spans="1:10">
      <c r="A662" s="16">
        <v>661</v>
      </c>
      <c r="B662" s="13" t="s">
        <v>19</v>
      </c>
      <c r="C662" s="65" t="s">
        <v>1587</v>
      </c>
      <c r="D662" s="12" t="s">
        <v>1531</v>
      </c>
      <c r="E662" s="11" t="s">
        <v>27</v>
      </c>
      <c r="F662" s="13">
        <v>6</v>
      </c>
      <c r="G662" s="10">
        <v>345.01</v>
      </c>
      <c r="H662" s="72"/>
      <c r="I662" s="73">
        <f t="shared" si="21"/>
        <v>0</v>
      </c>
      <c r="J662" s="74" t="str">
        <f t="shared" si="20"/>
        <v/>
      </c>
    </row>
    <row r="663" spans="1:10">
      <c r="A663" s="16">
        <v>662</v>
      </c>
      <c r="B663" s="13" t="s">
        <v>19</v>
      </c>
      <c r="C663" s="65" t="s">
        <v>1586</v>
      </c>
      <c r="D663" s="12" t="s">
        <v>249</v>
      </c>
      <c r="E663" s="11" t="s">
        <v>27</v>
      </c>
      <c r="F663" s="13">
        <v>5</v>
      </c>
      <c r="G663" s="10">
        <v>740.52</v>
      </c>
      <c r="H663" s="72"/>
      <c r="I663" s="73">
        <f t="shared" si="21"/>
        <v>0</v>
      </c>
      <c r="J663" s="74" t="str">
        <f t="shared" si="20"/>
        <v/>
      </c>
    </row>
    <row r="664" spans="1:10">
      <c r="A664" s="16">
        <v>663</v>
      </c>
      <c r="B664" s="13" t="s">
        <v>19</v>
      </c>
      <c r="C664" s="65" t="s">
        <v>1585</v>
      </c>
      <c r="D664" s="12" t="s">
        <v>1584</v>
      </c>
      <c r="E664" s="11" t="s">
        <v>27</v>
      </c>
      <c r="F664" s="13">
        <v>5</v>
      </c>
      <c r="G664" s="10">
        <v>8495.92</v>
      </c>
      <c r="H664" s="72"/>
      <c r="I664" s="73">
        <f t="shared" si="21"/>
        <v>0</v>
      </c>
      <c r="J664" s="74" t="str">
        <f t="shared" si="20"/>
        <v/>
      </c>
    </row>
    <row r="665" spans="1:10">
      <c r="A665" s="16">
        <v>664</v>
      </c>
      <c r="B665" s="13" t="s">
        <v>19</v>
      </c>
      <c r="C665" s="65" t="s">
        <v>1583</v>
      </c>
      <c r="D665" s="12" t="s">
        <v>1582</v>
      </c>
      <c r="E665" s="11" t="s">
        <v>1581</v>
      </c>
      <c r="F665" s="13">
        <v>31</v>
      </c>
      <c r="G665" s="10">
        <v>4.26</v>
      </c>
      <c r="H665" s="72"/>
      <c r="I665" s="73">
        <f t="shared" si="21"/>
        <v>0</v>
      </c>
      <c r="J665" s="74" t="str">
        <f t="shared" si="20"/>
        <v/>
      </c>
    </row>
    <row r="666" spans="1:10">
      <c r="A666" s="16">
        <v>665</v>
      </c>
      <c r="B666" s="13" t="s">
        <v>19</v>
      </c>
      <c r="C666" s="65" t="s">
        <v>1580</v>
      </c>
      <c r="D666" s="12" t="s">
        <v>1579</v>
      </c>
      <c r="E666" s="11" t="s">
        <v>27</v>
      </c>
      <c r="F666" s="13">
        <v>5</v>
      </c>
      <c r="G666" s="10">
        <v>429.31</v>
      </c>
      <c r="H666" s="72"/>
      <c r="I666" s="73">
        <f t="shared" si="21"/>
        <v>0</v>
      </c>
      <c r="J666" s="74" t="str">
        <f t="shared" si="20"/>
        <v/>
      </c>
    </row>
    <row r="667" spans="1:10">
      <c r="A667" s="16">
        <v>666</v>
      </c>
      <c r="B667" s="16" t="s">
        <v>19</v>
      </c>
      <c r="C667" s="66" t="s">
        <v>1578</v>
      </c>
      <c r="D667" s="15" t="s">
        <v>1577</v>
      </c>
      <c r="E667" s="14" t="s">
        <v>27</v>
      </c>
      <c r="F667" s="13">
        <v>11</v>
      </c>
      <c r="G667" s="10">
        <v>1146.82</v>
      </c>
      <c r="H667" s="72"/>
      <c r="I667" s="73">
        <f t="shared" si="21"/>
        <v>0</v>
      </c>
      <c r="J667" s="74" t="str">
        <f t="shared" si="20"/>
        <v/>
      </c>
    </row>
    <row r="668" spans="1:10">
      <c r="A668" s="16">
        <v>667</v>
      </c>
      <c r="B668" s="13" t="s">
        <v>19</v>
      </c>
      <c r="C668" s="65" t="s">
        <v>1576</v>
      </c>
      <c r="D668" s="12" t="s">
        <v>1574</v>
      </c>
      <c r="E668" s="11" t="s">
        <v>27</v>
      </c>
      <c r="F668" s="13">
        <v>8</v>
      </c>
      <c r="G668" s="10">
        <v>791</v>
      </c>
      <c r="H668" s="72"/>
      <c r="I668" s="73">
        <f t="shared" si="21"/>
        <v>0</v>
      </c>
      <c r="J668" s="74" t="str">
        <f t="shared" si="20"/>
        <v/>
      </c>
    </row>
    <row r="669" spans="1:10">
      <c r="A669" s="16">
        <v>668</v>
      </c>
      <c r="B669" s="13" t="s">
        <v>19</v>
      </c>
      <c r="C669" s="65" t="s">
        <v>1576</v>
      </c>
      <c r="D669" s="12" t="s">
        <v>1574</v>
      </c>
      <c r="E669" s="11" t="s">
        <v>27</v>
      </c>
      <c r="F669" s="13">
        <v>5</v>
      </c>
      <c r="G669" s="10">
        <v>791</v>
      </c>
      <c r="H669" s="72"/>
      <c r="I669" s="73">
        <f t="shared" si="21"/>
        <v>0</v>
      </c>
      <c r="J669" s="74" t="str">
        <f t="shared" si="20"/>
        <v/>
      </c>
    </row>
    <row r="670" spans="1:10">
      <c r="A670" s="16">
        <v>669</v>
      </c>
      <c r="B670" s="13" t="s">
        <v>19</v>
      </c>
      <c r="C670" s="65" t="s">
        <v>1575</v>
      </c>
      <c r="D670" s="12" t="s">
        <v>1574</v>
      </c>
      <c r="E670" s="11" t="s">
        <v>27</v>
      </c>
      <c r="F670" s="13">
        <v>11</v>
      </c>
      <c r="G670" s="10">
        <v>742.6</v>
      </c>
      <c r="H670" s="72"/>
      <c r="I670" s="73">
        <f t="shared" si="21"/>
        <v>0</v>
      </c>
      <c r="J670" s="74" t="str">
        <f t="shared" si="20"/>
        <v/>
      </c>
    </row>
    <row r="671" spans="1:10">
      <c r="A671" s="16">
        <v>670</v>
      </c>
      <c r="B671" s="13" t="s">
        <v>19</v>
      </c>
      <c r="C671" s="65" t="s">
        <v>1573</v>
      </c>
      <c r="D671" s="12" t="s">
        <v>1556</v>
      </c>
      <c r="E671" s="11" t="s">
        <v>27</v>
      </c>
      <c r="F671" s="13">
        <v>6</v>
      </c>
      <c r="G671" s="10">
        <v>6461.39</v>
      </c>
      <c r="H671" s="72"/>
      <c r="I671" s="73">
        <f t="shared" si="21"/>
        <v>0</v>
      </c>
      <c r="J671" s="74" t="str">
        <f t="shared" si="20"/>
        <v/>
      </c>
    </row>
    <row r="672" spans="1:10">
      <c r="A672" s="16">
        <v>671</v>
      </c>
      <c r="B672" s="13" t="s">
        <v>19</v>
      </c>
      <c r="C672" s="65" t="s">
        <v>1572</v>
      </c>
      <c r="D672" s="12" t="s">
        <v>1556</v>
      </c>
      <c r="E672" s="11" t="s">
        <v>27</v>
      </c>
      <c r="F672" s="13">
        <v>6</v>
      </c>
      <c r="G672" s="10">
        <v>5814.96</v>
      </c>
      <c r="H672" s="72"/>
      <c r="I672" s="73">
        <f t="shared" si="21"/>
        <v>0</v>
      </c>
      <c r="J672" s="74" t="str">
        <f t="shared" si="20"/>
        <v/>
      </c>
    </row>
    <row r="673" spans="1:10">
      <c r="A673" s="16">
        <v>672</v>
      </c>
      <c r="B673" s="13" t="s">
        <v>19</v>
      </c>
      <c r="C673" s="65" t="s">
        <v>1571</v>
      </c>
      <c r="D673" s="12" t="s">
        <v>1554</v>
      </c>
      <c r="E673" s="11" t="s">
        <v>27</v>
      </c>
      <c r="F673" s="13">
        <v>5</v>
      </c>
      <c r="G673" s="10">
        <v>21369.73</v>
      </c>
      <c r="H673" s="72"/>
      <c r="I673" s="73">
        <f t="shared" si="21"/>
        <v>0</v>
      </c>
      <c r="J673" s="74" t="str">
        <f t="shared" si="20"/>
        <v/>
      </c>
    </row>
    <row r="674" spans="1:10">
      <c r="A674" s="16">
        <v>673</v>
      </c>
      <c r="B674" s="16" t="s">
        <v>19</v>
      </c>
      <c r="C674" s="66" t="s">
        <v>1570</v>
      </c>
      <c r="D674" s="15" t="s">
        <v>1569</v>
      </c>
      <c r="E674" s="14" t="s">
        <v>27</v>
      </c>
      <c r="F674" s="13">
        <v>5</v>
      </c>
      <c r="G674" s="10">
        <v>22224.52</v>
      </c>
      <c r="H674" s="72"/>
      <c r="I674" s="73">
        <f t="shared" si="21"/>
        <v>0</v>
      </c>
      <c r="J674" s="74" t="str">
        <f t="shared" si="20"/>
        <v/>
      </c>
    </row>
    <row r="675" spans="1:10">
      <c r="A675" s="16">
        <v>674</v>
      </c>
      <c r="B675" s="13" t="s">
        <v>19</v>
      </c>
      <c r="C675" s="65" t="s">
        <v>1568</v>
      </c>
      <c r="D675" s="12" t="s">
        <v>1567</v>
      </c>
      <c r="E675" s="11" t="s">
        <v>27</v>
      </c>
      <c r="F675" s="13">
        <v>5</v>
      </c>
      <c r="G675" s="10">
        <v>25424.32</v>
      </c>
      <c r="H675" s="72"/>
      <c r="I675" s="73">
        <f t="shared" si="21"/>
        <v>0</v>
      </c>
      <c r="J675" s="74" t="str">
        <f t="shared" si="20"/>
        <v/>
      </c>
    </row>
    <row r="676" spans="1:10">
      <c r="A676" s="16">
        <v>675</v>
      </c>
      <c r="B676" s="13" t="s">
        <v>19</v>
      </c>
      <c r="C676" s="65" t="s">
        <v>1566</v>
      </c>
      <c r="D676" s="12" t="s">
        <v>1562</v>
      </c>
      <c r="E676" s="11" t="s">
        <v>27</v>
      </c>
      <c r="F676" s="13">
        <v>5</v>
      </c>
      <c r="G676" s="10">
        <v>234</v>
      </c>
      <c r="H676" s="72"/>
      <c r="I676" s="73">
        <f t="shared" si="21"/>
        <v>0</v>
      </c>
      <c r="J676" s="74" t="str">
        <f t="shared" si="20"/>
        <v/>
      </c>
    </row>
    <row r="677" spans="1:10">
      <c r="A677" s="16">
        <v>676</v>
      </c>
      <c r="B677" s="13" t="s">
        <v>19</v>
      </c>
      <c r="C677" s="65" t="s">
        <v>1565</v>
      </c>
      <c r="D677" s="12" t="s">
        <v>1562</v>
      </c>
      <c r="E677" s="11" t="s">
        <v>27</v>
      </c>
      <c r="F677" s="13">
        <v>5</v>
      </c>
      <c r="G677" s="10">
        <v>675.87</v>
      </c>
      <c r="H677" s="72"/>
      <c r="I677" s="73">
        <f t="shared" si="21"/>
        <v>0</v>
      </c>
      <c r="J677" s="74" t="str">
        <f t="shared" si="20"/>
        <v/>
      </c>
    </row>
    <row r="678" spans="1:10">
      <c r="A678" s="16">
        <v>677</v>
      </c>
      <c r="B678" s="13" t="s">
        <v>19</v>
      </c>
      <c r="C678" s="65" t="s">
        <v>1564</v>
      </c>
      <c r="D678" s="12" t="s">
        <v>1562</v>
      </c>
      <c r="E678" s="11" t="s">
        <v>27</v>
      </c>
      <c r="F678" s="13">
        <v>5</v>
      </c>
      <c r="G678" s="10">
        <v>234</v>
      </c>
      <c r="H678" s="72"/>
      <c r="I678" s="73">
        <f t="shared" si="21"/>
        <v>0</v>
      </c>
      <c r="J678" s="74" t="str">
        <f t="shared" si="20"/>
        <v/>
      </c>
    </row>
    <row r="679" spans="1:10">
      <c r="A679" s="16">
        <v>678</v>
      </c>
      <c r="B679" s="13" t="s">
        <v>19</v>
      </c>
      <c r="C679" s="65" t="s">
        <v>1563</v>
      </c>
      <c r="D679" s="12" t="s">
        <v>1562</v>
      </c>
      <c r="E679" s="11" t="s">
        <v>27</v>
      </c>
      <c r="F679" s="13">
        <v>5</v>
      </c>
      <c r="G679" s="10">
        <v>675.87</v>
      </c>
      <c r="H679" s="72"/>
      <c r="I679" s="73">
        <f t="shared" si="21"/>
        <v>0</v>
      </c>
      <c r="J679" s="74" t="str">
        <f t="shared" si="20"/>
        <v/>
      </c>
    </row>
    <row r="680" spans="1:10">
      <c r="A680" s="16">
        <v>679</v>
      </c>
      <c r="B680" s="13" t="s">
        <v>19</v>
      </c>
      <c r="C680" s="65" t="s">
        <v>1561</v>
      </c>
      <c r="D680" s="12" t="s">
        <v>1554</v>
      </c>
      <c r="E680" s="11" t="s">
        <v>27</v>
      </c>
      <c r="F680" s="13">
        <v>5</v>
      </c>
      <c r="G680" s="10">
        <v>1141.8399999999999</v>
      </c>
      <c r="H680" s="72"/>
      <c r="I680" s="73">
        <f t="shared" si="21"/>
        <v>0</v>
      </c>
      <c r="J680" s="74" t="str">
        <f t="shared" si="20"/>
        <v/>
      </c>
    </row>
    <row r="681" spans="1:10">
      <c r="A681" s="16">
        <v>680</v>
      </c>
      <c r="B681" s="13" t="s">
        <v>19</v>
      </c>
      <c r="C681" s="65" t="s">
        <v>1560</v>
      </c>
      <c r="D681" s="12" t="s">
        <v>1556</v>
      </c>
      <c r="E681" s="11" t="s">
        <v>27</v>
      </c>
      <c r="F681" s="13">
        <v>5</v>
      </c>
      <c r="G681" s="10">
        <v>1658.52</v>
      </c>
      <c r="H681" s="72"/>
      <c r="I681" s="73">
        <f t="shared" si="21"/>
        <v>0</v>
      </c>
      <c r="J681" s="74" t="str">
        <f t="shared" si="20"/>
        <v/>
      </c>
    </row>
    <row r="682" spans="1:10">
      <c r="A682" s="16">
        <v>681</v>
      </c>
      <c r="B682" s="13" t="s">
        <v>19</v>
      </c>
      <c r="C682" s="65" t="s">
        <v>1559</v>
      </c>
      <c r="D682" s="12" t="s">
        <v>1554</v>
      </c>
      <c r="E682" s="11" t="s">
        <v>27</v>
      </c>
      <c r="F682" s="13">
        <v>5</v>
      </c>
      <c r="G682" s="10">
        <v>14222.7</v>
      </c>
      <c r="H682" s="72"/>
      <c r="I682" s="73">
        <f t="shared" si="21"/>
        <v>0</v>
      </c>
      <c r="J682" s="74" t="str">
        <f t="shared" si="20"/>
        <v/>
      </c>
    </row>
    <row r="683" spans="1:10">
      <c r="A683" s="16">
        <v>682</v>
      </c>
      <c r="B683" s="16" t="s">
        <v>19</v>
      </c>
      <c r="C683" s="66" t="s">
        <v>1558</v>
      </c>
      <c r="D683" s="15" t="s">
        <v>1550</v>
      </c>
      <c r="E683" s="14" t="s">
        <v>27</v>
      </c>
      <c r="F683" s="13">
        <v>5</v>
      </c>
      <c r="G683" s="10">
        <v>4939.75</v>
      </c>
      <c r="H683" s="72"/>
      <c r="I683" s="73">
        <f t="shared" si="21"/>
        <v>0</v>
      </c>
      <c r="J683" s="74" t="str">
        <f t="shared" si="20"/>
        <v/>
      </c>
    </row>
    <row r="684" spans="1:10">
      <c r="A684" s="16">
        <v>683</v>
      </c>
      <c r="B684" s="13" t="s">
        <v>19</v>
      </c>
      <c r="C684" s="65" t="s">
        <v>1557</v>
      </c>
      <c r="D684" s="12" t="s">
        <v>1556</v>
      </c>
      <c r="E684" s="11" t="s">
        <v>27</v>
      </c>
      <c r="F684" s="13">
        <v>5</v>
      </c>
      <c r="G684" s="10">
        <v>7429.71</v>
      </c>
      <c r="H684" s="72"/>
      <c r="I684" s="73">
        <f t="shared" si="21"/>
        <v>0</v>
      </c>
      <c r="J684" s="74" t="str">
        <f t="shared" si="20"/>
        <v/>
      </c>
    </row>
    <row r="685" spans="1:10">
      <c r="A685" s="16">
        <v>684</v>
      </c>
      <c r="B685" s="13" t="s">
        <v>19</v>
      </c>
      <c r="C685" s="65" t="s">
        <v>1555</v>
      </c>
      <c r="D685" s="12" t="s">
        <v>1554</v>
      </c>
      <c r="E685" s="11" t="s">
        <v>27</v>
      </c>
      <c r="F685" s="13">
        <v>5</v>
      </c>
      <c r="G685" s="10">
        <v>115</v>
      </c>
      <c r="H685" s="72"/>
      <c r="I685" s="73">
        <f t="shared" si="21"/>
        <v>0</v>
      </c>
      <c r="J685" s="74" t="str">
        <f t="shared" si="20"/>
        <v/>
      </c>
    </row>
    <row r="686" spans="1:10">
      <c r="A686" s="16">
        <v>685</v>
      </c>
      <c r="B686" s="13" t="s">
        <v>19</v>
      </c>
      <c r="C686" s="65" t="s">
        <v>1553</v>
      </c>
      <c r="D686" s="12" t="s">
        <v>1552</v>
      </c>
      <c r="E686" s="11" t="s">
        <v>27</v>
      </c>
      <c r="F686" s="13">
        <v>5</v>
      </c>
      <c r="G686" s="10">
        <v>91.88</v>
      </c>
      <c r="H686" s="72"/>
      <c r="I686" s="73">
        <f t="shared" si="21"/>
        <v>0</v>
      </c>
      <c r="J686" s="74" t="str">
        <f t="shared" si="20"/>
        <v/>
      </c>
    </row>
    <row r="687" spans="1:10">
      <c r="A687" s="16">
        <v>686</v>
      </c>
      <c r="B687" s="13" t="s">
        <v>19</v>
      </c>
      <c r="C687" s="65" t="s">
        <v>1551</v>
      </c>
      <c r="D687" s="12" t="s">
        <v>1550</v>
      </c>
      <c r="E687" s="11" t="s">
        <v>27</v>
      </c>
      <c r="F687" s="13">
        <v>5</v>
      </c>
      <c r="G687" s="10">
        <v>2561</v>
      </c>
      <c r="H687" s="72"/>
      <c r="I687" s="73">
        <f t="shared" si="21"/>
        <v>0</v>
      </c>
      <c r="J687" s="74" t="str">
        <f t="shared" si="20"/>
        <v/>
      </c>
    </row>
    <row r="688" spans="1:10">
      <c r="A688" s="16">
        <v>687</v>
      </c>
      <c r="B688" s="13" t="s">
        <v>19</v>
      </c>
      <c r="C688" s="65" t="s">
        <v>1549</v>
      </c>
      <c r="D688" s="12" t="s">
        <v>909</v>
      </c>
      <c r="E688" s="11" t="s">
        <v>27</v>
      </c>
      <c r="F688" s="13">
        <v>14</v>
      </c>
      <c r="G688" s="10">
        <v>165</v>
      </c>
      <c r="H688" s="72"/>
      <c r="I688" s="73">
        <f t="shared" si="21"/>
        <v>0</v>
      </c>
      <c r="J688" s="74" t="str">
        <f t="shared" si="20"/>
        <v/>
      </c>
    </row>
    <row r="689" spans="1:10">
      <c r="A689" s="16">
        <v>688</v>
      </c>
      <c r="B689" s="13" t="s">
        <v>19</v>
      </c>
      <c r="C689" s="65" t="s">
        <v>1548</v>
      </c>
      <c r="D689" s="12" t="s">
        <v>1547</v>
      </c>
      <c r="E689" s="11" t="s">
        <v>27</v>
      </c>
      <c r="F689" s="13">
        <v>5</v>
      </c>
      <c r="G689" s="10">
        <v>143.16999999999999</v>
      </c>
      <c r="H689" s="72"/>
      <c r="I689" s="73">
        <f t="shared" si="21"/>
        <v>0</v>
      </c>
      <c r="J689" s="74" t="str">
        <f t="shared" si="20"/>
        <v/>
      </c>
    </row>
    <row r="690" spans="1:10">
      <c r="A690" s="16">
        <v>689</v>
      </c>
      <c r="B690" s="13" t="s">
        <v>19</v>
      </c>
      <c r="C690" s="65" t="s">
        <v>1546</v>
      </c>
      <c r="D690" s="12" t="s">
        <v>979</v>
      </c>
      <c r="E690" s="11" t="s">
        <v>27</v>
      </c>
      <c r="F690" s="13">
        <v>5</v>
      </c>
      <c r="G690" s="10">
        <v>520.52</v>
      </c>
      <c r="H690" s="72"/>
      <c r="I690" s="73">
        <f t="shared" si="21"/>
        <v>0</v>
      </c>
      <c r="J690" s="74" t="str">
        <f t="shared" si="20"/>
        <v/>
      </c>
    </row>
    <row r="691" spans="1:10">
      <c r="A691" s="16">
        <v>690</v>
      </c>
      <c r="B691" s="13" t="s">
        <v>19</v>
      </c>
      <c r="C691" s="65" t="s">
        <v>1545</v>
      </c>
      <c r="D691" s="12" t="s">
        <v>252</v>
      </c>
      <c r="E691" s="11" t="s">
        <v>27</v>
      </c>
      <c r="F691" s="13">
        <v>13</v>
      </c>
      <c r="G691" s="10">
        <v>79.58</v>
      </c>
      <c r="H691" s="72"/>
      <c r="I691" s="73">
        <f t="shared" si="21"/>
        <v>0</v>
      </c>
      <c r="J691" s="74" t="str">
        <f t="shared" si="20"/>
        <v/>
      </c>
    </row>
    <row r="692" spans="1:10">
      <c r="A692" s="16">
        <v>691</v>
      </c>
      <c r="B692" s="13" t="s">
        <v>19</v>
      </c>
      <c r="C692" s="65" t="s">
        <v>1544</v>
      </c>
      <c r="D692" s="12" t="s">
        <v>78</v>
      </c>
      <c r="E692" s="11" t="s">
        <v>27</v>
      </c>
      <c r="F692" s="13">
        <v>26</v>
      </c>
      <c r="G692" s="10">
        <v>138.96</v>
      </c>
      <c r="H692" s="72"/>
      <c r="I692" s="73">
        <f t="shared" si="21"/>
        <v>0</v>
      </c>
      <c r="J692" s="74" t="str">
        <f t="shared" si="20"/>
        <v/>
      </c>
    </row>
    <row r="693" spans="1:10">
      <c r="A693" s="16">
        <v>692</v>
      </c>
      <c r="B693" s="13" t="s">
        <v>19</v>
      </c>
      <c r="C693" s="65" t="s">
        <v>1543</v>
      </c>
      <c r="D693" s="12" t="s">
        <v>78</v>
      </c>
      <c r="E693" s="11" t="s">
        <v>27</v>
      </c>
      <c r="F693" s="13">
        <v>21</v>
      </c>
      <c r="G693" s="10">
        <v>128.29</v>
      </c>
      <c r="H693" s="72"/>
      <c r="I693" s="73">
        <f t="shared" si="21"/>
        <v>0</v>
      </c>
      <c r="J693" s="74" t="str">
        <f t="shared" si="20"/>
        <v/>
      </c>
    </row>
    <row r="694" spans="1:10">
      <c r="A694" s="16">
        <v>693</v>
      </c>
      <c r="B694" s="13" t="s">
        <v>19</v>
      </c>
      <c r="C694" s="65" t="s">
        <v>1542</v>
      </c>
      <c r="D694" s="12" t="s">
        <v>78</v>
      </c>
      <c r="E694" s="11" t="s">
        <v>27</v>
      </c>
      <c r="F694" s="13">
        <v>15</v>
      </c>
      <c r="G694" s="10">
        <v>2183.81</v>
      </c>
      <c r="H694" s="72"/>
      <c r="I694" s="73">
        <f t="shared" si="21"/>
        <v>0</v>
      </c>
      <c r="J694" s="74" t="str">
        <f t="shared" si="20"/>
        <v/>
      </c>
    </row>
    <row r="695" spans="1:10">
      <c r="A695" s="16">
        <v>694</v>
      </c>
      <c r="B695" s="13" t="s">
        <v>19</v>
      </c>
      <c r="C695" s="65" t="s">
        <v>1541</v>
      </c>
      <c r="D695" s="12" t="s">
        <v>1540</v>
      </c>
      <c r="E695" s="11" t="s">
        <v>27</v>
      </c>
      <c r="F695" s="13">
        <v>6</v>
      </c>
      <c r="G695" s="10">
        <v>393.16</v>
      </c>
      <c r="H695" s="72"/>
      <c r="I695" s="73">
        <f t="shared" si="21"/>
        <v>0</v>
      </c>
      <c r="J695" s="74" t="str">
        <f t="shared" si="20"/>
        <v/>
      </c>
    </row>
    <row r="696" spans="1:10">
      <c r="A696" s="16">
        <v>695</v>
      </c>
      <c r="B696" s="13" t="s">
        <v>19</v>
      </c>
      <c r="C696" s="65" t="s">
        <v>1539</v>
      </c>
      <c r="D696" s="12" t="s">
        <v>1538</v>
      </c>
      <c r="E696" s="11" t="s">
        <v>27</v>
      </c>
      <c r="F696" s="13">
        <v>10</v>
      </c>
      <c r="G696" s="10">
        <v>64.83</v>
      </c>
      <c r="H696" s="72"/>
      <c r="I696" s="73">
        <f t="shared" si="21"/>
        <v>0</v>
      </c>
      <c r="J696" s="74" t="str">
        <f t="shared" si="20"/>
        <v/>
      </c>
    </row>
    <row r="697" spans="1:10">
      <c r="A697" s="16">
        <v>696</v>
      </c>
      <c r="B697" s="13" t="s">
        <v>19</v>
      </c>
      <c r="C697" s="65" t="s">
        <v>1537</v>
      </c>
      <c r="D697" s="12" t="s">
        <v>1531</v>
      </c>
      <c r="E697" s="11" t="s">
        <v>27</v>
      </c>
      <c r="F697" s="13">
        <v>10</v>
      </c>
      <c r="G697" s="10">
        <v>406.06</v>
      </c>
      <c r="H697" s="72"/>
      <c r="I697" s="73">
        <f t="shared" si="21"/>
        <v>0</v>
      </c>
      <c r="J697" s="74" t="str">
        <f t="shared" si="20"/>
        <v/>
      </c>
    </row>
    <row r="698" spans="1:10">
      <c r="A698" s="16">
        <v>697</v>
      </c>
      <c r="B698" s="13" t="s">
        <v>19</v>
      </c>
      <c r="C698" s="65" t="s">
        <v>1536</v>
      </c>
      <c r="D698" s="12" t="s">
        <v>1531</v>
      </c>
      <c r="E698" s="11" t="s">
        <v>27</v>
      </c>
      <c r="F698" s="13">
        <v>5</v>
      </c>
      <c r="G698" s="10">
        <v>381.61</v>
      </c>
      <c r="H698" s="72"/>
      <c r="I698" s="73">
        <f t="shared" si="21"/>
        <v>0</v>
      </c>
      <c r="J698" s="74" t="str">
        <f t="shared" si="20"/>
        <v/>
      </c>
    </row>
    <row r="699" spans="1:10">
      <c r="A699" s="16">
        <v>698</v>
      </c>
      <c r="B699" s="13" t="s">
        <v>19</v>
      </c>
      <c r="C699" s="65" t="s">
        <v>1535</v>
      </c>
      <c r="D699" s="12" t="s">
        <v>1531</v>
      </c>
      <c r="E699" s="11" t="s">
        <v>27</v>
      </c>
      <c r="F699" s="13">
        <v>5</v>
      </c>
      <c r="G699" s="10">
        <v>267.69</v>
      </c>
      <c r="H699" s="72"/>
      <c r="I699" s="73">
        <f t="shared" si="21"/>
        <v>0</v>
      </c>
      <c r="J699" s="74" t="str">
        <f t="shared" si="20"/>
        <v/>
      </c>
    </row>
    <row r="700" spans="1:10">
      <c r="A700" s="16">
        <v>699</v>
      </c>
      <c r="B700" s="16" t="s">
        <v>19</v>
      </c>
      <c r="C700" s="66" t="s">
        <v>1534</v>
      </c>
      <c r="D700" s="15" t="s">
        <v>1533</v>
      </c>
      <c r="E700" s="14" t="s">
        <v>27</v>
      </c>
      <c r="F700" s="13">
        <v>5</v>
      </c>
      <c r="G700" s="10">
        <v>1068.8900000000001</v>
      </c>
      <c r="H700" s="72"/>
      <c r="I700" s="73">
        <f t="shared" si="21"/>
        <v>0</v>
      </c>
      <c r="J700" s="74" t="str">
        <f t="shared" si="20"/>
        <v/>
      </c>
    </row>
    <row r="701" spans="1:10">
      <c r="A701" s="16">
        <v>700</v>
      </c>
      <c r="B701" s="13" t="s">
        <v>19</v>
      </c>
      <c r="C701" s="65" t="s">
        <v>1532</v>
      </c>
      <c r="D701" s="12" t="s">
        <v>1531</v>
      </c>
      <c r="E701" s="11" t="s">
        <v>27</v>
      </c>
      <c r="F701" s="13">
        <v>5</v>
      </c>
      <c r="G701" s="10">
        <v>687.63</v>
      </c>
      <c r="H701" s="72"/>
      <c r="I701" s="73">
        <f t="shared" si="21"/>
        <v>0</v>
      </c>
      <c r="J701" s="74" t="str">
        <f t="shared" si="20"/>
        <v/>
      </c>
    </row>
    <row r="702" spans="1:10">
      <c r="A702" s="16">
        <v>701</v>
      </c>
      <c r="B702" s="13" t="s">
        <v>19</v>
      </c>
      <c r="C702" s="65" t="s">
        <v>1530</v>
      </c>
      <c r="D702" s="12" t="s">
        <v>1435</v>
      </c>
      <c r="E702" s="11" t="s">
        <v>27</v>
      </c>
      <c r="F702" s="13">
        <v>5</v>
      </c>
      <c r="G702" s="10">
        <v>252.62</v>
      </c>
      <c r="H702" s="72"/>
      <c r="I702" s="73">
        <f t="shared" si="21"/>
        <v>0</v>
      </c>
      <c r="J702" s="74" t="str">
        <f t="shared" si="20"/>
        <v/>
      </c>
    </row>
    <row r="703" spans="1:10">
      <c r="A703" s="16">
        <v>702</v>
      </c>
      <c r="B703" s="13" t="s">
        <v>19</v>
      </c>
      <c r="C703" s="65" t="s">
        <v>1529</v>
      </c>
      <c r="D703" s="12" t="s">
        <v>979</v>
      </c>
      <c r="E703" s="11" t="s">
        <v>27</v>
      </c>
      <c r="F703" s="13">
        <v>5</v>
      </c>
      <c r="G703" s="10">
        <v>72.39</v>
      </c>
      <c r="H703" s="72"/>
      <c r="I703" s="73">
        <f t="shared" si="21"/>
        <v>0</v>
      </c>
      <c r="J703" s="74" t="str">
        <f t="shared" si="20"/>
        <v/>
      </c>
    </row>
    <row r="704" spans="1:10">
      <c r="A704" s="16">
        <v>703</v>
      </c>
      <c r="B704" s="13" t="s">
        <v>19</v>
      </c>
      <c r="C704" s="65" t="s">
        <v>1528</v>
      </c>
      <c r="D704" s="12" t="s">
        <v>204</v>
      </c>
      <c r="E704" s="11" t="s">
        <v>27</v>
      </c>
      <c r="F704" s="13">
        <v>5</v>
      </c>
      <c r="G704" s="10">
        <v>303.87</v>
      </c>
      <c r="H704" s="72"/>
      <c r="I704" s="73">
        <f t="shared" si="21"/>
        <v>0</v>
      </c>
      <c r="J704" s="74" t="str">
        <f t="shared" si="20"/>
        <v/>
      </c>
    </row>
    <row r="705" spans="1:10">
      <c r="A705" s="16">
        <v>704</v>
      </c>
      <c r="B705" s="16" t="s">
        <v>19</v>
      </c>
      <c r="C705" s="66" t="s">
        <v>1527</v>
      </c>
      <c r="D705" s="15" t="s">
        <v>1520</v>
      </c>
      <c r="E705" s="14" t="s">
        <v>27</v>
      </c>
      <c r="F705" s="13">
        <v>5</v>
      </c>
      <c r="G705" s="10">
        <v>7835</v>
      </c>
      <c r="H705" s="72"/>
      <c r="I705" s="73">
        <f t="shared" si="21"/>
        <v>0</v>
      </c>
      <c r="J705" s="74" t="str">
        <f t="shared" si="20"/>
        <v/>
      </c>
    </row>
    <row r="706" spans="1:10">
      <c r="A706" s="16">
        <v>705</v>
      </c>
      <c r="B706" s="16" t="s">
        <v>19</v>
      </c>
      <c r="C706" s="66" t="s">
        <v>1526</v>
      </c>
      <c r="D706" s="15" t="s">
        <v>1525</v>
      </c>
      <c r="E706" s="14" t="s">
        <v>27</v>
      </c>
      <c r="F706" s="13">
        <v>5</v>
      </c>
      <c r="G706" s="10">
        <v>6000</v>
      </c>
      <c r="H706" s="72"/>
      <c r="I706" s="73">
        <f t="shared" si="21"/>
        <v>0</v>
      </c>
      <c r="J706" s="74" t="str">
        <f t="shared" ref="J706:J769" si="22">IF(H:H&gt;G:G, "Above Estimated Unit Price", "")</f>
        <v/>
      </c>
    </row>
    <row r="707" spans="1:10">
      <c r="A707" s="16">
        <v>706</v>
      </c>
      <c r="B707" s="16" t="s">
        <v>19</v>
      </c>
      <c r="C707" s="66" t="s">
        <v>1524</v>
      </c>
      <c r="D707" s="15" t="s">
        <v>1520</v>
      </c>
      <c r="E707" s="14" t="s">
        <v>27</v>
      </c>
      <c r="F707" s="13">
        <v>5</v>
      </c>
      <c r="G707" s="10">
        <v>4645</v>
      </c>
      <c r="H707" s="72"/>
      <c r="I707" s="73">
        <f t="shared" ref="I707:I770" si="23">H707*F707</f>
        <v>0</v>
      </c>
      <c r="J707" s="74" t="str">
        <f t="shared" si="22"/>
        <v/>
      </c>
    </row>
    <row r="708" spans="1:10">
      <c r="A708" s="16">
        <v>707</v>
      </c>
      <c r="B708" s="16" t="s">
        <v>19</v>
      </c>
      <c r="C708" s="66" t="s">
        <v>1523</v>
      </c>
      <c r="D708" s="15" t="s">
        <v>1520</v>
      </c>
      <c r="E708" s="14" t="s">
        <v>27</v>
      </c>
      <c r="F708" s="13">
        <v>5</v>
      </c>
      <c r="G708" s="10">
        <v>7065</v>
      </c>
      <c r="H708" s="72"/>
      <c r="I708" s="73">
        <f t="shared" si="23"/>
        <v>0</v>
      </c>
      <c r="J708" s="74" t="str">
        <f t="shared" si="22"/>
        <v/>
      </c>
    </row>
    <row r="709" spans="1:10">
      <c r="A709" s="16">
        <v>708</v>
      </c>
      <c r="B709" s="16" t="s">
        <v>19</v>
      </c>
      <c r="C709" s="66" t="s">
        <v>1522</v>
      </c>
      <c r="D709" s="15" t="s">
        <v>1520</v>
      </c>
      <c r="E709" s="14" t="s">
        <v>27</v>
      </c>
      <c r="F709" s="13">
        <v>5</v>
      </c>
      <c r="G709" s="10">
        <v>6360</v>
      </c>
      <c r="H709" s="72"/>
      <c r="I709" s="73">
        <f t="shared" si="23"/>
        <v>0</v>
      </c>
      <c r="J709" s="74" t="str">
        <f t="shared" si="22"/>
        <v/>
      </c>
    </row>
    <row r="710" spans="1:10">
      <c r="A710" s="16">
        <v>709</v>
      </c>
      <c r="B710" s="16" t="s">
        <v>19</v>
      </c>
      <c r="C710" s="66" t="s">
        <v>1521</v>
      </c>
      <c r="D710" s="15" t="s">
        <v>1520</v>
      </c>
      <c r="E710" s="14" t="s">
        <v>27</v>
      </c>
      <c r="F710" s="13">
        <v>5</v>
      </c>
      <c r="G710" s="10">
        <v>4635</v>
      </c>
      <c r="H710" s="72"/>
      <c r="I710" s="73">
        <f t="shared" si="23"/>
        <v>0</v>
      </c>
      <c r="J710" s="74" t="str">
        <f t="shared" si="22"/>
        <v/>
      </c>
    </row>
    <row r="711" spans="1:10">
      <c r="A711" s="16">
        <v>710</v>
      </c>
      <c r="B711" s="13" t="s">
        <v>19</v>
      </c>
      <c r="C711" s="65" t="s">
        <v>1519</v>
      </c>
      <c r="D711" s="12" t="s">
        <v>1518</v>
      </c>
      <c r="E711" s="11" t="s">
        <v>27</v>
      </c>
      <c r="F711" s="13">
        <v>5</v>
      </c>
      <c r="G711" s="10">
        <v>470.05</v>
      </c>
      <c r="H711" s="72"/>
      <c r="I711" s="73">
        <f t="shared" si="23"/>
        <v>0</v>
      </c>
      <c r="J711" s="74" t="str">
        <f t="shared" si="22"/>
        <v/>
      </c>
    </row>
    <row r="712" spans="1:10">
      <c r="A712" s="16">
        <v>711</v>
      </c>
      <c r="B712" s="13" t="s">
        <v>19</v>
      </c>
      <c r="C712" s="65" t="s">
        <v>1517</v>
      </c>
      <c r="D712" s="12" t="s">
        <v>252</v>
      </c>
      <c r="E712" s="11" t="s">
        <v>27</v>
      </c>
      <c r="F712" s="13">
        <v>76</v>
      </c>
      <c r="G712" s="10">
        <v>277.04000000000002</v>
      </c>
      <c r="H712" s="72"/>
      <c r="I712" s="73">
        <f t="shared" si="23"/>
        <v>0</v>
      </c>
      <c r="J712" s="74" t="str">
        <f t="shared" si="22"/>
        <v/>
      </c>
    </row>
    <row r="713" spans="1:10">
      <c r="A713" s="16">
        <v>712</v>
      </c>
      <c r="B713" s="13" t="s">
        <v>19</v>
      </c>
      <c r="C713" s="65" t="s">
        <v>1516</v>
      </c>
      <c r="D713" s="12" t="s">
        <v>1515</v>
      </c>
      <c r="E713" s="11" t="s">
        <v>27</v>
      </c>
      <c r="F713" s="13">
        <v>5</v>
      </c>
      <c r="G713" s="10">
        <v>178.86</v>
      </c>
      <c r="H713" s="72"/>
      <c r="I713" s="73">
        <f t="shared" si="23"/>
        <v>0</v>
      </c>
      <c r="J713" s="74" t="str">
        <f t="shared" si="22"/>
        <v/>
      </c>
    </row>
    <row r="714" spans="1:10">
      <c r="A714" s="16">
        <v>713</v>
      </c>
      <c r="B714" s="13" t="s">
        <v>19</v>
      </c>
      <c r="C714" s="65" t="s">
        <v>1514</v>
      </c>
      <c r="D714" s="12" t="s">
        <v>830</v>
      </c>
      <c r="E714" s="11" t="s">
        <v>27</v>
      </c>
      <c r="F714" s="13">
        <v>14</v>
      </c>
      <c r="G714" s="10">
        <v>10606.68</v>
      </c>
      <c r="H714" s="72"/>
      <c r="I714" s="73">
        <f t="shared" si="23"/>
        <v>0</v>
      </c>
      <c r="J714" s="74" t="str">
        <f t="shared" si="22"/>
        <v/>
      </c>
    </row>
    <row r="715" spans="1:10">
      <c r="A715" s="16">
        <v>714</v>
      </c>
      <c r="B715" s="13" t="s">
        <v>19</v>
      </c>
      <c r="C715" s="65" t="s">
        <v>1513</v>
      </c>
      <c r="D715" s="12" t="s">
        <v>1512</v>
      </c>
      <c r="E715" s="11" t="s">
        <v>27</v>
      </c>
      <c r="F715" s="13">
        <v>14</v>
      </c>
      <c r="G715" s="10">
        <v>38.9</v>
      </c>
      <c r="H715" s="72"/>
      <c r="I715" s="73">
        <f t="shared" si="23"/>
        <v>0</v>
      </c>
      <c r="J715" s="74" t="str">
        <f t="shared" si="22"/>
        <v/>
      </c>
    </row>
    <row r="716" spans="1:10">
      <c r="A716" s="16">
        <v>715</v>
      </c>
      <c r="B716" s="16" t="s">
        <v>19</v>
      </c>
      <c r="C716" s="66" t="s">
        <v>1511</v>
      </c>
      <c r="D716" s="15" t="s">
        <v>1510</v>
      </c>
      <c r="E716" s="14" t="s">
        <v>27</v>
      </c>
      <c r="F716" s="13">
        <v>8</v>
      </c>
      <c r="G716" s="10">
        <v>288.51</v>
      </c>
      <c r="H716" s="72"/>
      <c r="I716" s="73">
        <f t="shared" si="23"/>
        <v>0</v>
      </c>
      <c r="J716" s="74" t="str">
        <f t="shared" si="22"/>
        <v/>
      </c>
    </row>
    <row r="717" spans="1:10">
      <c r="A717" s="16">
        <v>716</v>
      </c>
      <c r="B717" s="13" t="s">
        <v>19</v>
      </c>
      <c r="C717" s="65" t="s">
        <v>1509</v>
      </c>
      <c r="D717" s="12" t="s">
        <v>1508</v>
      </c>
      <c r="E717" s="11" t="s">
        <v>27</v>
      </c>
      <c r="F717" s="13">
        <v>5</v>
      </c>
      <c r="G717" s="10">
        <v>68.010000000000005</v>
      </c>
      <c r="H717" s="72"/>
      <c r="I717" s="73">
        <f t="shared" si="23"/>
        <v>0</v>
      </c>
      <c r="J717" s="74" t="str">
        <f t="shared" si="22"/>
        <v/>
      </c>
    </row>
    <row r="718" spans="1:10">
      <c r="A718" s="16">
        <v>717</v>
      </c>
      <c r="B718" s="13" t="s">
        <v>19</v>
      </c>
      <c r="C718" s="65" t="s">
        <v>1507</v>
      </c>
      <c r="D718" s="12" t="s">
        <v>1506</v>
      </c>
      <c r="E718" s="11" t="s">
        <v>27</v>
      </c>
      <c r="F718" s="13">
        <v>5</v>
      </c>
      <c r="G718" s="10">
        <v>112.3</v>
      </c>
      <c r="H718" s="72"/>
      <c r="I718" s="73">
        <f t="shared" si="23"/>
        <v>0</v>
      </c>
      <c r="J718" s="74" t="str">
        <f t="shared" si="22"/>
        <v/>
      </c>
    </row>
    <row r="719" spans="1:10">
      <c r="A719" s="16">
        <v>718</v>
      </c>
      <c r="B719" s="13" t="s">
        <v>19</v>
      </c>
      <c r="C719" s="65" t="s">
        <v>1505</v>
      </c>
      <c r="D719" s="12" t="s">
        <v>1498</v>
      </c>
      <c r="E719" s="11" t="s">
        <v>27</v>
      </c>
      <c r="F719" s="13">
        <v>5</v>
      </c>
      <c r="G719" s="10">
        <v>221.61</v>
      </c>
      <c r="H719" s="72"/>
      <c r="I719" s="73">
        <f t="shared" si="23"/>
        <v>0</v>
      </c>
      <c r="J719" s="74" t="str">
        <f t="shared" si="22"/>
        <v/>
      </c>
    </row>
    <row r="720" spans="1:10">
      <c r="A720" s="16">
        <v>719</v>
      </c>
      <c r="B720" s="13" t="s">
        <v>19</v>
      </c>
      <c r="C720" s="65" t="s">
        <v>1504</v>
      </c>
      <c r="D720" s="12" t="s">
        <v>1498</v>
      </c>
      <c r="E720" s="11" t="s">
        <v>27</v>
      </c>
      <c r="F720" s="13">
        <v>5</v>
      </c>
      <c r="G720" s="10">
        <v>66.8</v>
      </c>
      <c r="H720" s="72"/>
      <c r="I720" s="73">
        <f t="shared" si="23"/>
        <v>0</v>
      </c>
      <c r="J720" s="74" t="str">
        <f t="shared" si="22"/>
        <v/>
      </c>
    </row>
    <row r="721" spans="1:10">
      <c r="A721" s="16">
        <v>720</v>
      </c>
      <c r="B721" s="13" t="s">
        <v>19</v>
      </c>
      <c r="C721" s="65" t="s">
        <v>1503</v>
      </c>
      <c r="D721" s="12" t="s">
        <v>1426</v>
      </c>
      <c r="E721" s="11" t="s">
        <v>27</v>
      </c>
      <c r="F721" s="13">
        <v>6</v>
      </c>
      <c r="G721" s="10">
        <v>95.58</v>
      </c>
      <c r="H721" s="72"/>
      <c r="I721" s="73">
        <f t="shared" si="23"/>
        <v>0</v>
      </c>
      <c r="J721" s="74" t="str">
        <f t="shared" si="22"/>
        <v/>
      </c>
    </row>
    <row r="722" spans="1:10">
      <c r="A722" s="16">
        <v>721</v>
      </c>
      <c r="B722" s="13" t="s">
        <v>19</v>
      </c>
      <c r="C722" s="65" t="s">
        <v>1502</v>
      </c>
      <c r="D722" s="12" t="s">
        <v>1498</v>
      </c>
      <c r="E722" s="11" t="s">
        <v>27</v>
      </c>
      <c r="F722" s="13">
        <v>5</v>
      </c>
      <c r="G722" s="10">
        <v>84.18</v>
      </c>
      <c r="H722" s="72"/>
      <c r="I722" s="73">
        <f t="shared" si="23"/>
        <v>0</v>
      </c>
      <c r="J722" s="74" t="str">
        <f t="shared" si="22"/>
        <v/>
      </c>
    </row>
    <row r="723" spans="1:10">
      <c r="A723" s="16">
        <v>722</v>
      </c>
      <c r="B723" s="13" t="s">
        <v>19</v>
      </c>
      <c r="C723" s="65" t="s">
        <v>1501</v>
      </c>
      <c r="D723" s="12" t="s">
        <v>1426</v>
      </c>
      <c r="E723" s="11" t="s">
        <v>27</v>
      </c>
      <c r="F723" s="13">
        <v>5</v>
      </c>
      <c r="G723" s="10">
        <v>95.58</v>
      </c>
      <c r="H723" s="72"/>
      <c r="I723" s="73">
        <f t="shared" si="23"/>
        <v>0</v>
      </c>
      <c r="J723" s="74" t="str">
        <f t="shared" si="22"/>
        <v/>
      </c>
    </row>
    <row r="724" spans="1:10">
      <c r="A724" s="16">
        <v>723</v>
      </c>
      <c r="B724" s="13" t="s">
        <v>19</v>
      </c>
      <c r="C724" s="65" t="s">
        <v>1500</v>
      </c>
      <c r="D724" s="12" t="s">
        <v>1498</v>
      </c>
      <c r="E724" s="11" t="s">
        <v>27</v>
      </c>
      <c r="F724" s="13">
        <v>5</v>
      </c>
      <c r="G724" s="10">
        <v>63.38</v>
      </c>
      <c r="H724" s="72"/>
      <c r="I724" s="73">
        <f t="shared" si="23"/>
        <v>0</v>
      </c>
      <c r="J724" s="74" t="str">
        <f t="shared" si="22"/>
        <v/>
      </c>
    </row>
    <row r="725" spans="1:10">
      <c r="A725" s="16">
        <v>724</v>
      </c>
      <c r="B725" s="13" t="s">
        <v>19</v>
      </c>
      <c r="C725" s="65" t="s">
        <v>1499</v>
      </c>
      <c r="D725" s="12" t="s">
        <v>1498</v>
      </c>
      <c r="E725" s="11" t="s">
        <v>27</v>
      </c>
      <c r="F725" s="13">
        <v>5</v>
      </c>
      <c r="G725" s="10">
        <v>59.8</v>
      </c>
      <c r="H725" s="72"/>
      <c r="I725" s="73">
        <f t="shared" si="23"/>
        <v>0</v>
      </c>
      <c r="J725" s="74" t="str">
        <f t="shared" si="22"/>
        <v/>
      </c>
    </row>
    <row r="726" spans="1:10">
      <c r="A726" s="16">
        <v>725</v>
      </c>
      <c r="B726" s="13" t="s">
        <v>19</v>
      </c>
      <c r="C726" s="65" t="s">
        <v>1497</v>
      </c>
      <c r="D726" s="12" t="s">
        <v>1426</v>
      </c>
      <c r="E726" s="11" t="s">
        <v>27</v>
      </c>
      <c r="F726" s="13">
        <v>5</v>
      </c>
      <c r="G726" s="10">
        <v>95.58</v>
      </c>
      <c r="H726" s="72"/>
      <c r="I726" s="73">
        <f t="shared" si="23"/>
        <v>0</v>
      </c>
      <c r="J726" s="74" t="str">
        <f t="shared" si="22"/>
        <v/>
      </c>
    </row>
    <row r="727" spans="1:10">
      <c r="A727" s="16">
        <v>726</v>
      </c>
      <c r="B727" s="13" t="s">
        <v>19</v>
      </c>
      <c r="C727" s="65" t="s">
        <v>1496</v>
      </c>
      <c r="D727" s="12" t="s">
        <v>1469</v>
      </c>
      <c r="E727" s="11" t="s">
        <v>27</v>
      </c>
      <c r="F727" s="13">
        <v>53</v>
      </c>
      <c r="G727" s="10">
        <v>760.86</v>
      </c>
      <c r="H727" s="72"/>
      <c r="I727" s="73">
        <f t="shared" si="23"/>
        <v>0</v>
      </c>
      <c r="J727" s="74" t="str">
        <f t="shared" si="22"/>
        <v/>
      </c>
    </row>
    <row r="728" spans="1:10">
      <c r="A728" s="16">
        <v>727</v>
      </c>
      <c r="B728" s="13" t="s">
        <v>19</v>
      </c>
      <c r="C728" s="65" t="s">
        <v>1495</v>
      </c>
      <c r="D728" s="12" t="s">
        <v>1494</v>
      </c>
      <c r="E728" s="11" t="s">
        <v>27</v>
      </c>
      <c r="F728" s="13">
        <v>5</v>
      </c>
      <c r="G728" s="10">
        <v>57.35</v>
      </c>
      <c r="H728" s="72"/>
      <c r="I728" s="73">
        <f t="shared" si="23"/>
        <v>0</v>
      </c>
      <c r="J728" s="74" t="str">
        <f t="shared" si="22"/>
        <v/>
      </c>
    </row>
    <row r="729" spans="1:10">
      <c r="A729" s="16">
        <v>728</v>
      </c>
      <c r="B729" s="13" t="s">
        <v>19</v>
      </c>
      <c r="C729" s="65" t="s">
        <v>1493</v>
      </c>
      <c r="D729" s="12" t="s">
        <v>1492</v>
      </c>
      <c r="E729" s="11" t="s">
        <v>27</v>
      </c>
      <c r="F729" s="13">
        <v>10</v>
      </c>
      <c r="G729" s="10">
        <v>178.56</v>
      </c>
      <c r="H729" s="72"/>
      <c r="I729" s="73">
        <f t="shared" si="23"/>
        <v>0</v>
      </c>
      <c r="J729" s="74" t="str">
        <f t="shared" si="22"/>
        <v/>
      </c>
    </row>
    <row r="730" spans="1:10">
      <c r="A730" s="16">
        <v>729</v>
      </c>
      <c r="B730" s="13" t="s">
        <v>19</v>
      </c>
      <c r="C730" s="65" t="s">
        <v>1491</v>
      </c>
      <c r="D730" s="12" t="s">
        <v>1490</v>
      </c>
      <c r="E730" s="11" t="s">
        <v>27</v>
      </c>
      <c r="F730" s="13">
        <v>22</v>
      </c>
      <c r="G730" s="10">
        <v>63.6</v>
      </c>
      <c r="H730" s="72"/>
      <c r="I730" s="73">
        <f t="shared" si="23"/>
        <v>0</v>
      </c>
      <c r="J730" s="74" t="str">
        <f t="shared" si="22"/>
        <v/>
      </c>
    </row>
    <row r="731" spans="1:10">
      <c r="A731" s="16">
        <v>730</v>
      </c>
      <c r="B731" s="16" t="s">
        <v>19</v>
      </c>
      <c r="C731" s="66" t="s">
        <v>1489</v>
      </c>
      <c r="D731" s="15" t="s">
        <v>1488</v>
      </c>
      <c r="E731" s="14" t="s">
        <v>27</v>
      </c>
      <c r="F731" s="13">
        <v>6</v>
      </c>
      <c r="G731" s="10">
        <v>614.04</v>
      </c>
      <c r="H731" s="72"/>
      <c r="I731" s="73">
        <f t="shared" si="23"/>
        <v>0</v>
      </c>
      <c r="J731" s="74" t="str">
        <f t="shared" si="22"/>
        <v/>
      </c>
    </row>
    <row r="732" spans="1:10">
      <c r="A732" s="16">
        <v>731</v>
      </c>
      <c r="B732" s="13" t="s">
        <v>19</v>
      </c>
      <c r="C732" s="65" t="s">
        <v>1487</v>
      </c>
      <c r="D732" s="12" t="s">
        <v>1486</v>
      </c>
      <c r="E732" s="11" t="s">
        <v>27</v>
      </c>
      <c r="F732" s="13">
        <v>132</v>
      </c>
      <c r="G732" s="10">
        <v>401.19</v>
      </c>
      <c r="H732" s="72"/>
      <c r="I732" s="73">
        <f t="shared" si="23"/>
        <v>0</v>
      </c>
      <c r="J732" s="74" t="str">
        <f t="shared" si="22"/>
        <v/>
      </c>
    </row>
    <row r="733" spans="1:10">
      <c r="A733" s="16">
        <v>732</v>
      </c>
      <c r="B733" s="13" t="s">
        <v>19</v>
      </c>
      <c r="C733" s="65" t="s">
        <v>1485</v>
      </c>
      <c r="D733" s="12" t="s">
        <v>1441</v>
      </c>
      <c r="E733" s="11" t="s">
        <v>27</v>
      </c>
      <c r="F733" s="13">
        <v>20</v>
      </c>
      <c r="G733" s="10">
        <v>74.69</v>
      </c>
      <c r="H733" s="72"/>
      <c r="I733" s="73">
        <f t="shared" si="23"/>
        <v>0</v>
      </c>
      <c r="J733" s="74" t="str">
        <f t="shared" si="22"/>
        <v/>
      </c>
    </row>
    <row r="734" spans="1:10">
      <c r="A734" s="16">
        <v>733</v>
      </c>
      <c r="B734" s="13" t="s">
        <v>19</v>
      </c>
      <c r="C734" s="65" t="s">
        <v>1484</v>
      </c>
      <c r="D734" s="12" t="s">
        <v>1426</v>
      </c>
      <c r="E734" s="11" t="s">
        <v>27</v>
      </c>
      <c r="F734" s="13">
        <v>20</v>
      </c>
      <c r="G734" s="10">
        <v>91.48</v>
      </c>
      <c r="H734" s="72"/>
      <c r="I734" s="73">
        <f t="shared" si="23"/>
        <v>0</v>
      </c>
      <c r="J734" s="74" t="str">
        <f t="shared" si="22"/>
        <v/>
      </c>
    </row>
    <row r="735" spans="1:10">
      <c r="A735" s="16">
        <v>734</v>
      </c>
      <c r="B735" s="13" t="s">
        <v>19</v>
      </c>
      <c r="C735" s="65" t="s">
        <v>1483</v>
      </c>
      <c r="D735" s="12" t="s">
        <v>909</v>
      </c>
      <c r="E735" s="11" t="s">
        <v>27</v>
      </c>
      <c r="F735" s="13">
        <v>35</v>
      </c>
      <c r="G735" s="10">
        <v>232.31</v>
      </c>
      <c r="H735" s="72"/>
      <c r="I735" s="73">
        <f t="shared" si="23"/>
        <v>0</v>
      </c>
      <c r="J735" s="74" t="str">
        <f t="shared" si="22"/>
        <v/>
      </c>
    </row>
    <row r="736" spans="1:10">
      <c r="A736" s="16">
        <v>735</v>
      </c>
      <c r="B736" s="13" t="s">
        <v>19</v>
      </c>
      <c r="C736" s="65" t="s">
        <v>1482</v>
      </c>
      <c r="D736" s="12" t="s">
        <v>1444</v>
      </c>
      <c r="E736" s="11" t="s">
        <v>27</v>
      </c>
      <c r="F736" s="13">
        <v>285</v>
      </c>
      <c r="G736" s="10">
        <v>24.46</v>
      </c>
      <c r="H736" s="72"/>
      <c r="I736" s="73">
        <f t="shared" si="23"/>
        <v>0</v>
      </c>
      <c r="J736" s="74" t="str">
        <f t="shared" si="22"/>
        <v/>
      </c>
    </row>
    <row r="737" spans="1:10">
      <c r="A737" s="16">
        <v>736</v>
      </c>
      <c r="B737" s="13" t="s">
        <v>19</v>
      </c>
      <c r="C737" s="65" t="s">
        <v>1481</v>
      </c>
      <c r="D737" s="12" t="s">
        <v>1480</v>
      </c>
      <c r="E737" s="11" t="s">
        <v>27</v>
      </c>
      <c r="F737" s="13">
        <v>5</v>
      </c>
      <c r="G737" s="10">
        <v>1109.45</v>
      </c>
      <c r="H737" s="72"/>
      <c r="I737" s="73">
        <f t="shared" si="23"/>
        <v>0</v>
      </c>
      <c r="J737" s="74" t="str">
        <f t="shared" si="22"/>
        <v/>
      </c>
    </row>
    <row r="738" spans="1:10">
      <c r="A738" s="16">
        <v>737</v>
      </c>
      <c r="B738" s="13" t="s">
        <v>19</v>
      </c>
      <c r="C738" s="65" t="s">
        <v>1479</v>
      </c>
      <c r="D738" s="12" t="s">
        <v>1469</v>
      </c>
      <c r="E738" s="11" t="s">
        <v>27</v>
      </c>
      <c r="F738" s="13">
        <v>5</v>
      </c>
      <c r="G738" s="10">
        <v>319.01</v>
      </c>
      <c r="H738" s="72"/>
      <c r="I738" s="73">
        <f t="shared" si="23"/>
        <v>0</v>
      </c>
      <c r="J738" s="74" t="str">
        <f t="shared" si="22"/>
        <v/>
      </c>
    </row>
    <row r="739" spans="1:10">
      <c r="A739" s="16">
        <v>738</v>
      </c>
      <c r="B739" s="13" t="s">
        <v>19</v>
      </c>
      <c r="C739" s="65" t="s">
        <v>1478</v>
      </c>
      <c r="D739" s="12" t="s">
        <v>1477</v>
      </c>
      <c r="E739" s="11" t="s">
        <v>27</v>
      </c>
      <c r="F739" s="13">
        <v>5</v>
      </c>
      <c r="G739" s="10">
        <v>69.53</v>
      </c>
      <c r="H739" s="72"/>
      <c r="I739" s="73">
        <f t="shared" si="23"/>
        <v>0</v>
      </c>
      <c r="J739" s="74" t="str">
        <f t="shared" si="22"/>
        <v/>
      </c>
    </row>
    <row r="740" spans="1:10">
      <c r="A740" s="16">
        <v>739</v>
      </c>
      <c r="B740" s="13" t="s">
        <v>19</v>
      </c>
      <c r="C740" s="65" t="s">
        <v>1476</v>
      </c>
      <c r="D740" s="12" t="s">
        <v>1475</v>
      </c>
      <c r="E740" s="11" t="s">
        <v>27</v>
      </c>
      <c r="F740" s="13">
        <v>5</v>
      </c>
      <c r="G740" s="10">
        <v>1574.56</v>
      </c>
      <c r="H740" s="72"/>
      <c r="I740" s="73">
        <f t="shared" si="23"/>
        <v>0</v>
      </c>
      <c r="J740" s="74" t="str">
        <f t="shared" si="22"/>
        <v/>
      </c>
    </row>
    <row r="741" spans="1:10">
      <c r="A741" s="16">
        <v>740</v>
      </c>
      <c r="B741" s="13" t="s">
        <v>19</v>
      </c>
      <c r="C741" s="65" t="s">
        <v>1474</v>
      </c>
      <c r="D741" s="12" t="s">
        <v>1473</v>
      </c>
      <c r="E741" s="11" t="s">
        <v>27</v>
      </c>
      <c r="F741" s="13">
        <v>5</v>
      </c>
      <c r="G741" s="10">
        <v>89.6</v>
      </c>
      <c r="H741" s="72"/>
      <c r="I741" s="73">
        <f t="shared" si="23"/>
        <v>0</v>
      </c>
      <c r="J741" s="74" t="str">
        <f t="shared" si="22"/>
        <v/>
      </c>
    </row>
    <row r="742" spans="1:10">
      <c r="A742" s="16">
        <v>741</v>
      </c>
      <c r="B742" s="13" t="s">
        <v>19</v>
      </c>
      <c r="C742" s="65" t="s">
        <v>1472</v>
      </c>
      <c r="D742" s="12" t="s">
        <v>1471</v>
      </c>
      <c r="E742" s="11" t="s">
        <v>27</v>
      </c>
      <c r="F742" s="13">
        <v>5</v>
      </c>
      <c r="G742" s="10">
        <v>225.64</v>
      </c>
      <c r="H742" s="72"/>
      <c r="I742" s="73">
        <f t="shared" si="23"/>
        <v>0</v>
      </c>
      <c r="J742" s="74" t="str">
        <f t="shared" si="22"/>
        <v/>
      </c>
    </row>
    <row r="743" spans="1:10">
      <c r="A743" s="16">
        <v>742</v>
      </c>
      <c r="B743" s="13" t="s">
        <v>19</v>
      </c>
      <c r="C743" s="65" t="s">
        <v>1470</v>
      </c>
      <c r="D743" s="12" t="s">
        <v>1469</v>
      </c>
      <c r="E743" s="11" t="s">
        <v>27</v>
      </c>
      <c r="F743" s="13">
        <v>20</v>
      </c>
      <c r="G743" s="10">
        <v>387.57</v>
      </c>
      <c r="H743" s="72"/>
      <c r="I743" s="73">
        <f t="shared" si="23"/>
        <v>0</v>
      </c>
      <c r="J743" s="74" t="str">
        <f t="shared" si="22"/>
        <v/>
      </c>
    </row>
    <row r="744" spans="1:10">
      <c r="A744" s="16">
        <v>743</v>
      </c>
      <c r="B744" s="13" t="s">
        <v>19</v>
      </c>
      <c r="C744" s="65" t="s">
        <v>1468</v>
      </c>
      <c r="D744" s="12" t="s">
        <v>641</v>
      </c>
      <c r="E744" s="11" t="s">
        <v>27</v>
      </c>
      <c r="F744" s="13">
        <v>15</v>
      </c>
      <c r="G744" s="10">
        <v>116.05</v>
      </c>
      <c r="H744" s="72"/>
      <c r="I744" s="73">
        <f t="shared" si="23"/>
        <v>0</v>
      </c>
      <c r="J744" s="74" t="str">
        <f t="shared" si="22"/>
        <v/>
      </c>
    </row>
    <row r="745" spans="1:10">
      <c r="A745" s="16">
        <v>744</v>
      </c>
      <c r="B745" s="13" t="s">
        <v>19</v>
      </c>
      <c r="C745" s="65" t="s">
        <v>1467</v>
      </c>
      <c r="D745" s="12" t="s">
        <v>1466</v>
      </c>
      <c r="E745" s="11" t="s">
        <v>27</v>
      </c>
      <c r="F745" s="13">
        <v>25</v>
      </c>
      <c r="G745" s="10">
        <v>262.57</v>
      </c>
      <c r="H745" s="72"/>
      <c r="I745" s="73">
        <f t="shared" si="23"/>
        <v>0</v>
      </c>
      <c r="J745" s="74" t="str">
        <f t="shared" si="22"/>
        <v/>
      </c>
    </row>
    <row r="746" spans="1:10">
      <c r="A746" s="16">
        <v>745</v>
      </c>
      <c r="B746" s="13" t="s">
        <v>19</v>
      </c>
      <c r="C746" s="65" t="s">
        <v>1465</v>
      </c>
      <c r="D746" s="12" t="s">
        <v>1464</v>
      </c>
      <c r="E746" s="11" t="s">
        <v>27</v>
      </c>
      <c r="F746" s="13">
        <v>5</v>
      </c>
      <c r="G746" s="10">
        <v>144.1</v>
      </c>
      <c r="H746" s="72"/>
      <c r="I746" s="73">
        <f t="shared" si="23"/>
        <v>0</v>
      </c>
      <c r="J746" s="74" t="str">
        <f t="shared" si="22"/>
        <v/>
      </c>
    </row>
    <row r="747" spans="1:10">
      <c r="A747" s="16">
        <v>746</v>
      </c>
      <c r="B747" s="13" t="s">
        <v>19</v>
      </c>
      <c r="C747" s="65" t="s">
        <v>1463</v>
      </c>
      <c r="D747" s="12" t="s">
        <v>1461</v>
      </c>
      <c r="E747" s="11" t="s">
        <v>27</v>
      </c>
      <c r="F747" s="13">
        <v>5</v>
      </c>
      <c r="G747" s="10">
        <v>3529.68</v>
      </c>
      <c r="H747" s="72"/>
      <c r="I747" s="73">
        <f t="shared" si="23"/>
        <v>0</v>
      </c>
      <c r="J747" s="74" t="str">
        <f t="shared" si="22"/>
        <v/>
      </c>
    </row>
    <row r="748" spans="1:10">
      <c r="A748" s="16">
        <v>747</v>
      </c>
      <c r="B748" s="13" t="s">
        <v>19</v>
      </c>
      <c r="C748" s="65" t="s">
        <v>1462</v>
      </c>
      <c r="D748" s="12" t="s">
        <v>1461</v>
      </c>
      <c r="E748" s="11" t="s">
        <v>27</v>
      </c>
      <c r="F748" s="13">
        <v>5</v>
      </c>
      <c r="G748" s="10">
        <v>209</v>
      </c>
      <c r="H748" s="72"/>
      <c r="I748" s="73">
        <f t="shared" si="23"/>
        <v>0</v>
      </c>
      <c r="J748" s="74" t="str">
        <f t="shared" si="22"/>
        <v/>
      </c>
    </row>
    <row r="749" spans="1:10">
      <c r="A749" s="16">
        <v>748</v>
      </c>
      <c r="B749" s="13" t="s">
        <v>19</v>
      </c>
      <c r="C749" s="65" t="s">
        <v>1460</v>
      </c>
      <c r="D749" s="12" t="s">
        <v>1459</v>
      </c>
      <c r="E749" s="11" t="s">
        <v>27</v>
      </c>
      <c r="F749" s="13">
        <v>6</v>
      </c>
      <c r="G749" s="10">
        <v>1036.83</v>
      </c>
      <c r="H749" s="72"/>
      <c r="I749" s="73">
        <f t="shared" si="23"/>
        <v>0</v>
      </c>
      <c r="J749" s="74" t="str">
        <f t="shared" si="22"/>
        <v/>
      </c>
    </row>
    <row r="750" spans="1:10">
      <c r="A750" s="16">
        <v>749</v>
      </c>
      <c r="B750" s="13" t="s">
        <v>19</v>
      </c>
      <c r="C750" s="65" t="s">
        <v>1458</v>
      </c>
      <c r="D750" s="12" t="s">
        <v>1457</v>
      </c>
      <c r="E750" s="11" t="s">
        <v>1068</v>
      </c>
      <c r="F750" s="13">
        <v>5</v>
      </c>
      <c r="G750" s="10">
        <v>923.57</v>
      </c>
      <c r="H750" s="72"/>
      <c r="I750" s="73">
        <f t="shared" si="23"/>
        <v>0</v>
      </c>
      <c r="J750" s="74" t="str">
        <f t="shared" si="22"/>
        <v/>
      </c>
    </row>
    <row r="751" spans="1:10">
      <c r="A751" s="16">
        <v>750</v>
      </c>
      <c r="B751" s="13" t="s">
        <v>19</v>
      </c>
      <c r="C751" s="65" t="s">
        <v>1456</v>
      </c>
      <c r="D751" s="12" t="s">
        <v>1424</v>
      </c>
      <c r="E751" s="11" t="s">
        <v>27</v>
      </c>
      <c r="F751" s="13">
        <v>5</v>
      </c>
      <c r="G751" s="10">
        <v>126.88</v>
      </c>
      <c r="H751" s="72"/>
      <c r="I751" s="73">
        <f t="shared" si="23"/>
        <v>0</v>
      </c>
      <c r="J751" s="74" t="str">
        <f t="shared" si="22"/>
        <v/>
      </c>
    </row>
    <row r="752" spans="1:10">
      <c r="A752" s="16">
        <v>751</v>
      </c>
      <c r="B752" s="13" t="s">
        <v>19</v>
      </c>
      <c r="C752" s="65" t="s">
        <v>1455</v>
      </c>
      <c r="D752" s="12" t="s">
        <v>1454</v>
      </c>
      <c r="E752" s="11" t="s">
        <v>27</v>
      </c>
      <c r="F752" s="13">
        <v>5</v>
      </c>
      <c r="G752" s="10">
        <v>113.5</v>
      </c>
      <c r="H752" s="72"/>
      <c r="I752" s="73">
        <f t="shared" si="23"/>
        <v>0</v>
      </c>
      <c r="J752" s="74" t="str">
        <f t="shared" si="22"/>
        <v/>
      </c>
    </row>
    <row r="753" spans="1:10">
      <c r="A753" s="16">
        <v>752</v>
      </c>
      <c r="B753" s="13" t="s">
        <v>19</v>
      </c>
      <c r="C753" s="65" t="s">
        <v>1453</v>
      </c>
      <c r="D753" s="12" t="s">
        <v>1452</v>
      </c>
      <c r="E753" s="11" t="s">
        <v>27</v>
      </c>
      <c r="F753" s="13">
        <v>5</v>
      </c>
      <c r="G753" s="10">
        <v>82.39</v>
      </c>
      <c r="H753" s="72"/>
      <c r="I753" s="73">
        <f t="shared" si="23"/>
        <v>0</v>
      </c>
      <c r="J753" s="74" t="str">
        <f t="shared" si="22"/>
        <v/>
      </c>
    </row>
    <row r="754" spans="1:10">
      <c r="A754" s="16">
        <v>753</v>
      </c>
      <c r="B754" s="13" t="s">
        <v>19</v>
      </c>
      <c r="C754" s="65" t="s">
        <v>1451</v>
      </c>
      <c r="D754" s="12" t="s">
        <v>1450</v>
      </c>
      <c r="E754" s="11" t="s">
        <v>27</v>
      </c>
      <c r="F754" s="13">
        <v>18</v>
      </c>
      <c r="G754" s="10">
        <v>77.150000000000006</v>
      </c>
      <c r="H754" s="72"/>
      <c r="I754" s="73">
        <f t="shared" si="23"/>
        <v>0</v>
      </c>
      <c r="J754" s="74" t="str">
        <f t="shared" si="22"/>
        <v/>
      </c>
    </row>
    <row r="755" spans="1:10">
      <c r="A755" s="16">
        <v>754</v>
      </c>
      <c r="B755" s="13" t="s">
        <v>19</v>
      </c>
      <c r="C755" s="65" t="s">
        <v>1449</v>
      </c>
      <c r="D755" s="12" t="s">
        <v>1447</v>
      </c>
      <c r="E755" s="11" t="s">
        <v>27</v>
      </c>
      <c r="F755" s="13">
        <v>14</v>
      </c>
      <c r="G755" s="10">
        <v>108.53</v>
      </c>
      <c r="H755" s="72"/>
      <c r="I755" s="73">
        <f t="shared" si="23"/>
        <v>0</v>
      </c>
      <c r="J755" s="74" t="str">
        <f t="shared" si="22"/>
        <v/>
      </c>
    </row>
    <row r="756" spans="1:10">
      <c r="A756" s="16">
        <v>755</v>
      </c>
      <c r="B756" s="13" t="s">
        <v>19</v>
      </c>
      <c r="C756" s="65" t="s">
        <v>1448</v>
      </c>
      <c r="D756" s="12" t="s">
        <v>1447</v>
      </c>
      <c r="E756" s="11" t="s">
        <v>27</v>
      </c>
      <c r="F756" s="13">
        <v>12</v>
      </c>
      <c r="G756" s="10">
        <v>109.34</v>
      </c>
      <c r="H756" s="72"/>
      <c r="I756" s="73">
        <f t="shared" si="23"/>
        <v>0</v>
      </c>
      <c r="J756" s="74" t="str">
        <f t="shared" si="22"/>
        <v/>
      </c>
    </row>
    <row r="757" spans="1:10">
      <c r="A757" s="16">
        <v>756</v>
      </c>
      <c r="B757" s="13" t="s">
        <v>19</v>
      </c>
      <c r="C757" s="65" t="s">
        <v>1446</v>
      </c>
      <c r="D757" s="12" t="s">
        <v>252</v>
      </c>
      <c r="E757" s="11" t="s">
        <v>27</v>
      </c>
      <c r="F757" s="13">
        <v>10</v>
      </c>
      <c r="G757" s="10">
        <v>58.04</v>
      </c>
      <c r="H757" s="72"/>
      <c r="I757" s="73">
        <f t="shared" si="23"/>
        <v>0</v>
      </c>
      <c r="J757" s="74" t="str">
        <f t="shared" si="22"/>
        <v/>
      </c>
    </row>
    <row r="758" spans="1:10">
      <c r="A758" s="16">
        <v>757</v>
      </c>
      <c r="B758" s="13" t="s">
        <v>19</v>
      </c>
      <c r="C758" s="65" t="s">
        <v>1445</v>
      </c>
      <c r="D758" s="12" t="s">
        <v>1444</v>
      </c>
      <c r="E758" s="11" t="s">
        <v>27</v>
      </c>
      <c r="F758" s="13">
        <v>132</v>
      </c>
      <c r="G758" s="10">
        <v>26.36</v>
      </c>
      <c r="H758" s="72"/>
      <c r="I758" s="73">
        <f t="shared" si="23"/>
        <v>0</v>
      </c>
      <c r="J758" s="74" t="str">
        <f t="shared" si="22"/>
        <v/>
      </c>
    </row>
    <row r="759" spans="1:10">
      <c r="A759" s="16">
        <v>758</v>
      </c>
      <c r="B759" s="13" t="s">
        <v>19</v>
      </c>
      <c r="C759" s="65" t="s">
        <v>1443</v>
      </c>
      <c r="D759" s="12" t="s">
        <v>1442</v>
      </c>
      <c r="E759" s="11" t="s">
        <v>27</v>
      </c>
      <c r="F759" s="13">
        <v>107</v>
      </c>
      <c r="G759" s="10">
        <v>127.8</v>
      </c>
      <c r="H759" s="72"/>
      <c r="I759" s="73">
        <f t="shared" si="23"/>
        <v>0</v>
      </c>
      <c r="J759" s="74" t="str">
        <f t="shared" si="22"/>
        <v/>
      </c>
    </row>
    <row r="760" spans="1:10">
      <c r="A760" s="16">
        <v>759</v>
      </c>
      <c r="B760" s="13" t="s">
        <v>19</v>
      </c>
      <c r="C760" s="65" t="s">
        <v>1440</v>
      </c>
      <c r="D760" s="12" t="s">
        <v>1439</v>
      </c>
      <c r="E760" s="11" t="s">
        <v>27</v>
      </c>
      <c r="F760" s="13">
        <v>5</v>
      </c>
      <c r="G760" s="10">
        <v>15000</v>
      </c>
      <c r="H760" s="72"/>
      <c r="I760" s="73">
        <f t="shared" si="23"/>
        <v>0</v>
      </c>
      <c r="J760" s="74" t="str">
        <f t="shared" si="22"/>
        <v/>
      </c>
    </row>
    <row r="761" spans="1:10">
      <c r="A761" s="16">
        <v>760</v>
      </c>
      <c r="B761" s="16" t="s">
        <v>19</v>
      </c>
      <c r="C761" s="66" t="s">
        <v>1438</v>
      </c>
      <c r="D761" s="15" t="s">
        <v>1437</v>
      </c>
      <c r="E761" s="14" t="s">
        <v>27</v>
      </c>
      <c r="F761" s="13">
        <v>5</v>
      </c>
      <c r="G761" s="10">
        <v>390.47</v>
      </c>
      <c r="H761" s="72"/>
      <c r="I761" s="73">
        <f t="shared" si="23"/>
        <v>0</v>
      </c>
      <c r="J761" s="74" t="str">
        <f t="shared" si="22"/>
        <v/>
      </c>
    </row>
    <row r="762" spans="1:10">
      <c r="A762" s="16">
        <v>761</v>
      </c>
      <c r="B762" s="13" t="s">
        <v>19</v>
      </c>
      <c r="C762" s="65" t="s">
        <v>1436</v>
      </c>
      <c r="D762" s="12" t="s">
        <v>1435</v>
      </c>
      <c r="E762" s="11" t="s">
        <v>27</v>
      </c>
      <c r="F762" s="13">
        <v>5</v>
      </c>
      <c r="G762" s="10">
        <v>287.47000000000003</v>
      </c>
      <c r="H762" s="72"/>
      <c r="I762" s="73">
        <f t="shared" si="23"/>
        <v>0</v>
      </c>
      <c r="J762" s="74" t="str">
        <f t="shared" si="22"/>
        <v/>
      </c>
    </row>
    <row r="763" spans="1:10">
      <c r="A763" s="16">
        <v>762</v>
      </c>
      <c r="B763" s="16" t="s">
        <v>19</v>
      </c>
      <c r="C763" s="66" t="s">
        <v>1434</v>
      </c>
      <c r="D763" s="15" t="s">
        <v>1432</v>
      </c>
      <c r="E763" s="14" t="s">
        <v>27</v>
      </c>
      <c r="F763" s="13">
        <v>28</v>
      </c>
      <c r="G763" s="10">
        <v>71.989999999999995</v>
      </c>
      <c r="H763" s="72"/>
      <c r="I763" s="73">
        <f t="shared" si="23"/>
        <v>0</v>
      </c>
      <c r="J763" s="74" t="str">
        <f t="shared" si="22"/>
        <v/>
      </c>
    </row>
    <row r="764" spans="1:10">
      <c r="A764" s="16">
        <v>763</v>
      </c>
      <c r="B764" s="13" t="s">
        <v>19</v>
      </c>
      <c r="C764" s="65" t="s">
        <v>1433</v>
      </c>
      <c r="D764" s="12" t="s">
        <v>1432</v>
      </c>
      <c r="E764" s="11" t="s">
        <v>27</v>
      </c>
      <c r="F764" s="13">
        <v>5</v>
      </c>
      <c r="G764" s="10">
        <v>294.14</v>
      </c>
      <c r="H764" s="72"/>
      <c r="I764" s="73">
        <f t="shared" si="23"/>
        <v>0</v>
      </c>
      <c r="J764" s="74" t="str">
        <f t="shared" si="22"/>
        <v/>
      </c>
    </row>
    <row r="765" spans="1:10">
      <c r="A765" s="16">
        <v>764</v>
      </c>
      <c r="B765" s="13" t="s">
        <v>19</v>
      </c>
      <c r="C765" s="65" t="s">
        <v>1431</v>
      </c>
      <c r="D765" s="12" t="s">
        <v>1430</v>
      </c>
      <c r="E765" s="11" t="s">
        <v>27</v>
      </c>
      <c r="F765" s="13">
        <v>5</v>
      </c>
      <c r="G765" s="10">
        <v>977.78</v>
      </c>
      <c r="H765" s="72"/>
      <c r="I765" s="73">
        <f t="shared" si="23"/>
        <v>0</v>
      </c>
      <c r="J765" s="74" t="str">
        <f t="shared" si="22"/>
        <v/>
      </c>
    </row>
    <row r="766" spans="1:10">
      <c r="A766" s="16">
        <v>765</v>
      </c>
      <c r="B766" s="13" t="s">
        <v>19</v>
      </c>
      <c r="C766" s="65" t="s">
        <v>1429</v>
      </c>
      <c r="D766" s="12" t="s">
        <v>1428</v>
      </c>
      <c r="E766" s="11" t="s">
        <v>27</v>
      </c>
      <c r="F766" s="13">
        <v>5</v>
      </c>
      <c r="G766" s="10">
        <v>852.21</v>
      </c>
      <c r="H766" s="72"/>
      <c r="I766" s="73">
        <f t="shared" si="23"/>
        <v>0</v>
      </c>
      <c r="J766" s="74" t="str">
        <f t="shared" si="22"/>
        <v/>
      </c>
    </row>
    <row r="767" spans="1:10">
      <c r="A767" s="16">
        <v>766</v>
      </c>
      <c r="B767" s="13" t="s">
        <v>19</v>
      </c>
      <c r="C767" s="65" t="s">
        <v>1427</v>
      </c>
      <c r="D767" s="12" t="s">
        <v>1426</v>
      </c>
      <c r="E767" s="11" t="s">
        <v>27</v>
      </c>
      <c r="F767" s="13">
        <v>5</v>
      </c>
      <c r="G767" s="10">
        <v>66.599999999999994</v>
      </c>
      <c r="H767" s="72"/>
      <c r="I767" s="73">
        <f t="shared" si="23"/>
        <v>0</v>
      </c>
      <c r="J767" s="74" t="str">
        <f t="shared" si="22"/>
        <v/>
      </c>
    </row>
    <row r="768" spans="1:10">
      <c r="A768" s="16">
        <v>767</v>
      </c>
      <c r="B768" s="13" t="s">
        <v>19</v>
      </c>
      <c r="C768" s="65" t="s">
        <v>1425</v>
      </c>
      <c r="D768" s="12" t="s">
        <v>1424</v>
      </c>
      <c r="E768" s="11" t="s">
        <v>27</v>
      </c>
      <c r="F768" s="13">
        <v>5</v>
      </c>
      <c r="G768" s="10">
        <v>686.82</v>
      </c>
      <c r="H768" s="72"/>
      <c r="I768" s="73">
        <f t="shared" si="23"/>
        <v>0</v>
      </c>
      <c r="J768" s="74" t="str">
        <f t="shared" si="22"/>
        <v/>
      </c>
    </row>
    <row r="769" spans="1:10">
      <c r="A769" s="16">
        <v>768</v>
      </c>
      <c r="B769" s="13" t="s">
        <v>19</v>
      </c>
      <c r="C769" s="65" t="s">
        <v>1423</v>
      </c>
      <c r="D769" s="12" t="s">
        <v>1417</v>
      </c>
      <c r="E769" s="11" t="s">
        <v>27</v>
      </c>
      <c r="F769" s="13">
        <v>5</v>
      </c>
      <c r="G769" s="10">
        <v>1210</v>
      </c>
      <c r="H769" s="72"/>
      <c r="I769" s="73">
        <f t="shared" si="23"/>
        <v>0</v>
      </c>
      <c r="J769" s="74" t="str">
        <f t="shared" si="22"/>
        <v/>
      </c>
    </row>
    <row r="770" spans="1:10">
      <c r="A770" s="16">
        <v>769</v>
      </c>
      <c r="B770" s="13" t="s">
        <v>19</v>
      </c>
      <c r="C770" s="65" t="s">
        <v>1422</v>
      </c>
      <c r="D770" s="12" t="s">
        <v>1419</v>
      </c>
      <c r="E770" s="11" t="s">
        <v>27</v>
      </c>
      <c r="F770" s="13">
        <v>5</v>
      </c>
      <c r="G770" s="10">
        <v>1210</v>
      </c>
      <c r="H770" s="72"/>
      <c r="I770" s="73">
        <f t="shared" si="23"/>
        <v>0</v>
      </c>
      <c r="J770" s="74" t="str">
        <f t="shared" ref="J770:J833" si="24">IF(H:H&gt;G:G, "Above Estimated Unit Price", "")</f>
        <v/>
      </c>
    </row>
    <row r="771" spans="1:10">
      <c r="A771" s="16">
        <v>770</v>
      </c>
      <c r="B771" s="13" t="s">
        <v>19</v>
      </c>
      <c r="C771" s="65" t="s">
        <v>1421</v>
      </c>
      <c r="D771" s="12" t="s">
        <v>1417</v>
      </c>
      <c r="E771" s="11" t="s">
        <v>27</v>
      </c>
      <c r="F771" s="13">
        <v>5</v>
      </c>
      <c r="G771" s="10">
        <v>54.3</v>
      </c>
      <c r="H771" s="72"/>
      <c r="I771" s="73">
        <f t="shared" ref="I771:I834" si="25">H771*F771</f>
        <v>0</v>
      </c>
      <c r="J771" s="74" t="str">
        <f t="shared" si="24"/>
        <v/>
      </c>
    </row>
    <row r="772" spans="1:10" ht="13.5" customHeight="1">
      <c r="A772" s="16">
        <v>771</v>
      </c>
      <c r="B772" s="13" t="s">
        <v>19</v>
      </c>
      <c r="C772" s="65" t="s">
        <v>1420</v>
      </c>
      <c r="D772" s="12" t="s">
        <v>1419</v>
      </c>
      <c r="E772" s="11" t="s">
        <v>27</v>
      </c>
      <c r="F772" s="13">
        <v>5</v>
      </c>
      <c r="G772" s="10">
        <v>54.3</v>
      </c>
      <c r="H772" s="72"/>
      <c r="I772" s="73">
        <f t="shared" si="25"/>
        <v>0</v>
      </c>
      <c r="J772" s="74" t="str">
        <f t="shared" si="24"/>
        <v/>
      </c>
    </row>
    <row r="773" spans="1:10">
      <c r="A773" s="16">
        <v>772</v>
      </c>
      <c r="B773" s="13" t="s">
        <v>19</v>
      </c>
      <c r="C773" s="65" t="s">
        <v>1418</v>
      </c>
      <c r="D773" s="12" t="s">
        <v>1417</v>
      </c>
      <c r="E773" s="11" t="s">
        <v>27</v>
      </c>
      <c r="F773" s="13">
        <v>5</v>
      </c>
      <c r="G773" s="10">
        <v>1210.5999999999999</v>
      </c>
      <c r="H773" s="72"/>
      <c r="I773" s="73">
        <f t="shared" si="25"/>
        <v>0</v>
      </c>
      <c r="J773" s="74" t="str">
        <f t="shared" si="24"/>
        <v/>
      </c>
    </row>
    <row r="774" spans="1:10">
      <c r="A774" s="16">
        <v>773</v>
      </c>
      <c r="B774" s="13" t="s">
        <v>19</v>
      </c>
      <c r="C774" s="65" t="s">
        <v>1416</v>
      </c>
      <c r="D774" s="12" t="s">
        <v>204</v>
      </c>
      <c r="E774" s="11" t="s">
        <v>27</v>
      </c>
      <c r="F774" s="13">
        <v>5</v>
      </c>
      <c r="G774" s="10">
        <v>54.3</v>
      </c>
      <c r="H774" s="72"/>
      <c r="I774" s="73">
        <f t="shared" si="25"/>
        <v>0</v>
      </c>
      <c r="J774" s="74" t="str">
        <f t="shared" si="24"/>
        <v/>
      </c>
    </row>
    <row r="775" spans="1:10">
      <c r="A775" s="16">
        <v>774</v>
      </c>
      <c r="B775" s="13" t="s">
        <v>19</v>
      </c>
      <c r="C775" s="65" t="s">
        <v>1415</v>
      </c>
      <c r="D775" s="12" t="s">
        <v>1414</v>
      </c>
      <c r="E775" s="11" t="s">
        <v>27</v>
      </c>
      <c r="F775" s="13">
        <v>5</v>
      </c>
      <c r="G775" s="10">
        <v>54.3</v>
      </c>
      <c r="H775" s="72"/>
      <c r="I775" s="73">
        <f t="shared" si="25"/>
        <v>0</v>
      </c>
      <c r="J775" s="74" t="str">
        <f t="shared" si="24"/>
        <v/>
      </c>
    </row>
    <row r="776" spans="1:10">
      <c r="A776" s="16">
        <v>775</v>
      </c>
      <c r="B776" s="13" t="s">
        <v>19</v>
      </c>
      <c r="C776" s="65" t="s">
        <v>1413</v>
      </c>
      <c r="D776" s="12" t="s">
        <v>204</v>
      </c>
      <c r="E776" s="11" t="s">
        <v>27</v>
      </c>
      <c r="F776" s="13">
        <v>5</v>
      </c>
      <c r="G776" s="10">
        <v>54.3</v>
      </c>
      <c r="H776" s="72"/>
      <c r="I776" s="73">
        <f t="shared" si="25"/>
        <v>0</v>
      </c>
      <c r="J776" s="74" t="str">
        <f t="shared" si="24"/>
        <v/>
      </c>
    </row>
    <row r="777" spans="1:10">
      <c r="A777" s="16">
        <v>776</v>
      </c>
      <c r="B777" s="13" t="s">
        <v>19</v>
      </c>
      <c r="C777" s="65" t="s">
        <v>1412</v>
      </c>
      <c r="D777" s="12" t="s">
        <v>979</v>
      </c>
      <c r="E777" s="11" t="s">
        <v>27</v>
      </c>
      <c r="F777" s="13">
        <v>5</v>
      </c>
      <c r="G777" s="10">
        <v>352.25</v>
      </c>
      <c r="H777" s="72"/>
      <c r="I777" s="73">
        <f t="shared" si="25"/>
        <v>0</v>
      </c>
      <c r="J777" s="74" t="str">
        <f t="shared" si="24"/>
        <v/>
      </c>
    </row>
    <row r="778" spans="1:10">
      <c r="A778" s="16">
        <v>777</v>
      </c>
      <c r="B778" s="13" t="s">
        <v>19</v>
      </c>
      <c r="C778" s="65" t="s">
        <v>1411</v>
      </c>
      <c r="D778" s="12" t="s">
        <v>1409</v>
      </c>
      <c r="E778" s="11" t="s">
        <v>27</v>
      </c>
      <c r="F778" s="13">
        <v>5</v>
      </c>
      <c r="G778" s="10">
        <v>37.270000000000003</v>
      </c>
      <c r="H778" s="72"/>
      <c r="I778" s="73">
        <f t="shared" si="25"/>
        <v>0</v>
      </c>
      <c r="J778" s="74" t="str">
        <f t="shared" si="24"/>
        <v/>
      </c>
    </row>
    <row r="779" spans="1:10">
      <c r="A779" s="16">
        <v>778</v>
      </c>
      <c r="B779" s="13" t="s">
        <v>19</v>
      </c>
      <c r="C779" s="65" t="s">
        <v>1410</v>
      </c>
      <c r="D779" s="12" t="s">
        <v>1409</v>
      </c>
      <c r="E779" s="11" t="s">
        <v>27</v>
      </c>
      <c r="F779" s="13">
        <v>5</v>
      </c>
      <c r="G779" s="10">
        <v>1350</v>
      </c>
      <c r="H779" s="72"/>
      <c r="I779" s="73">
        <f t="shared" si="25"/>
        <v>0</v>
      </c>
      <c r="J779" s="74" t="str">
        <f t="shared" si="24"/>
        <v/>
      </c>
    </row>
    <row r="780" spans="1:10">
      <c r="A780" s="16">
        <v>779</v>
      </c>
      <c r="B780" s="13" t="s">
        <v>19</v>
      </c>
      <c r="C780" s="65" t="s">
        <v>1408</v>
      </c>
      <c r="D780" s="12" t="s">
        <v>1407</v>
      </c>
      <c r="E780" s="11" t="s">
        <v>27</v>
      </c>
      <c r="F780" s="13">
        <v>7</v>
      </c>
      <c r="G780" s="10">
        <v>593.89</v>
      </c>
      <c r="H780" s="72"/>
      <c r="I780" s="73">
        <f t="shared" si="25"/>
        <v>0</v>
      </c>
      <c r="J780" s="74" t="str">
        <f t="shared" si="24"/>
        <v/>
      </c>
    </row>
    <row r="781" spans="1:10">
      <c r="A781" s="16">
        <v>780</v>
      </c>
      <c r="B781" s="13" t="s">
        <v>19</v>
      </c>
      <c r="C781" s="65" t="s">
        <v>1406</v>
      </c>
      <c r="D781" s="12" t="s">
        <v>1052</v>
      </c>
      <c r="E781" s="11" t="s">
        <v>27</v>
      </c>
      <c r="F781" s="13">
        <v>5</v>
      </c>
      <c r="G781" s="10">
        <v>598.76</v>
      </c>
      <c r="H781" s="72"/>
      <c r="I781" s="73">
        <f t="shared" si="25"/>
        <v>0</v>
      </c>
      <c r="J781" s="74" t="str">
        <f t="shared" si="24"/>
        <v/>
      </c>
    </row>
    <row r="782" spans="1:10">
      <c r="A782" s="16">
        <v>781</v>
      </c>
      <c r="B782" s="13" t="s">
        <v>19</v>
      </c>
      <c r="C782" s="65" t="s">
        <v>1405</v>
      </c>
      <c r="D782" s="12" t="s">
        <v>1399</v>
      </c>
      <c r="E782" s="11" t="s">
        <v>27</v>
      </c>
      <c r="F782" s="13">
        <v>5</v>
      </c>
      <c r="G782" s="10">
        <v>2772.9</v>
      </c>
      <c r="H782" s="72"/>
      <c r="I782" s="73">
        <f t="shared" si="25"/>
        <v>0</v>
      </c>
      <c r="J782" s="74" t="str">
        <f t="shared" si="24"/>
        <v/>
      </c>
    </row>
    <row r="783" spans="1:10">
      <c r="A783" s="16">
        <v>782</v>
      </c>
      <c r="B783" s="13" t="s">
        <v>19</v>
      </c>
      <c r="C783" s="65" t="s">
        <v>1404</v>
      </c>
      <c r="D783" s="12" t="s">
        <v>1403</v>
      </c>
      <c r="E783" s="11" t="s">
        <v>27</v>
      </c>
      <c r="F783" s="13">
        <v>41</v>
      </c>
      <c r="G783" s="10">
        <v>117.52</v>
      </c>
      <c r="H783" s="72"/>
      <c r="I783" s="73">
        <f t="shared" si="25"/>
        <v>0</v>
      </c>
      <c r="J783" s="74" t="str">
        <f t="shared" si="24"/>
        <v/>
      </c>
    </row>
    <row r="784" spans="1:10">
      <c r="A784" s="16">
        <v>783</v>
      </c>
      <c r="B784" s="16" t="s">
        <v>19</v>
      </c>
      <c r="C784" s="66" t="s">
        <v>1402</v>
      </c>
      <c r="D784" s="15" t="s">
        <v>1401</v>
      </c>
      <c r="E784" s="14" t="s">
        <v>27</v>
      </c>
      <c r="F784" s="13">
        <v>8</v>
      </c>
      <c r="G784" s="10">
        <v>686.82</v>
      </c>
      <c r="H784" s="72"/>
      <c r="I784" s="73">
        <f t="shared" si="25"/>
        <v>0</v>
      </c>
      <c r="J784" s="74" t="str">
        <f t="shared" si="24"/>
        <v/>
      </c>
    </row>
    <row r="785" spans="1:10">
      <c r="A785" s="16">
        <v>784</v>
      </c>
      <c r="B785" s="16" t="s">
        <v>19</v>
      </c>
      <c r="C785" s="66" t="s">
        <v>1400</v>
      </c>
      <c r="D785" s="15" t="s">
        <v>1399</v>
      </c>
      <c r="E785" s="14" t="s">
        <v>27</v>
      </c>
      <c r="F785" s="13">
        <v>5</v>
      </c>
      <c r="G785" s="10">
        <v>1121.54</v>
      </c>
      <c r="H785" s="72"/>
      <c r="I785" s="73">
        <f t="shared" si="25"/>
        <v>0</v>
      </c>
      <c r="J785" s="74" t="str">
        <f t="shared" si="24"/>
        <v/>
      </c>
    </row>
    <row r="786" spans="1:10">
      <c r="A786" s="16">
        <v>785</v>
      </c>
      <c r="B786" s="13" t="s">
        <v>19</v>
      </c>
      <c r="C786" s="65" t="s">
        <v>1398</v>
      </c>
      <c r="D786" s="12" t="s">
        <v>1054</v>
      </c>
      <c r="E786" s="11" t="s">
        <v>27</v>
      </c>
      <c r="F786" s="13">
        <v>20</v>
      </c>
      <c r="G786" s="10">
        <v>835.6</v>
      </c>
      <c r="H786" s="72"/>
      <c r="I786" s="73">
        <f t="shared" si="25"/>
        <v>0</v>
      </c>
      <c r="J786" s="74" t="str">
        <f t="shared" si="24"/>
        <v/>
      </c>
    </row>
    <row r="787" spans="1:10">
      <c r="A787" s="16">
        <v>786</v>
      </c>
      <c r="B787" s="13" t="s">
        <v>19</v>
      </c>
      <c r="C787" s="65" t="s">
        <v>1397</v>
      </c>
      <c r="D787" s="12" t="s">
        <v>1396</v>
      </c>
      <c r="E787" s="11" t="s">
        <v>27</v>
      </c>
      <c r="F787" s="13">
        <v>28</v>
      </c>
      <c r="G787" s="10">
        <v>1791.13</v>
      </c>
      <c r="H787" s="72"/>
      <c r="I787" s="73">
        <f t="shared" si="25"/>
        <v>0</v>
      </c>
      <c r="J787" s="74" t="str">
        <f t="shared" si="24"/>
        <v/>
      </c>
    </row>
    <row r="788" spans="1:10">
      <c r="A788" s="16">
        <v>787</v>
      </c>
      <c r="B788" s="13" t="s">
        <v>19</v>
      </c>
      <c r="C788" s="65" t="s">
        <v>1395</v>
      </c>
      <c r="D788" s="12" t="s">
        <v>1394</v>
      </c>
      <c r="E788" s="11" t="s">
        <v>1373</v>
      </c>
      <c r="F788" s="13">
        <v>31</v>
      </c>
      <c r="G788" s="10">
        <v>911.49</v>
      </c>
      <c r="H788" s="72"/>
      <c r="I788" s="73">
        <f t="shared" si="25"/>
        <v>0</v>
      </c>
      <c r="J788" s="74" t="str">
        <f t="shared" si="24"/>
        <v/>
      </c>
    </row>
    <row r="789" spans="1:10">
      <c r="A789" s="16">
        <v>788</v>
      </c>
      <c r="B789" s="13" t="s">
        <v>19</v>
      </c>
      <c r="C789" s="65" t="s">
        <v>1393</v>
      </c>
      <c r="D789" s="12" t="s">
        <v>1392</v>
      </c>
      <c r="E789" s="11" t="s">
        <v>1373</v>
      </c>
      <c r="F789" s="13">
        <v>82</v>
      </c>
      <c r="G789" s="10">
        <v>369</v>
      </c>
      <c r="H789" s="72"/>
      <c r="I789" s="73">
        <f t="shared" si="25"/>
        <v>0</v>
      </c>
      <c r="J789" s="74" t="str">
        <f t="shared" si="24"/>
        <v/>
      </c>
    </row>
    <row r="790" spans="1:10">
      <c r="A790" s="16">
        <v>789</v>
      </c>
      <c r="B790" s="13" t="s">
        <v>19</v>
      </c>
      <c r="C790" s="65" t="s">
        <v>1391</v>
      </c>
      <c r="D790" s="12" t="s">
        <v>1390</v>
      </c>
      <c r="E790" s="11" t="s">
        <v>1373</v>
      </c>
      <c r="F790" s="13">
        <v>20</v>
      </c>
      <c r="G790" s="10">
        <v>1853.56</v>
      </c>
      <c r="H790" s="72"/>
      <c r="I790" s="73">
        <f t="shared" si="25"/>
        <v>0</v>
      </c>
      <c r="J790" s="74" t="str">
        <f t="shared" si="24"/>
        <v/>
      </c>
    </row>
    <row r="791" spans="1:10">
      <c r="A791" s="16">
        <v>790</v>
      </c>
      <c r="B791" s="13" t="s">
        <v>19</v>
      </c>
      <c r="C791" s="65" t="s">
        <v>1389</v>
      </c>
      <c r="D791" s="12" t="s">
        <v>1388</v>
      </c>
      <c r="E791" s="11" t="s">
        <v>1373</v>
      </c>
      <c r="F791" s="13">
        <v>29</v>
      </c>
      <c r="G791" s="10">
        <v>53.33</v>
      </c>
      <c r="H791" s="72"/>
      <c r="I791" s="73">
        <f t="shared" si="25"/>
        <v>0</v>
      </c>
      <c r="J791" s="74" t="str">
        <f t="shared" si="24"/>
        <v/>
      </c>
    </row>
    <row r="792" spans="1:10">
      <c r="A792" s="16">
        <v>791</v>
      </c>
      <c r="B792" s="13" t="s">
        <v>19</v>
      </c>
      <c r="C792" s="65" t="s">
        <v>1387</v>
      </c>
      <c r="D792" s="12" t="s">
        <v>1386</v>
      </c>
      <c r="E792" s="11" t="s">
        <v>1373</v>
      </c>
      <c r="F792" s="13">
        <v>5</v>
      </c>
      <c r="G792" s="10">
        <v>1340.52</v>
      </c>
      <c r="H792" s="72"/>
      <c r="I792" s="73">
        <f t="shared" si="25"/>
        <v>0</v>
      </c>
      <c r="J792" s="74" t="str">
        <f t="shared" si="24"/>
        <v/>
      </c>
    </row>
    <row r="793" spans="1:10">
      <c r="A793" s="16">
        <v>792</v>
      </c>
      <c r="B793" s="13" t="s">
        <v>19</v>
      </c>
      <c r="C793" s="65" t="s">
        <v>1385</v>
      </c>
      <c r="D793" s="12" t="s">
        <v>1384</v>
      </c>
      <c r="E793" s="11" t="s">
        <v>1373</v>
      </c>
      <c r="F793" s="13">
        <v>5</v>
      </c>
      <c r="G793" s="10">
        <v>688.85</v>
      </c>
      <c r="H793" s="72"/>
      <c r="I793" s="73">
        <f t="shared" si="25"/>
        <v>0</v>
      </c>
      <c r="J793" s="74" t="str">
        <f t="shared" si="24"/>
        <v/>
      </c>
    </row>
    <row r="794" spans="1:10">
      <c r="A794" s="16">
        <v>793</v>
      </c>
      <c r="B794" s="13" t="s">
        <v>19</v>
      </c>
      <c r="C794" s="65" t="s">
        <v>1383</v>
      </c>
      <c r="D794" s="12" t="s">
        <v>1382</v>
      </c>
      <c r="E794" s="11" t="s">
        <v>1373</v>
      </c>
      <c r="F794" s="13">
        <v>5</v>
      </c>
      <c r="G794" s="10">
        <v>3762.92</v>
      </c>
      <c r="H794" s="72"/>
      <c r="I794" s="73">
        <f t="shared" si="25"/>
        <v>0</v>
      </c>
      <c r="J794" s="74" t="str">
        <f t="shared" si="24"/>
        <v/>
      </c>
    </row>
    <row r="795" spans="1:10">
      <c r="A795" s="16">
        <v>794</v>
      </c>
      <c r="B795" s="13" t="s">
        <v>19</v>
      </c>
      <c r="C795" s="65" t="s">
        <v>1381</v>
      </c>
      <c r="D795" s="12" t="s">
        <v>1380</v>
      </c>
      <c r="E795" s="11" t="s">
        <v>1373</v>
      </c>
      <c r="F795" s="13">
        <v>53</v>
      </c>
      <c r="G795" s="10">
        <v>52.5</v>
      </c>
      <c r="H795" s="72"/>
      <c r="I795" s="73">
        <f t="shared" si="25"/>
        <v>0</v>
      </c>
      <c r="J795" s="74" t="str">
        <f t="shared" si="24"/>
        <v/>
      </c>
    </row>
    <row r="796" spans="1:10">
      <c r="A796" s="16">
        <v>795</v>
      </c>
      <c r="B796" s="13" t="s">
        <v>19</v>
      </c>
      <c r="C796" s="65" t="s">
        <v>1379</v>
      </c>
      <c r="D796" s="12" t="s">
        <v>1378</v>
      </c>
      <c r="E796" s="11" t="s">
        <v>1373</v>
      </c>
      <c r="F796" s="13">
        <v>5</v>
      </c>
      <c r="G796" s="10">
        <v>25.75</v>
      </c>
      <c r="H796" s="72"/>
      <c r="I796" s="73">
        <f t="shared" si="25"/>
        <v>0</v>
      </c>
      <c r="J796" s="74" t="str">
        <f t="shared" si="24"/>
        <v/>
      </c>
    </row>
    <row r="797" spans="1:10">
      <c r="A797" s="16">
        <v>796</v>
      </c>
      <c r="B797" s="13" t="s">
        <v>19</v>
      </c>
      <c r="C797" s="65" t="s">
        <v>1377</v>
      </c>
      <c r="D797" s="12" t="s">
        <v>1376</v>
      </c>
      <c r="E797" s="11" t="s">
        <v>1373</v>
      </c>
      <c r="F797" s="13">
        <v>5</v>
      </c>
      <c r="G797" s="10">
        <v>325.60000000000002</v>
      </c>
      <c r="H797" s="72"/>
      <c r="I797" s="73">
        <f t="shared" si="25"/>
        <v>0</v>
      </c>
      <c r="J797" s="74" t="str">
        <f t="shared" si="24"/>
        <v/>
      </c>
    </row>
    <row r="798" spans="1:10">
      <c r="A798" s="16">
        <v>797</v>
      </c>
      <c r="B798" s="13" t="s">
        <v>19</v>
      </c>
      <c r="C798" s="65" t="s">
        <v>1375</v>
      </c>
      <c r="D798" s="12" t="s">
        <v>1374</v>
      </c>
      <c r="E798" s="11" t="s">
        <v>1373</v>
      </c>
      <c r="F798" s="13">
        <v>5</v>
      </c>
      <c r="G798" s="10">
        <v>69.28</v>
      </c>
      <c r="H798" s="72"/>
      <c r="I798" s="73">
        <f t="shared" si="25"/>
        <v>0</v>
      </c>
      <c r="J798" s="74" t="str">
        <f t="shared" si="24"/>
        <v/>
      </c>
    </row>
    <row r="799" spans="1:10">
      <c r="A799" s="16">
        <v>798</v>
      </c>
      <c r="B799" s="13" t="s">
        <v>19</v>
      </c>
      <c r="C799" s="65" t="s">
        <v>1372</v>
      </c>
      <c r="D799" s="12" t="s">
        <v>1371</v>
      </c>
      <c r="E799" s="11" t="s">
        <v>27</v>
      </c>
      <c r="F799" s="13">
        <v>5</v>
      </c>
      <c r="G799" s="10">
        <v>52.46</v>
      </c>
      <c r="H799" s="72"/>
      <c r="I799" s="73">
        <f t="shared" si="25"/>
        <v>0</v>
      </c>
      <c r="J799" s="74" t="str">
        <f t="shared" si="24"/>
        <v/>
      </c>
    </row>
    <row r="800" spans="1:10">
      <c r="A800" s="16">
        <v>799</v>
      </c>
      <c r="B800" s="13" t="s">
        <v>19</v>
      </c>
      <c r="C800" s="65" t="s">
        <v>1370</v>
      </c>
      <c r="D800" s="12" t="s">
        <v>1369</v>
      </c>
      <c r="E800" s="11" t="s">
        <v>1368</v>
      </c>
      <c r="F800" s="13">
        <v>24</v>
      </c>
      <c r="G800" s="10">
        <v>624.94000000000005</v>
      </c>
      <c r="H800" s="72"/>
      <c r="I800" s="73">
        <f t="shared" si="25"/>
        <v>0</v>
      </c>
      <c r="J800" s="74" t="str">
        <f t="shared" si="24"/>
        <v/>
      </c>
    </row>
    <row r="801" spans="1:10">
      <c r="A801" s="16">
        <v>800</v>
      </c>
      <c r="B801" s="13" t="s">
        <v>19</v>
      </c>
      <c r="C801" s="65" t="s">
        <v>1367</v>
      </c>
      <c r="D801" s="12" t="s">
        <v>902</v>
      </c>
      <c r="E801" s="11" t="s">
        <v>27</v>
      </c>
      <c r="F801" s="13">
        <v>5</v>
      </c>
      <c r="G801" s="10">
        <v>75</v>
      </c>
      <c r="H801" s="72"/>
      <c r="I801" s="73">
        <f t="shared" si="25"/>
        <v>0</v>
      </c>
      <c r="J801" s="74" t="str">
        <f t="shared" si="24"/>
        <v/>
      </c>
    </row>
    <row r="802" spans="1:10">
      <c r="A802" s="16">
        <v>801</v>
      </c>
      <c r="B802" s="13" t="s">
        <v>19</v>
      </c>
      <c r="C802" s="65" t="s">
        <v>1366</v>
      </c>
      <c r="D802" s="12" t="s">
        <v>1365</v>
      </c>
      <c r="E802" s="11" t="s">
        <v>239</v>
      </c>
      <c r="F802" s="13">
        <v>5</v>
      </c>
      <c r="G802" s="10">
        <v>240.9</v>
      </c>
      <c r="H802" s="72"/>
      <c r="I802" s="73">
        <f t="shared" si="25"/>
        <v>0</v>
      </c>
      <c r="J802" s="74" t="str">
        <f t="shared" si="24"/>
        <v/>
      </c>
    </row>
    <row r="803" spans="1:10">
      <c r="A803" s="16">
        <v>802</v>
      </c>
      <c r="B803" s="13" t="s">
        <v>19</v>
      </c>
      <c r="C803" s="65" t="s">
        <v>1364</v>
      </c>
      <c r="D803" s="12" t="s">
        <v>193</v>
      </c>
      <c r="E803" s="11" t="s">
        <v>239</v>
      </c>
      <c r="F803" s="13">
        <v>33</v>
      </c>
      <c r="G803" s="10">
        <v>16.599999999999998</v>
      </c>
      <c r="H803" s="72"/>
      <c r="I803" s="73">
        <f t="shared" si="25"/>
        <v>0</v>
      </c>
      <c r="J803" s="74" t="str">
        <f t="shared" si="24"/>
        <v/>
      </c>
    </row>
    <row r="804" spans="1:10">
      <c r="A804" s="16">
        <v>803</v>
      </c>
      <c r="B804" s="13" t="s">
        <v>19</v>
      </c>
      <c r="C804" s="65" t="s">
        <v>1363</v>
      </c>
      <c r="D804" s="12" t="s">
        <v>1358</v>
      </c>
      <c r="E804" s="11" t="s">
        <v>1361</v>
      </c>
      <c r="F804" s="13">
        <v>40</v>
      </c>
      <c r="G804" s="10">
        <v>8.64</v>
      </c>
      <c r="H804" s="72"/>
      <c r="I804" s="73">
        <f t="shared" si="25"/>
        <v>0</v>
      </c>
      <c r="J804" s="74" t="str">
        <f t="shared" si="24"/>
        <v/>
      </c>
    </row>
    <row r="805" spans="1:10">
      <c r="A805" s="16">
        <v>804</v>
      </c>
      <c r="B805" s="13" t="s">
        <v>19</v>
      </c>
      <c r="C805" s="65" t="s">
        <v>1362</v>
      </c>
      <c r="D805" s="12" t="s">
        <v>1358</v>
      </c>
      <c r="E805" s="11" t="s">
        <v>1361</v>
      </c>
      <c r="F805" s="13">
        <v>40</v>
      </c>
      <c r="G805" s="10">
        <v>7.89</v>
      </c>
      <c r="H805" s="72"/>
      <c r="I805" s="73">
        <f t="shared" si="25"/>
        <v>0</v>
      </c>
      <c r="J805" s="74" t="str">
        <f t="shared" si="24"/>
        <v/>
      </c>
    </row>
    <row r="806" spans="1:10">
      <c r="A806" s="16">
        <v>805</v>
      </c>
      <c r="B806" s="13" t="s">
        <v>19</v>
      </c>
      <c r="C806" s="65" t="s">
        <v>1360</v>
      </c>
      <c r="D806" s="12" t="s">
        <v>1358</v>
      </c>
      <c r="E806" s="11" t="s">
        <v>27</v>
      </c>
      <c r="F806" s="13">
        <v>40</v>
      </c>
      <c r="G806" s="10">
        <v>9.1</v>
      </c>
      <c r="H806" s="72"/>
      <c r="I806" s="73">
        <f t="shared" si="25"/>
        <v>0</v>
      </c>
      <c r="J806" s="74" t="str">
        <f t="shared" si="24"/>
        <v/>
      </c>
    </row>
    <row r="807" spans="1:10">
      <c r="A807" s="16">
        <v>806</v>
      </c>
      <c r="B807" s="13" t="s">
        <v>19</v>
      </c>
      <c r="C807" s="65" t="s">
        <v>1359</v>
      </c>
      <c r="D807" s="12" t="s">
        <v>1358</v>
      </c>
      <c r="E807" s="11" t="s">
        <v>27</v>
      </c>
      <c r="F807" s="13">
        <v>40</v>
      </c>
      <c r="G807" s="10">
        <v>7.89</v>
      </c>
      <c r="H807" s="72"/>
      <c r="I807" s="73">
        <f t="shared" si="25"/>
        <v>0</v>
      </c>
      <c r="J807" s="74" t="str">
        <f t="shared" si="24"/>
        <v/>
      </c>
    </row>
    <row r="808" spans="1:10">
      <c r="A808" s="16">
        <v>807</v>
      </c>
      <c r="B808" s="16" t="s">
        <v>19</v>
      </c>
      <c r="C808" s="66" t="s">
        <v>1357</v>
      </c>
      <c r="D808" s="15" t="s">
        <v>384</v>
      </c>
      <c r="E808" s="14" t="s">
        <v>27</v>
      </c>
      <c r="F808" s="13">
        <v>50</v>
      </c>
      <c r="G808" s="10">
        <v>5.25</v>
      </c>
      <c r="H808" s="72"/>
      <c r="I808" s="73">
        <f t="shared" si="25"/>
        <v>0</v>
      </c>
      <c r="J808" s="74" t="str">
        <f t="shared" si="24"/>
        <v/>
      </c>
    </row>
    <row r="809" spans="1:10">
      <c r="A809" s="16">
        <v>808</v>
      </c>
      <c r="B809" s="13" t="s">
        <v>19</v>
      </c>
      <c r="C809" s="65" t="s">
        <v>1356</v>
      </c>
      <c r="D809" s="12" t="s">
        <v>1355</v>
      </c>
      <c r="E809" s="11" t="s">
        <v>27</v>
      </c>
      <c r="F809" s="13">
        <v>5</v>
      </c>
      <c r="G809" s="10">
        <v>5635.69</v>
      </c>
      <c r="H809" s="72"/>
      <c r="I809" s="73">
        <f t="shared" si="25"/>
        <v>0</v>
      </c>
      <c r="J809" s="74" t="str">
        <f t="shared" si="24"/>
        <v/>
      </c>
    </row>
    <row r="810" spans="1:10">
      <c r="A810" s="16">
        <v>809</v>
      </c>
      <c r="B810" s="13" t="s">
        <v>19</v>
      </c>
      <c r="C810" s="65" t="s">
        <v>1354</v>
      </c>
      <c r="D810" s="12" t="s">
        <v>1353</v>
      </c>
      <c r="E810" s="11" t="s">
        <v>27</v>
      </c>
      <c r="F810" s="13">
        <v>5</v>
      </c>
      <c r="G810" s="10">
        <v>3187.32</v>
      </c>
      <c r="H810" s="72"/>
      <c r="I810" s="73">
        <f t="shared" si="25"/>
        <v>0</v>
      </c>
      <c r="J810" s="74" t="str">
        <f t="shared" si="24"/>
        <v/>
      </c>
    </row>
    <row r="811" spans="1:10">
      <c r="A811" s="16">
        <v>810</v>
      </c>
      <c r="B811" s="13" t="s">
        <v>19</v>
      </c>
      <c r="C811" s="65" t="s">
        <v>1352</v>
      </c>
      <c r="D811" s="12" t="s">
        <v>1351</v>
      </c>
      <c r="E811" s="11" t="s">
        <v>1016</v>
      </c>
      <c r="F811" s="13">
        <v>11</v>
      </c>
      <c r="G811" s="10">
        <v>834.11</v>
      </c>
      <c r="H811" s="72"/>
      <c r="I811" s="73">
        <f t="shared" si="25"/>
        <v>0</v>
      </c>
      <c r="J811" s="74" t="str">
        <f t="shared" si="24"/>
        <v/>
      </c>
    </row>
    <row r="812" spans="1:10">
      <c r="A812" s="16">
        <v>811</v>
      </c>
      <c r="B812" s="13" t="s">
        <v>19</v>
      </c>
      <c r="C812" s="65" t="s">
        <v>1350</v>
      </c>
      <c r="D812" s="12" t="s">
        <v>1217</v>
      </c>
      <c r="E812" s="11" t="s">
        <v>1262</v>
      </c>
      <c r="F812" s="13">
        <v>11</v>
      </c>
      <c r="G812" s="10">
        <v>420.28</v>
      </c>
      <c r="H812" s="72"/>
      <c r="I812" s="73">
        <f t="shared" si="25"/>
        <v>0</v>
      </c>
      <c r="J812" s="74" t="str">
        <f t="shared" si="24"/>
        <v/>
      </c>
    </row>
    <row r="813" spans="1:10">
      <c r="A813" s="16">
        <v>812</v>
      </c>
      <c r="B813" s="13" t="s">
        <v>19</v>
      </c>
      <c r="C813" s="65" t="s">
        <v>1349</v>
      </c>
      <c r="D813" s="12" t="s">
        <v>1217</v>
      </c>
      <c r="E813" s="11" t="s">
        <v>1347</v>
      </c>
      <c r="F813" s="13">
        <v>7</v>
      </c>
      <c r="G813" s="10">
        <v>122.58</v>
      </c>
      <c r="H813" s="72"/>
      <c r="I813" s="73">
        <f t="shared" si="25"/>
        <v>0</v>
      </c>
      <c r="J813" s="74" t="str">
        <f t="shared" si="24"/>
        <v/>
      </c>
    </row>
    <row r="814" spans="1:10">
      <c r="A814" s="16">
        <v>813</v>
      </c>
      <c r="B814" s="16" t="s">
        <v>19</v>
      </c>
      <c r="C814" s="66" t="s">
        <v>1348</v>
      </c>
      <c r="D814" s="15" t="s">
        <v>1217</v>
      </c>
      <c r="E814" s="14" t="s">
        <v>1347</v>
      </c>
      <c r="F814" s="13">
        <v>5</v>
      </c>
      <c r="G814" s="10">
        <v>1799.25</v>
      </c>
      <c r="H814" s="72"/>
      <c r="I814" s="73">
        <f t="shared" si="25"/>
        <v>0</v>
      </c>
      <c r="J814" s="74" t="str">
        <f t="shared" si="24"/>
        <v/>
      </c>
    </row>
    <row r="815" spans="1:10">
      <c r="A815" s="16">
        <v>814</v>
      </c>
      <c r="B815" s="13" t="s">
        <v>19</v>
      </c>
      <c r="C815" s="65" t="s">
        <v>1346</v>
      </c>
      <c r="D815" s="12" t="s">
        <v>1345</v>
      </c>
      <c r="E815" s="11" t="s">
        <v>1344</v>
      </c>
      <c r="F815" s="13">
        <v>5</v>
      </c>
      <c r="G815" s="10">
        <v>481.64</v>
      </c>
      <c r="H815" s="72"/>
      <c r="I815" s="73">
        <f t="shared" si="25"/>
        <v>0</v>
      </c>
      <c r="J815" s="74" t="str">
        <f t="shared" si="24"/>
        <v/>
      </c>
    </row>
    <row r="816" spans="1:10">
      <c r="A816" s="16">
        <v>815</v>
      </c>
      <c r="B816" s="13" t="s">
        <v>19</v>
      </c>
      <c r="C816" s="65" t="s">
        <v>1343</v>
      </c>
      <c r="D816" s="12" t="s">
        <v>1342</v>
      </c>
      <c r="E816" s="11" t="s">
        <v>865</v>
      </c>
      <c r="F816" s="13">
        <v>34</v>
      </c>
      <c r="G816" s="10">
        <v>23.48</v>
      </c>
      <c r="H816" s="72"/>
      <c r="I816" s="73">
        <f t="shared" si="25"/>
        <v>0</v>
      </c>
      <c r="J816" s="74" t="str">
        <f t="shared" si="24"/>
        <v/>
      </c>
    </row>
    <row r="817" spans="1:10">
      <c r="A817" s="16">
        <v>816</v>
      </c>
      <c r="B817" s="13" t="s">
        <v>19</v>
      </c>
      <c r="C817" s="65" t="s">
        <v>1341</v>
      </c>
      <c r="D817" s="12" t="s">
        <v>1340</v>
      </c>
      <c r="E817" s="11" t="s">
        <v>1000</v>
      </c>
      <c r="F817" s="13">
        <v>5</v>
      </c>
      <c r="G817" s="10">
        <v>52.03</v>
      </c>
      <c r="H817" s="72"/>
      <c r="I817" s="73">
        <f t="shared" si="25"/>
        <v>0</v>
      </c>
      <c r="J817" s="74" t="str">
        <f t="shared" si="24"/>
        <v/>
      </c>
    </row>
    <row r="818" spans="1:10">
      <c r="A818" s="16">
        <v>817</v>
      </c>
      <c r="B818" s="13" t="s">
        <v>19</v>
      </c>
      <c r="C818" s="65" t="s">
        <v>1339</v>
      </c>
      <c r="D818" s="12" t="s">
        <v>1338</v>
      </c>
      <c r="E818" s="11" t="s">
        <v>1000</v>
      </c>
      <c r="F818" s="13">
        <v>10</v>
      </c>
      <c r="G818" s="10">
        <v>18</v>
      </c>
      <c r="H818" s="72"/>
      <c r="I818" s="73">
        <f t="shared" si="25"/>
        <v>0</v>
      </c>
      <c r="J818" s="74" t="str">
        <f t="shared" si="24"/>
        <v/>
      </c>
    </row>
    <row r="819" spans="1:10">
      <c r="A819" s="16">
        <v>818</v>
      </c>
      <c r="B819" s="13" t="s">
        <v>19</v>
      </c>
      <c r="C819" s="65" t="s">
        <v>1337</v>
      </c>
      <c r="D819" s="12" t="s">
        <v>1336</v>
      </c>
      <c r="E819" s="11" t="s">
        <v>1000</v>
      </c>
      <c r="F819" s="13">
        <v>5</v>
      </c>
      <c r="G819" s="10">
        <v>4476.63</v>
      </c>
      <c r="H819" s="72"/>
      <c r="I819" s="73">
        <f t="shared" si="25"/>
        <v>0</v>
      </c>
      <c r="J819" s="74" t="str">
        <f t="shared" si="24"/>
        <v/>
      </c>
    </row>
    <row r="820" spans="1:10">
      <c r="A820" s="16">
        <v>819</v>
      </c>
      <c r="B820" s="13" t="s">
        <v>19</v>
      </c>
      <c r="C820" s="65" t="s">
        <v>1335</v>
      </c>
      <c r="D820" s="12" t="s">
        <v>1334</v>
      </c>
      <c r="E820" s="11" t="s">
        <v>1000</v>
      </c>
      <c r="F820" s="13">
        <v>28</v>
      </c>
      <c r="G820" s="10">
        <v>16622.5</v>
      </c>
      <c r="H820" s="72"/>
      <c r="I820" s="73">
        <f t="shared" si="25"/>
        <v>0</v>
      </c>
      <c r="J820" s="74" t="str">
        <f t="shared" si="24"/>
        <v/>
      </c>
    </row>
    <row r="821" spans="1:10">
      <c r="A821" s="16">
        <v>820</v>
      </c>
      <c r="B821" s="13" t="s">
        <v>19</v>
      </c>
      <c r="C821" s="65" t="s">
        <v>1333</v>
      </c>
      <c r="D821" s="12" t="s">
        <v>1332</v>
      </c>
      <c r="E821" s="11" t="s">
        <v>1000</v>
      </c>
      <c r="F821" s="13">
        <v>39</v>
      </c>
      <c r="G821" s="10">
        <v>369.84</v>
      </c>
      <c r="H821" s="72"/>
      <c r="I821" s="73">
        <f t="shared" si="25"/>
        <v>0</v>
      </c>
      <c r="J821" s="74" t="str">
        <f t="shared" si="24"/>
        <v/>
      </c>
    </row>
    <row r="822" spans="1:10">
      <c r="A822" s="16">
        <v>821</v>
      </c>
      <c r="B822" s="13" t="s">
        <v>19</v>
      </c>
      <c r="C822" s="65" t="s">
        <v>1331</v>
      </c>
      <c r="D822" s="12" t="s">
        <v>1328</v>
      </c>
      <c r="E822" s="11" t="s">
        <v>1000</v>
      </c>
      <c r="F822" s="13">
        <v>29</v>
      </c>
      <c r="G822" s="10">
        <v>100.14</v>
      </c>
      <c r="H822" s="72"/>
      <c r="I822" s="73">
        <f t="shared" si="25"/>
        <v>0</v>
      </c>
      <c r="J822" s="74" t="str">
        <f t="shared" si="24"/>
        <v/>
      </c>
    </row>
    <row r="823" spans="1:10">
      <c r="A823" s="16">
        <v>822</v>
      </c>
      <c r="B823" s="13" t="s">
        <v>19</v>
      </c>
      <c r="C823" s="65" t="s">
        <v>1330</v>
      </c>
      <c r="D823" s="12" t="s">
        <v>1325</v>
      </c>
      <c r="E823" s="11" t="s">
        <v>1000</v>
      </c>
      <c r="F823" s="13">
        <v>12</v>
      </c>
      <c r="G823" s="10">
        <v>198.11</v>
      </c>
      <c r="H823" s="72"/>
      <c r="I823" s="73">
        <f t="shared" si="25"/>
        <v>0</v>
      </c>
      <c r="J823" s="74" t="str">
        <f t="shared" si="24"/>
        <v/>
      </c>
    </row>
    <row r="824" spans="1:10">
      <c r="A824" s="16">
        <v>823</v>
      </c>
      <c r="B824" s="13" t="s">
        <v>19</v>
      </c>
      <c r="C824" s="65" t="s">
        <v>1329</v>
      </c>
      <c r="D824" s="12" t="s">
        <v>1328</v>
      </c>
      <c r="E824" s="11" t="s">
        <v>1000</v>
      </c>
      <c r="F824" s="13">
        <v>16</v>
      </c>
      <c r="G824" s="10">
        <v>193.06</v>
      </c>
      <c r="H824" s="72"/>
      <c r="I824" s="73">
        <f t="shared" si="25"/>
        <v>0</v>
      </c>
      <c r="J824" s="74" t="str">
        <f t="shared" si="24"/>
        <v/>
      </c>
    </row>
    <row r="825" spans="1:10">
      <c r="A825" s="16">
        <v>824</v>
      </c>
      <c r="B825" s="13" t="s">
        <v>19</v>
      </c>
      <c r="C825" s="65" t="s">
        <v>1327</v>
      </c>
      <c r="D825" s="12" t="s">
        <v>1318</v>
      </c>
      <c r="E825" s="11" t="s">
        <v>1000</v>
      </c>
      <c r="F825" s="13">
        <v>20</v>
      </c>
      <c r="G825" s="10">
        <v>244.8</v>
      </c>
      <c r="H825" s="72"/>
      <c r="I825" s="73">
        <f t="shared" si="25"/>
        <v>0</v>
      </c>
      <c r="J825" s="74" t="str">
        <f t="shared" si="24"/>
        <v/>
      </c>
    </row>
    <row r="826" spans="1:10">
      <c r="A826" s="16">
        <v>825</v>
      </c>
      <c r="B826" s="13" t="s">
        <v>19</v>
      </c>
      <c r="C826" s="65" t="s">
        <v>1326</v>
      </c>
      <c r="D826" s="12" t="s">
        <v>1325</v>
      </c>
      <c r="E826" s="11" t="s">
        <v>1000</v>
      </c>
      <c r="F826" s="13">
        <v>30</v>
      </c>
      <c r="G826" s="10">
        <v>131.16</v>
      </c>
      <c r="H826" s="72"/>
      <c r="I826" s="73">
        <f t="shared" si="25"/>
        <v>0</v>
      </c>
      <c r="J826" s="74" t="str">
        <f t="shared" si="24"/>
        <v/>
      </c>
    </row>
    <row r="827" spans="1:10">
      <c r="A827" s="16">
        <v>826</v>
      </c>
      <c r="B827" s="13" t="s">
        <v>19</v>
      </c>
      <c r="C827" s="65" t="s">
        <v>1324</v>
      </c>
      <c r="D827" s="12" t="s">
        <v>1323</v>
      </c>
      <c r="E827" s="11" t="s">
        <v>1000</v>
      </c>
      <c r="F827" s="13">
        <v>8</v>
      </c>
      <c r="G827" s="10">
        <v>1399.55</v>
      </c>
      <c r="H827" s="72"/>
      <c r="I827" s="73">
        <f t="shared" si="25"/>
        <v>0</v>
      </c>
      <c r="J827" s="74" t="str">
        <f t="shared" si="24"/>
        <v/>
      </c>
    </row>
    <row r="828" spans="1:10">
      <c r="A828" s="16">
        <v>827</v>
      </c>
      <c r="B828" s="13" t="s">
        <v>19</v>
      </c>
      <c r="C828" s="65" t="s">
        <v>1322</v>
      </c>
      <c r="D828" s="12" t="s">
        <v>1321</v>
      </c>
      <c r="E828" s="11" t="s">
        <v>1000</v>
      </c>
      <c r="F828" s="13">
        <v>5</v>
      </c>
      <c r="G828" s="10">
        <v>1759.89</v>
      </c>
      <c r="H828" s="72"/>
      <c r="I828" s="73">
        <f t="shared" si="25"/>
        <v>0</v>
      </c>
      <c r="J828" s="74" t="str">
        <f t="shared" si="24"/>
        <v/>
      </c>
    </row>
    <row r="829" spans="1:10">
      <c r="A829" s="16">
        <v>828</v>
      </c>
      <c r="B829" s="13" t="s">
        <v>19</v>
      </c>
      <c r="C829" s="65" t="s">
        <v>1320</v>
      </c>
      <c r="D829" s="12" t="s">
        <v>1318</v>
      </c>
      <c r="E829" s="11" t="s">
        <v>1000</v>
      </c>
      <c r="F829" s="13">
        <v>17</v>
      </c>
      <c r="G829" s="10">
        <v>111</v>
      </c>
      <c r="H829" s="72"/>
      <c r="I829" s="73">
        <f t="shared" si="25"/>
        <v>0</v>
      </c>
      <c r="J829" s="74" t="str">
        <f t="shared" si="24"/>
        <v/>
      </c>
    </row>
    <row r="830" spans="1:10">
      <c r="A830" s="16">
        <v>829</v>
      </c>
      <c r="B830" s="13" t="s">
        <v>19</v>
      </c>
      <c r="C830" s="65" t="s">
        <v>1319</v>
      </c>
      <c r="D830" s="12" t="s">
        <v>1318</v>
      </c>
      <c r="E830" s="11" t="s">
        <v>1000</v>
      </c>
      <c r="F830" s="13">
        <v>15</v>
      </c>
      <c r="G830" s="10">
        <v>32</v>
      </c>
      <c r="H830" s="72"/>
      <c r="I830" s="73">
        <f t="shared" si="25"/>
        <v>0</v>
      </c>
      <c r="J830" s="74" t="str">
        <f t="shared" si="24"/>
        <v/>
      </c>
    </row>
    <row r="831" spans="1:10">
      <c r="A831" s="16">
        <v>830</v>
      </c>
      <c r="B831" s="16" t="s">
        <v>19</v>
      </c>
      <c r="C831" s="66" t="s">
        <v>1317</v>
      </c>
      <c r="D831" s="15" t="s">
        <v>641</v>
      </c>
      <c r="E831" s="14" t="s">
        <v>1000</v>
      </c>
      <c r="F831" s="13">
        <v>5</v>
      </c>
      <c r="G831" s="10">
        <v>62.45</v>
      </c>
      <c r="H831" s="72"/>
      <c r="I831" s="73">
        <f t="shared" si="25"/>
        <v>0</v>
      </c>
      <c r="J831" s="74" t="str">
        <f t="shared" si="24"/>
        <v/>
      </c>
    </row>
    <row r="832" spans="1:10">
      <c r="A832" s="16">
        <v>831</v>
      </c>
      <c r="B832" s="13" t="s">
        <v>19</v>
      </c>
      <c r="C832" s="65" t="s">
        <v>1316</v>
      </c>
      <c r="D832" s="12" t="s">
        <v>1312</v>
      </c>
      <c r="E832" s="11" t="s">
        <v>1000</v>
      </c>
      <c r="F832" s="13">
        <v>5</v>
      </c>
      <c r="G832" s="10">
        <v>912</v>
      </c>
      <c r="H832" s="72"/>
      <c r="I832" s="73">
        <f t="shared" si="25"/>
        <v>0</v>
      </c>
      <c r="J832" s="74" t="str">
        <f t="shared" si="24"/>
        <v/>
      </c>
    </row>
    <row r="833" spans="1:10">
      <c r="A833" s="16">
        <v>832</v>
      </c>
      <c r="B833" s="13" t="s">
        <v>19</v>
      </c>
      <c r="C833" s="65" t="s">
        <v>1315</v>
      </c>
      <c r="D833" s="12" t="s">
        <v>1314</v>
      </c>
      <c r="E833" s="11" t="s">
        <v>1000</v>
      </c>
      <c r="F833" s="13">
        <v>38</v>
      </c>
      <c r="G833" s="10">
        <v>255.78</v>
      </c>
      <c r="H833" s="72"/>
      <c r="I833" s="73">
        <f t="shared" si="25"/>
        <v>0</v>
      </c>
      <c r="J833" s="74" t="str">
        <f t="shared" si="24"/>
        <v/>
      </c>
    </row>
    <row r="834" spans="1:10">
      <c r="A834" s="16">
        <v>833</v>
      </c>
      <c r="B834" s="13" t="s">
        <v>19</v>
      </c>
      <c r="C834" s="65" t="s">
        <v>1313</v>
      </c>
      <c r="D834" s="12" t="s">
        <v>1312</v>
      </c>
      <c r="E834" s="11" t="s">
        <v>1000</v>
      </c>
      <c r="F834" s="13">
        <v>16</v>
      </c>
      <c r="G834" s="10">
        <v>1214.04</v>
      </c>
      <c r="H834" s="72"/>
      <c r="I834" s="73">
        <f t="shared" si="25"/>
        <v>0</v>
      </c>
      <c r="J834" s="74" t="str">
        <f t="shared" ref="J834:J897" si="26">IF(H:H&gt;G:G, "Above Estimated Unit Price", "")</f>
        <v/>
      </c>
    </row>
    <row r="835" spans="1:10">
      <c r="A835" s="16">
        <v>834</v>
      </c>
      <c r="B835" s="13" t="s">
        <v>19</v>
      </c>
      <c r="C835" s="65" t="s">
        <v>1311</v>
      </c>
      <c r="D835" s="12" t="s">
        <v>113</v>
      </c>
      <c r="E835" s="11" t="s">
        <v>1000</v>
      </c>
      <c r="F835" s="13">
        <v>5</v>
      </c>
      <c r="G835" s="10">
        <v>73.08</v>
      </c>
      <c r="H835" s="72"/>
      <c r="I835" s="73">
        <f t="shared" ref="I835:I898" si="27">H835*F835</f>
        <v>0</v>
      </c>
      <c r="J835" s="74" t="str">
        <f t="shared" si="26"/>
        <v/>
      </c>
    </row>
    <row r="836" spans="1:10">
      <c r="A836" s="16">
        <v>835</v>
      </c>
      <c r="B836" s="13" t="s">
        <v>19</v>
      </c>
      <c r="C836" s="65" t="s">
        <v>1310</v>
      </c>
      <c r="D836" s="12" t="s">
        <v>1309</v>
      </c>
      <c r="E836" s="11" t="s">
        <v>1000</v>
      </c>
      <c r="F836" s="13">
        <v>5</v>
      </c>
      <c r="G836" s="10">
        <v>25500</v>
      </c>
      <c r="H836" s="72"/>
      <c r="I836" s="73">
        <f t="shared" si="27"/>
        <v>0</v>
      </c>
      <c r="J836" s="74" t="str">
        <f t="shared" si="26"/>
        <v/>
      </c>
    </row>
    <row r="837" spans="1:10">
      <c r="A837" s="16">
        <v>836</v>
      </c>
      <c r="B837" s="13" t="s">
        <v>19</v>
      </c>
      <c r="C837" s="65" t="s">
        <v>1308</v>
      </c>
      <c r="D837" s="12" t="s">
        <v>252</v>
      </c>
      <c r="E837" s="11" t="s">
        <v>27</v>
      </c>
      <c r="F837" s="13">
        <v>10</v>
      </c>
      <c r="G837" s="10">
        <v>20</v>
      </c>
      <c r="H837" s="72"/>
      <c r="I837" s="73">
        <f t="shared" si="27"/>
        <v>0</v>
      </c>
      <c r="J837" s="74" t="str">
        <f t="shared" si="26"/>
        <v/>
      </c>
    </row>
    <row r="838" spans="1:10">
      <c r="A838" s="16">
        <v>837</v>
      </c>
      <c r="B838" s="13" t="s">
        <v>19</v>
      </c>
      <c r="C838" s="65" t="s">
        <v>1307</v>
      </c>
      <c r="D838" s="12" t="s">
        <v>254</v>
      </c>
      <c r="E838" s="11" t="s">
        <v>27</v>
      </c>
      <c r="F838" s="13">
        <v>5</v>
      </c>
      <c r="G838" s="10">
        <v>22.82</v>
      </c>
      <c r="H838" s="72"/>
      <c r="I838" s="73">
        <f t="shared" si="27"/>
        <v>0</v>
      </c>
      <c r="J838" s="74" t="str">
        <f t="shared" si="26"/>
        <v/>
      </c>
    </row>
    <row r="839" spans="1:10">
      <c r="A839" s="16">
        <v>838</v>
      </c>
      <c r="B839" s="13" t="s">
        <v>19</v>
      </c>
      <c r="C839" s="65" t="s">
        <v>1306</v>
      </c>
      <c r="D839" s="12" t="s">
        <v>252</v>
      </c>
      <c r="E839" s="11" t="s">
        <v>27</v>
      </c>
      <c r="F839" s="13">
        <v>10</v>
      </c>
      <c r="G839" s="10">
        <v>66.06</v>
      </c>
      <c r="H839" s="72"/>
      <c r="I839" s="73">
        <f t="shared" si="27"/>
        <v>0</v>
      </c>
      <c r="J839" s="74" t="str">
        <f t="shared" si="26"/>
        <v/>
      </c>
    </row>
    <row r="840" spans="1:10">
      <c r="A840" s="16">
        <v>839</v>
      </c>
      <c r="B840" s="13" t="s">
        <v>19</v>
      </c>
      <c r="C840" s="65" t="s">
        <v>1305</v>
      </c>
      <c r="D840" s="12" t="s">
        <v>1303</v>
      </c>
      <c r="E840" s="11" t="s">
        <v>27</v>
      </c>
      <c r="F840" s="13">
        <v>27</v>
      </c>
      <c r="G840" s="10">
        <v>24.54</v>
      </c>
      <c r="H840" s="72"/>
      <c r="I840" s="73">
        <f t="shared" si="27"/>
        <v>0</v>
      </c>
      <c r="J840" s="74" t="str">
        <f t="shared" si="26"/>
        <v/>
      </c>
    </row>
    <row r="841" spans="1:10">
      <c r="A841" s="16">
        <v>840</v>
      </c>
      <c r="B841" s="13" t="s">
        <v>19</v>
      </c>
      <c r="C841" s="65" t="s">
        <v>1304</v>
      </c>
      <c r="D841" s="12" t="s">
        <v>1303</v>
      </c>
      <c r="E841" s="11" t="s">
        <v>27</v>
      </c>
      <c r="F841" s="13">
        <v>10</v>
      </c>
      <c r="G841" s="10">
        <v>18.23</v>
      </c>
      <c r="H841" s="72"/>
      <c r="I841" s="73">
        <f t="shared" si="27"/>
        <v>0</v>
      </c>
      <c r="J841" s="74" t="str">
        <f t="shared" si="26"/>
        <v/>
      </c>
    </row>
    <row r="842" spans="1:10">
      <c r="A842" s="16">
        <v>841</v>
      </c>
      <c r="B842" s="13" t="s">
        <v>19</v>
      </c>
      <c r="C842" s="65" t="s">
        <v>1302</v>
      </c>
      <c r="D842" s="12" t="s">
        <v>252</v>
      </c>
      <c r="E842" s="11" t="s">
        <v>112</v>
      </c>
      <c r="F842" s="13">
        <v>5</v>
      </c>
      <c r="G842" s="10">
        <v>31.77</v>
      </c>
      <c r="H842" s="72"/>
      <c r="I842" s="73">
        <f t="shared" si="27"/>
        <v>0</v>
      </c>
      <c r="J842" s="74" t="str">
        <f t="shared" si="26"/>
        <v/>
      </c>
    </row>
    <row r="843" spans="1:10">
      <c r="A843" s="16">
        <v>842</v>
      </c>
      <c r="B843" s="13" t="s">
        <v>19</v>
      </c>
      <c r="C843" s="65" t="s">
        <v>1301</v>
      </c>
      <c r="D843" s="12" t="s">
        <v>1300</v>
      </c>
      <c r="E843" s="11" t="s">
        <v>1016</v>
      </c>
      <c r="F843" s="13">
        <v>5</v>
      </c>
      <c r="G843" s="10">
        <v>1301.2</v>
      </c>
      <c r="H843" s="72"/>
      <c r="I843" s="73">
        <f t="shared" si="27"/>
        <v>0</v>
      </c>
      <c r="J843" s="74" t="str">
        <f t="shared" si="26"/>
        <v/>
      </c>
    </row>
    <row r="844" spans="1:10">
      <c r="A844" s="16">
        <v>843</v>
      </c>
      <c r="B844" s="13" t="s">
        <v>19</v>
      </c>
      <c r="C844" s="65" t="s">
        <v>1299</v>
      </c>
      <c r="D844" s="12" t="s">
        <v>70</v>
      </c>
      <c r="E844" s="11" t="s">
        <v>429</v>
      </c>
      <c r="F844" s="13">
        <v>13</v>
      </c>
      <c r="G844" s="10">
        <v>2433.5</v>
      </c>
      <c r="H844" s="72"/>
      <c r="I844" s="73">
        <f t="shared" si="27"/>
        <v>0</v>
      </c>
      <c r="J844" s="74" t="str">
        <f t="shared" si="26"/>
        <v/>
      </c>
    </row>
    <row r="845" spans="1:10">
      <c r="A845" s="16">
        <v>844</v>
      </c>
      <c r="B845" s="13" t="s">
        <v>19</v>
      </c>
      <c r="C845" s="65" t="s">
        <v>1298</v>
      </c>
      <c r="D845" s="12" t="s">
        <v>384</v>
      </c>
      <c r="E845" s="11" t="s">
        <v>429</v>
      </c>
      <c r="F845" s="13">
        <v>5</v>
      </c>
      <c r="G845" s="10">
        <v>59.82</v>
      </c>
      <c r="H845" s="72"/>
      <c r="I845" s="73">
        <f t="shared" si="27"/>
        <v>0</v>
      </c>
      <c r="J845" s="74" t="str">
        <f t="shared" si="26"/>
        <v/>
      </c>
    </row>
    <row r="846" spans="1:10">
      <c r="A846" s="16">
        <v>845</v>
      </c>
      <c r="B846" s="13" t="s">
        <v>19</v>
      </c>
      <c r="C846" s="65" t="s">
        <v>1297</v>
      </c>
      <c r="D846" s="12" t="s">
        <v>846</v>
      </c>
      <c r="E846" s="11" t="s">
        <v>103</v>
      </c>
      <c r="F846" s="13">
        <v>89</v>
      </c>
      <c r="G846" s="10">
        <v>49.43</v>
      </c>
      <c r="H846" s="72"/>
      <c r="I846" s="73">
        <f t="shared" si="27"/>
        <v>0</v>
      </c>
      <c r="J846" s="74" t="str">
        <f t="shared" si="26"/>
        <v/>
      </c>
    </row>
    <row r="847" spans="1:10">
      <c r="A847" s="16">
        <v>846</v>
      </c>
      <c r="B847" s="13" t="s">
        <v>19</v>
      </c>
      <c r="C847" s="65" t="s">
        <v>1297</v>
      </c>
      <c r="D847" s="12" t="s">
        <v>846</v>
      </c>
      <c r="E847" s="11" t="s">
        <v>429</v>
      </c>
      <c r="F847" s="13">
        <v>31</v>
      </c>
      <c r="G847" s="10">
        <v>49.313333333333333</v>
      </c>
      <c r="H847" s="72"/>
      <c r="I847" s="73">
        <f t="shared" si="27"/>
        <v>0</v>
      </c>
      <c r="J847" s="74" t="str">
        <f t="shared" si="26"/>
        <v/>
      </c>
    </row>
    <row r="848" spans="1:10">
      <c r="A848" s="16">
        <v>847</v>
      </c>
      <c r="B848" s="13" t="s">
        <v>19</v>
      </c>
      <c r="C848" s="65" t="s">
        <v>1296</v>
      </c>
      <c r="D848" s="12" t="s">
        <v>846</v>
      </c>
      <c r="E848" s="11" t="s">
        <v>429</v>
      </c>
      <c r="F848" s="13">
        <v>14</v>
      </c>
      <c r="G848" s="10">
        <v>74.513333333333335</v>
      </c>
      <c r="H848" s="72"/>
      <c r="I848" s="73">
        <f t="shared" si="27"/>
        <v>0</v>
      </c>
      <c r="J848" s="74" t="str">
        <f t="shared" si="26"/>
        <v/>
      </c>
    </row>
    <row r="849" spans="1:10">
      <c r="A849" s="16">
        <v>848</v>
      </c>
      <c r="B849" s="13" t="s">
        <v>19</v>
      </c>
      <c r="C849" s="65" t="s">
        <v>1295</v>
      </c>
      <c r="D849" s="12" t="s">
        <v>846</v>
      </c>
      <c r="E849" s="11" t="s">
        <v>103</v>
      </c>
      <c r="F849" s="13">
        <v>79</v>
      </c>
      <c r="G849" s="10">
        <v>108.73666666666666</v>
      </c>
      <c r="H849" s="72"/>
      <c r="I849" s="73">
        <f t="shared" si="27"/>
        <v>0</v>
      </c>
      <c r="J849" s="74" t="str">
        <f t="shared" si="26"/>
        <v/>
      </c>
    </row>
    <row r="850" spans="1:10">
      <c r="A850" s="16">
        <v>849</v>
      </c>
      <c r="B850" s="13" t="s">
        <v>19</v>
      </c>
      <c r="C850" s="65" t="s">
        <v>1293</v>
      </c>
      <c r="D850" s="12" t="s">
        <v>79</v>
      </c>
      <c r="E850" s="11" t="s">
        <v>1294</v>
      </c>
      <c r="F850" s="13">
        <v>9</v>
      </c>
      <c r="G850" s="10">
        <v>11.056666666666667</v>
      </c>
      <c r="H850" s="72"/>
      <c r="I850" s="73">
        <f t="shared" si="27"/>
        <v>0</v>
      </c>
      <c r="J850" s="74" t="str">
        <f t="shared" si="26"/>
        <v/>
      </c>
    </row>
    <row r="851" spans="1:10">
      <c r="A851" s="16">
        <v>850</v>
      </c>
      <c r="B851" s="13" t="s">
        <v>19</v>
      </c>
      <c r="C851" s="65" t="s">
        <v>1290</v>
      </c>
      <c r="D851" s="12" t="s">
        <v>208</v>
      </c>
      <c r="E851" s="11" t="s">
        <v>429</v>
      </c>
      <c r="F851" s="13">
        <v>20</v>
      </c>
      <c r="G851" s="10">
        <v>41.491800000000005</v>
      </c>
      <c r="H851" s="72"/>
      <c r="I851" s="73">
        <f t="shared" si="27"/>
        <v>0</v>
      </c>
      <c r="J851" s="74" t="str">
        <f t="shared" si="26"/>
        <v/>
      </c>
    </row>
    <row r="852" spans="1:10">
      <c r="A852" s="16">
        <v>851</v>
      </c>
      <c r="B852" s="13" t="s">
        <v>19</v>
      </c>
      <c r="C852" s="65" t="s">
        <v>1288</v>
      </c>
      <c r="D852" s="12" t="s">
        <v>70</v>
      </c>
      <c r="E852" s="11" t="s">
        <v>429</v>
      </c>
      <c r="F852" s="13">
        <v>58</v>
      </c>
      <c r="G852" s="10">
        <v>5.09</v>
      </c>
      <c r="H852" s="72"/>
      <c r="I852" s="73">
        <f t="shared" si="27"/>
        <v>0</v>
      </c>
      <c r="J852" s="74" t="str">
        <f t="shared" si="26"/>
        <v/>
      </c>
    </row>
    <row r="853" spans="1:10" ht="12" customHeight="1">
      <c r="A853" s="16">
        <v>852</v>
      </c>
      <c r="B853" s="13" t="s">
        <v>19</v>
      </c>
      <c r="C853" s="65" t="s">
        <v>1287</v>
      </c>
      <c r="D853" s="12" t="s">
        <v>22</v>
      </c>
      <c r="E853" s="11" t="s">
        <v>429</v>
      </c>
      <c r="F853" s="13">
        <v>50</v>
      </c>
      <c r="G853" s="10">
        <v>1.1100000000000001</v>
      </c>
      <c r="H853" s="72"/>
      <c r="I853" s="73">
        <f t="shared" si="27"/>
        <v>0</v>
      </c>
      <c r="J853" s="74" t="str">
        <f t="shared" si="26"/>
        <v/>
      </c>
    </row>
    <row r="854" spans="1:10">
      <c r="A854" s="16">
        <v>853</v>
      </c>
      <c r="B854" s="13" t="s">
        <v>19</v>
      </c>
      <c r="C854" s="65" t="s">
        <v>1285</v>
      </c>
      <c r="D854" s="12" t="s">
        <v>70</v>
      </c>
      <c r="E854" s="11" t="s">
        <v>429</v>
      </c>
      <c r="F854" s="13">
        <v>13</v>
      </c>
      <c r="G854" s="10">
        <v>17.936666666666667</v>
      </c>
      <c r="H854" s="72"/>
      <c r="I854" s="73">
        <f t="shared" si="27"/>
        <v>0</v>
      </c>
      <c r="J854" s="74" t="str">
        <f t="shared" si="26"/>
        <v/>
      </c>
    </row>
    <row r="855" spans="1:10">
      <c r="A855" s="16">
        <v>854</v>
      </c>
      <c r="B855" s="13" t="s">
        <v>19</v>
      </c>
      <c r="C855" s="65" t="s">
        <v>1284</v>
      </c>
      <c r="D855" s="12" t="s">
        <v>70</v>
      </c>
      <c r="E855" s="11" t="s">
        <v>429</v>
      </c>
      <c r="F855" s="13">
        <v>22</v>
      </c>
      <c r="G855" s="10">
        <v>15.32</v>
      </c>
      <c r="H855" s="72"/>
      <c r="I855" s="73">
        <f t="shared" si="27"/>
        <v>0</v>
      </c>
      <c r="J855" s="74" t="str">
        <f t="shared" si="26"/>
        <v/>
      </c>
    </row>
    <row r="856" spans="1:10">
      <c r="A856" s="16">
        <v>855</v>
      </c>
      <c r="B856" s="13" t="s">
        <v>19</v>
      </c>
      <c r="C856" s="65" t="s">
        <v>1283</v>
      </c>
      <c r="D856" s="12" t="s">
        <v>1282</v>
      </c>
      <c r="E856" s="11" t="s">
        <v>429</v>
      </c>
      <c r="F856" s="13">
        <v>10</v>
      </c>
      <c r="G856" s="10">
        <v>15.966666666666669</v>
      </c>
      <c r="H856" s="72"/>
      <c r="I856" s="73">
        <f t="shared" si="27"/>
        <v>0</v>
      </c>
      <c r="J856" s="74" t="str">
        <f t="shared" si="26"/>
        <v/>
      </c>
    </row>
    <row r="857" spans="1:10">
      <c r="A857" s="16">
        <v>856</v>
      </c>
      <c r="B857" s="13" t="s">
        <v>19</v>
      </c>
      <c r="C857" s="65" t="s">
        <v>1281</v>
      </c>
      <c r="D857" s="12" t="s">
        <v>70</v>
      </c>
      <c r="E857" s="11" t="s">
        <v>429</v>
      </c>
      <c r="F857" s="13">
        <v>8</v>
      </c>
      <c r="G857" s="10">
        <v>20.583333333333332</v>
      </c>
      <c r="H857" s="72"/>
      <c r="I857" s="73">
        <f t="shared" si="27"/>
        <v>0</v>
      </c>
      <c r="J857" s="74" t="str">
        <f t="shared" si="26"/>
        <v/>
      </c>
    </row>
    <row r="858" spans="1:10">
      <c r="A858" s="16">
        <v>857</v>
      </c>
      <c r="B858" s="13" t="s">
        <v>19</v>
      </c>
      <c r="C858" s="65" t="s">
        <v>1279</v>
      </c>
      <c r="D858" s="12" t="s">
        <v>666</v>
      </c>
      <c r="E858" s="11" t="s">
        <v>429</v>
      </c>
      <c r="F858" s="13">
        <v>10</v>
      </c>
      <c r="G858" s="10">
        <v>5.1633333333333331</v>
      </c>
      <c r="H858" s="72"/>
      <c r="I858" s="73">
        <f t="shared" si="27"/>
        <v>0</v>
      </c>
      <c r="J858" s="74" t="str">
        <f t="shared" si="26"/>
        <v/>
      </c>
    </row>
    <row r="859" spans="1:10">
      <c r="A859" s="16">
        <v>858</v>
      </c>
      <c r="B859" s="13" t="s">
        <v>19</v>
      </c>
      <c r="C859" s="65" t="s">
        <v>1278</v>
      </c>
      <c r="D859" s="12" t="s">
        <v>1264</v>
      </c>
      <c r="E859" s="11" t="s">
        <v>429</v>
      </c>
      <c r="F859" s="13">
        <v>45</v>
      </c>
      <c r="G859" s="10">
        <v>5.1866666666666665</v>
      </c>
      <c r="H859" s="72"/>
      <c r="I859" s="73">
        <f t="shared" si="27"/>
        <v>0</v>
      </c>
      <c r="J859" s="74" t="str">
        <f t="shared" si="26"/>
        <v/>
      </c>
    </row>
    <row r="860" spans="1:10">
      <c r="A860" s="16">
        <v>859</v>
      </c>
      <c r="B860" s="13" t="s">
        <v>19</v>
      </c>
      <c r="C860" s="65" t="s">
        <v>1277</v>
      </c>
      <c r="D860" s="12" t="s">
        <v>648</v>
      </c>
      <c r="E860" s="11" t="s">
        <v>429</v>
      </c>
      <c r="F860" s="13">
        <v>5</v>
      </c>
      <c r="G860" s="10">
        <v>25.68</v>
      </c>
      <c r="H860" s="72"/>
      <c r="I860" s="73">
        <f t="shared" si="27"/>
        <v>0</v>
      </c>
      <c r="J860" s="74" t="str">
        <f t="shared" si="26"/>
        <v/>
      </c>
    </row>
    <row r="861" spans="1:10">
      <c r="A861" s="16">
        <v>860</v>
      </c>
      <c r="B861" s="13" t="s">
        <v>19</v>
      </c>
      <c r="C861" s="65" t="s">
        <v>1276</v>
      </c>
      <c r="D861" s="12" t="s">
        <v>648</v>
      </c>
      <c r="E861" s="11" t="s">
        <v>652</v>
      </c>
      <c r="F861" s="13">
        <v>14</v>
      </c>
      <c r="G861" s="10">
        <v>4.32</v>
      </c>
      <c r="H861" s="72"/>
      <c r="I861" s="73">
        <f t="shared" si="27"/>
        <v>0</v>
      </c>
      <c r="J861" s="74" t="str">
        <f t="shared" si="26"/>
        <v/>
      </c>
    </row>
    <row r="862" spans="1:10">
      <c r="A862" s="16">
        <v>861</v>
      </c>
      <c r="B862" s="13" t="s">
        <v>19</v>
      </c>
      <c r="C862" s="65" t="s">
        <v>1274</v>
      </c>
      <c r="D862" s="12" t="s">
        <v>653</v>
      </c>
      <c r="E862" s="11" t="s">
        <v>429</v>
      </c>
      <c r="F862" s="13">
        <v>20</v>
      </c>
      <c r="G862" s="10">
        <v>4.0533333333333337</v>
      </c>
      <c r="H862" s="72"/>
      <c r="I862" s="73">
        <f t="shared" si="27"/>
        <v>0</v>
      </c>
      <c r="J862" s="74" t="str">
        <f t="shared" si="26"/>
        <v/>
      </c>
    </row>
    <row r="863" spans="1:10">
      <c r="A863" s="16">
        <v>862</v>
      </c>
      <c r="B863" s="13" t="s">
        <v>19</v>
      </c>
      <c r="C863" s="65" t="s">
        <v>1273</v>
      </c>
      <c r="D863" s="12" t="s">
        <v>312</v>
      </c>
      <c r="E863" s="11" t="s">
        <v>429</v>
      </c>
      <c r="F863" s="13">
        <v>180</v>
      </c>
      <c r="G863" s="10">
        <v>1.0899999999999999</v>
      </c>
      <c r="H863" s="72"/>
      <c r="I863" s="73">
        <f t="shared" si="27"/>
        <v>0</v>
      </c>
      <c r="J863" s="74" t="str">
        <f t="shared" si="26"/>
        <v/>
      </c>
    </row>
    <row r="864" spans="1:10">
      <c r="A864" s="16">
        <v>863</v>
      </c>
      <c r="B864" s="13" t="s">
        <v>19</v>
      </c>
      <c r="C864" s="65" t="s">
        <v>1272</v>
      </c>
      <c r="D864" s="12" t="s">
        <v>51</v>
      </c>
      <c r="E864" s="11" t="s">
        <v>429</v>
      </c>
      <c r="F864" s="13">
        <v>402</v>
      </c>
      <c r="G864" s="10">
        <v>0.82</v>
      </c>
      <c r="H864" s="72"/>
      <c r="I864" s="73">
        <f t="shared" si="27"/>
        <v>0</v>
      </c>
      <c r="J864" s="74" t="str">
        <f t="shared" si="26"/>
        <v/>
      </c>
    </row>
    <row r="865" spans="1:10">
      <c r="A865" s="16">
        <v>864</v>
      </c>
      <c r="B865" s="13" t="s">
        <v>19</v>
      </c>
      <c r="C865" s="65" t="s">
        <v>1271</v>
      </c>
      <c r="D865" s="12" t="s">
        <v>51</v>
      </c>
      <c r="E865" s="11" t="s">
        <v>429</v>
      </c>
      <c r="F865" s="13">
        <v>100</v>
      </c>
      <c r="G865" s="10">
        <v>1.07</v>
      </c>
      <c r="H865" s="72"/>
      <c r="I865" s="73">
        <f t="shared" si="27"/>
        <v>0</v>
      </c>
      <c r="J865" s="74" t="str">
        <f t="shared" si="26"/>
        <v/>
      </c>
    </row>
    <row r="866" spans="1:10">
      <c r="A866" s="16">
        <v>865</v>
      </c>
      <c r="B866" s="13" t="s">
        <v>19</v>
      </c>
      <c r="C866" s="65" t="s">
        <v>1266</v>
      </c>
      <c r="D866" s="12" t="s">
        <v>447</v>
      </c>
      <c r="E866" s="11" t="s">
        <v>429</v>
      </c>
      <c r="F866" s="13">
        <v>50</v>
      </c>
      <c r="G866" s="10">
        <v>2.6933333333333334</v>
      </c>
      <c r="H866" s="72"/>
      <c r="I866" s="73">
        <f t="shared" si="27"/>
        <v>0</v>
      </c>
      <c r="J866" s="74" t="str">
        <f t="shared" si="26"/>
        <v/>
      </c>
    </row>
    <row r="867" spans="1:10">
      <c r="A867" s="16">
        <v>866</v>
      </c>
      <c r="B867" s="13" t="s">
        <v>19</v>
      </c>
      <c r="C867" s="65" t="s">
        <v>1265</v>
      </c>
      <c r="D867" s="12" t="s">
        <v>113</v>
      </c>
      <c r="E867" s="11" t="s">
        <v>429</v>
      </c>
      <c r="F867" s="13">
        <v>25</v>
      </c>
      <c r="G867" s="10">
        <v>16.16</v>
      </c>
      <c r="H867" s="72"/>
      <c r="I867" s="73">
        <f t="shared" si="27"/>
        <v>0</v>
      </c>
      <c r="J867" s="74" t="str">
        <f t="shared" si="26"/>
        <v/>
      </c>
    </row>
    <row r="868" spans="1:10">
      <c r="A868" s="16">
        <v>867</v>
      </c>
      <c r="B868" s="16" t="s">
        <v>19</v>
      </c>
      <c r="C868" s="66" t="s">
        <v>1263</v>
      </c>
      <c r="D868" s="15" t="s">
        <v>1217</v>
      </c>
      <c r="E868" s="14" t="s">
        <v>1262</v>
      </c>
      <c r="F868" s="13">
        <v>5</v>
      </c>
      <c r="G868" s="10">
        <v>164.23</v>
      </c>
      <c r="H868" s="72"/>
      <c r="I868" s="73">
        <f t="shared" si="27"/>
        <v>0</v>
      </c>
      <c r="J868" s="74" t="str">
        <f t="shared" si="26"/>
        <v/>
      </c>
    </row>
    <row r="869" spans="1:10">
      <c r="A869" s="16">
        <v>868</v>
      </c>
      <c r="B869" s="16" t="s">
        <v>19</v>
      </c>
      <c r="C869" s="66" t="s">
        <v>1261</v>
      </c>
      <c r="D869" s="15" t="s">
        <v>1217</v>
      </c>
      <c r="E869" s="14" t="s">
        <v>1260</v>
      </c>
      <c r="F869" s="13">
        <v>5</v>
      </c>
      <c r="G869" s="10">
        <v>255.82</v>
      </c>
      <c r="H869" s="72"/>
      <c r="I869" s="73">
        <f t="shared" si="27"/>
        <v>0</v>
      </c>
      <c r="J869" s="74" t="str">
        <f t="shared" si="26"/>
        <v/>
      </c>
    </row>
    <row r="870" spans="1:10">
      <c r="A870" s="16">
        <v>869</v>
      </c>
      <c r="B870" s="13" t="s">
        <v>19</v>
      </c>
      <c r="C870" s="65" t="s">
        <v>1259</v>
      </c>
      <c r="D870" s="12" t="s">
        <v>1217</v>
      </c>
      <c r="E870" s="11" t="s">
        <v>1222</v>
      </c>
      <c r="F870" s="13">
        <v>5</v>
      </c>
      <c r="G870" s="10">
        <v>165.25</v>
      </c>
      <c r="H870" s="72"/>
      <c r="I870" s="73">
        <f t="shared" si="27"/>
        <v>0</v>
      </c>
      <c r="J870" s="74" t="str">
        <f t="shared" si="26"/>
        <v/>
      </c>
    </row>
    <row r="871" spans="1:10">
      <c r="A871" s="16">
        <v>870</v>
      </c>
      <c r="B871" s="13" t="s">
        <v>19</v>
      </c>
      <c r="C871" s="65" t="s">
        <v>1258</v>
      </c>
      <c r="D871" s="12" t="s">
        <v>36</v>
      </c>
      <c r="E871" s="11" t="s">
        <v>27</v>
      </c>
      <c r="F871" s="13">
        <v>6</v>
      </c>
      <c r="G871" s="10">
        <v>198</v>
      </c>
      <c r="H871" s="72"/>
      <c r="I871" s="73">
        <f t="shared" si="27"/>
        <v>0</v>
      </c>
      <c r="J871" s="74" t="str">
        <f t="shared" si="26"/>
        <v/>
      </c>
    </row>
    <row r="872" spans="1:10">
      <c r="A872" s="16">
        <v>871</v>
      </c>
      <c r="B872" s="13" t="s">
        <v>19</v>
      </c>
      <c r="C872" s="65" t="s">
        <v>1257</v>
      </c>
      <c r="D872" s="12" t="s">
        <v>1217</v>
      </c>
      <c r="E872" s="11" t="s">
        <v>505</v>
      </c>
      <c r="F872" s="13">
        <v>6</v>
      </c>
      <c r="G872" s="10">
        <v>95.35</v>
      </c>
      <c r="H872" s="72"/>
      <c r="I872" s="73">
        <f t="shared" si="27"/>
        <v>0</v>
      </c>
      <c r="J872" s="74" t="str">
        <f t="shared" si="26"/>
        <v/>
      </c>
    </row>
    <row r="873" spans="1:10">
      <c r="A873" s="16">
        <v>872</v>
      </c>
      <c r="B873" s="13" t="s">
        <v>19</v>
      </c>
      <c r="C873" s="65" t="s">
        <v>1256</v>
      </c>
      <c r="D873" s="12" t="s">
        <v>96</v>
      </c>
      <c r="E873" s="11" t="s">
        <v>642</v>
      </c>
      <c r="F873" s="13">
        <v>40</v>
      </c>
      <c r="G873" s="10">
        <v>3.67</v>
      </c>
      <c r="H873" s="72"/>
      <c r="I873" s="73">
        <f t="shared" si="27"/>
        <v>0</v>
      </c>
      <c r="J873" s="74" t="str">
        <f t="shared" si="26"/>
        <v/>
      </c>
    </row>
    <row r="874" spans="1:10">
      <c r="A874" s="16">
        <v>873</v>
      </c>
      <c r="B874" s="16" t="s">
        <v>19</v>
      </c>
      <c r="C874" s="66" t="s">
        <v>1255</v>
      </c>
      <c r="D874" s="15" t="s">
        <v>96</v>
      </c>
      <c r="E874" s="14" t="s">
        <v>442</v>
      </c>
      <c r="F874" s="13">
        <v>14</v>
      </c>
      <c r="G874" s="10">
        <v>10.37</v>
      </c>
      <c r="H874" s="72"/>
      <c r="I874" s="73">
        <f t="shared" si="27"/>
        <v>0</v>
      </c>
      <c r="J874" s="74" t="str">
        <f t="shared" si="26"/>
        <v/>
      </c>
    </row>
    <row r="875" spans="1:10">
      <c r="A875" s="16">
        <v>874</v>
      </c>
      <c r="B875" s="13" t="s">
        <v>19</v>
      </c>
      <c r="C875" s="65" t="s">
        <v>1254</v>
      </c>
      <c r="D875" s="12" t="s">
        <v>96</v>
      </c>
      <c r="E875" s="11" t="s">
        <v>442</v>
      </c>
      <c r="F875" s="13">
        <v>10</v>
      </c>
      <c r="G875" s="10">
        <v>13.47</v>
      </c>
      <c r="H875" s="72"/>
      <c r="I875" s="73">
        <f t="shared" si="27"/>
        <v>0</v>
      </c>
      <c r="J875" s="74" t="str">
        <f t="shared" si="26"/>
        <v/>
      </c>
    </row>
    <row r="876" spans="1:10">
      <c r="A876" s="16">
        <v>875</v>
      </c>
      <c r="B876" s="16" t="s">
        <v>19</v>
      </c>
      <c r="C876" s="66" t="s">
        <v>1251</v>
      </c>
      <c r="D876" s="15" t="s">
        <v>82</v>
      </c>
      <c r="E876" s="14" t="s">
        <v>65</v>
      </c>
      <c r="F876" s="13">
        <v>31</v>
      </c>
      <c r="G876" s="10">
        <v>2.0299999999999998</v>
      </c>
      <c r="H876" s="72"/>
      <c r="I876" s="73">
        <f t="shared" si="27"/>
        <v>0</v>
      </c>
      <c r="J876" s="74" t="str">
        <f t="shared" si="26"/>
        <v/>
      </c>
    </row>
    <row r="877" spans="1:10">
      <c r="A877" s="16">
        <v>876</v>
      </c>
      <c r="B877" s="13" t="s">
        <v>19</v>
      </c>
      <c r="C877" s="65" t="s">
        <v>1250</v>
      </c>
      <c r="D877" s="12" t="s">
        <v>75</v>
      </c>
      <c r="E877" s="11" t="s">
        <v>505</v>
      </c>
      <c r="F877" s="13">
        <v>124</v>
      </c>
      <c r="G877" s="10">
        <v>0.59666666666666679</v>
      </c>
      <c r="H877" s="72"/>
      <c r="I877" s="73">
        <f t="shared" si="27"/>
        <v>0</v>
      </c>
      <c r="J877" s="74" t="str">
        <f t="shared" si="26"/>
        <v/>
      </c>
    </row>
    <row r="878" spans="1:10">
      <c r="A878" s="16">
        <v>877</v>
      </c>
      <c r="B878" s="13" t="s">
        <v>19</v>
      </c>
      <c r="C878" s="65" t="s">
        <v>1247</v>
      </c>
      <c r="D878" s="12" t="s">
        <v>75</v>
      </c>
      <c r="E878" s="11" t="s">
        <v>65</v>
      </c>
      <c r="F878" s="13">
        <v>37</v>
      </c>
      <c r="G878" s="10">
        <v>1.57</v>
      </c>
      <c r="H878" s="72"/>
      <c r="I878" s="73">
        <f t="shared" si="27"/>
        <v>0</v>
      </c>
      <c r="J878" s="74" t="str">
        <f t="shared" si="26"/>
        <v/>
      </c>
    </row>
    <row r="879" spans="1:10">
      <c r="A879" s="16">
        <v>878</v>
      </c>
      <c r="B879" s="13" t="s">
        <v>19</v>
      </c>
      <c r="C879" s="65" t="s">
        <v>1240</v>
      </c>
      <c r="D879" s="12" t="s">
        <v>510</v>
      </c>
      <c r="E879" s="11" t="s">
        <v>65</v>
      </c>
      <c r="F879" s="13">
        <v>5</v>
      </c>
      <c r="G879" s="10">
        <v>12.75</v>
      </c>
      <c r="H879" s="72"/>
      <c r="I879" s="73">
        <f t="shared" si="27"/>
        <v>0</v>
      </c>
      <c r="J879" s="74" t="str">
        <f t="shared" si="26"/>
        <v/>
      </c>
    </row>
    <row r="880" spans="1:10">
      <c r="A880" s="16">
        <v>879</v>
      </c>
      <c r="B880" s="13" t="s">
        <v>19</v>
      </c>
      <c r="C880" s="65" t="s">
        <v>1239</v>
      </c>
      <c r="D880" s="12" t="s">
        <v>75</v>
      </c>
      <c r="E880" s="11" t="s">
        <v>505</v>
      </c>
      <c r="F880" s="13">
        <v>202</v>
      </c>
      <c r="G880" s="10">
        <v>0.9</v>
      </c>
      <c r="H880" s="72"/>
      <c r="I880" s="73">
        <f t="shared" si="27"/>
        <v>0</v>
      </c>
      <c r="J880" s="74" t="str">
        <f t="shared" si="26"/>
        <v/>
      </c>
    </row>
    <row r="881" spans="1:10">
      <c r="A881" s="16">
        <v>880</v>
      </c>
      <c r="B881" s="16" t="s">
        <v>19</v>
      </c>
      <c r="C881" s="66" t="s">
        <v>1238</v>
      </c>
      <c r="D881" s="15" t="s">
        <v>75</v>
      </c>
      <c r="E881" s="14" t="s">
        <v>65</v>
      </c>
      <c r="F881" s="13">
        <v>7</v>
      </c>
      <c r="G881" s="10">
        <v>36.33</v>
      </c>
      <c r="H881" s="72"/>
      <c r="I881" s="73">
        <f t="shared" si="27"/>
        <v>0</v>
      </c>
      <c r="J881" s="74" t="str">
        <f t="shared" si="26"/>
        <v/>
      </c>
    </row>
    <row r="882" spans="1:10">
      <c r="A882" s="16">
        <v>881</v>
      </c>
      <c r="B882" s="16" t="s">
        <v>19</v>
      </c>
      <c r="C882" s="66" t="s">
        <v>1237</v>
      </c>
      <c r="D882" s="15" t="s">
        <v>75</v>
      </c>
      <c r="E882" s="14" t="s">
        <v>65</v>
      </c>
      <c r="F882" s="13">
        <v>14</v>
      </c>
      <c r="G882" s="10">
        <v>3.91</v>
      </c>
      <c r="H882" s="72"/>
      <c r="I882" s="73">
        <f t="shared" si="27"/>
        <v>0</v>
      </c>
      <c r="J882" s="74" t="str">
        <f t="shared" si="26"/>
        <v/>
      </c>
    </row>
    <row r="883" spans="1:10">
      <c r="A883" s="16">
        <v>882</v>
      </c>
      <c r="B883" s="16" t="s">
        <v>19</v>
      </c>
      <c r="C883" s="66" t="s">
        <v>1232</v>
      </c>
      <c r="D883" s="15" t="s">
        <v>75</v>
      </c>
      <c r="E883" s="14" t="s">
        <v>65</v>
      </c>
      <c r="F883" s="13">
        <v>25</v>
      </c>
      <c r="G883" s="10">
        <v>3.91</v>
      </c>
      <c r="H883" s="72"/>
      <c r="I883" s="73">
        <f t="shared" si="27"/>
        <v>0</v>
      </c>
      <c r="J883" s="74" t="str">
        <f t="shared" si="26"/>
        <v/>
      </c>
    </row>
    <row r="884" spans="1:10">
      <c r="A884" s="16">
        <v>883</v>
      </c>
      <c r="B884" s="13" t="s">
        <v>19</v>
      </c>
      <c r="C884" s="65" t="s">
        <v>1228</v>
      </c>
      <c r="D884" s="12" t="s">
        <v>75</v>
      </c>
      <c r="E884" s="11" t="s">
        <v>65</v>
      </c>
      <c r="F884" s="13">
        <v>80</v>
      </c>
      <c r="G884" s="10">
        <v>4.95</v>
      </c>
      <c r="H884" s="72"/>
      <c r="I884" s="73">
        <f t="shared" si="27"/>
        <v>0</v>
      </c>
      <c r="J884" s="74" t="str">
        <f t="shared" si="26"/>
        <v/>
      </c>
    </row>
    <row r="885" spans="1:10">
      <c r="A885" s="16">
        <v>884</v>
      </c>
      <c r="B885" s="13" t="s">
        <v>19</v>
      </c>
      <c r="C885" s="65" t="s">
        <v>1227</v>
      </c>
      <c r="D885" s="12" t="s">
        <v>75</v>
      </c>
      <c r="E885" s="11" t="s">
        <v>505</v>
      </c>
      <c r="F885" s="13">
        <v>9</v>
      </c>
      <c r="G885" s="10">
        <v>9.8566666666666674</v>
      </c>
      <c r="H885" s="72"/>
      <c r="I885" s="73">
        <f t="shared" si="27"/>
        <v>0</v>
      </c>
      <c r="J885" s="74" t="str">
        <f t="shared" si="26"/>
        <v/>
      </c>
    </row>
    <row r="886" spans="1:10">
      <c r="A886" s="16">
        <v>885</v>
      </c>
      <c r="B886" s="16" t="s">
        <v>19</v>
      </c>
      <c r="C886" s="66" t="s">
        <v>1224</v>
      </c>
      <c r="D886" s="15" t="s">
        <v>99</v>
      </c>
      <c r="E886" s="14" t="s">
        <v>65</v>
      </c>
      <c r="F886" s="13">
        <v>5</v>
      </c>
      <c r="G886" s="10">
        <v>20.65</v>
      </c>
      <c r="H886" s="72"/>
      <c r="I886" s="73">
        <f t="shared" si="27"/>
        <v>0</v>
      </c>
      <c r="J886" s="74" t="str">
        <f t="shared" si="26"/>
        <v/>
      </c>
    </row>
    <row r="887" spans="1:10">
      <c r="A887" s="16">
        <v>886</v>
      </c>
      <c r="B887" s="13" t="s">
        <v>19</v>
      </c>
      <c r="C887" s="65" t="s">
        <v>1223</v>
      </c>
      <c r="D887" s="12" t="s">
        <v>75</v>
      </c>
      <c r="E887" s="11" t="s">
        <v>1222</v>
      </c>
      <c r="F887" s="13">
        <v>41</v>
      </c>
      <c r="G887" s="10">
        <v>6.34</v>
      </c>
      <c r="H887" s="72"/>
      <c r="I887" s="73">
        <f t="shared" si="27"/>
        <v>0</v>
      </c>
      <c r="J887" s="74" t="str">
        <f t="shared" si="26"/>
        <v/>
      </c>
    </row>
    <row r="888" spans="1:10">
      <c r="A888" s="16">
        <v>887</v>
      </c>
      <c r="B888" s="13" t="s">
        <v>19</v>
      </c>
      <c r="C888" s="65" t="s">
        <v>1221</v>
      </c>
      <c r="D888" s="12" t="s">
        <v>75</v>
      </c>
      <c r="E888" s="11" t="s">
        <v>381</v>
      </c>
      <c r="F888" s="13">
        <v>39</v>
      </c>
      <c r="G888" s="10">
        <v>7.4</v>
      </c>
      <c r="H888" s="72"/>
      <c r="I888" s="73">
        <f t="shared" si="27"/>
        <v>0</v>
      </c>
      <c r="J888" s="74" t="str">
        <f t="shared" si="26"/>
        <v/>
      </c>
    </row>
    <row r="889" spans="1:10">
      <c r="A889" s="16">
        <v>888</v>
      </c>
      <c r="B889" s="13" t="s">
        <v>19</v>
      </c>
      <c r="C889" s="65" t="s">
        <v>1219</v>
      </c>
      <c r="D889" s="12" t="s">
        <v>648</v>
      </c>
      <c r="E889" s="11" t="s">
        <v>505</v>
      </c>
      <c r="F889" s="13">
        <v>5</v>
      </c>
      <c r="G889" s="10">
        <v>27.669999999999998</v>
      </c>
      <c r="H889" s="72"/>
      <c r="I889" s="73">
        <f t="shared" si="27"/>
        <v>0</v>
      </c>
      <c r="J889" s="74" t="str">
        <f t="shared" si="26"/>
        <v/>
      </c>
    </row>
    <row r="890" spans="1:10">
      <c r="A890" s="16">
        <v>889</v>
      </c>
      <c r="B890" s="13" t="s">
        <v>19</v>
      </c>
      <c r="C890" s="65" t="s">
        <v>1218</v>
      </c>
      <c r="D890" s="12" t="s">
        <v>1217</v>
      </c>
      <c r="E890" s="11" t="s">
        <v>27</v>
      </c>
      <c r="F890" s="13">
        <v>5</v>
      </c>
      <c r="G890" s="10">
        <v>340</v>
      </c>
      <c r="H890" s="72"/>
      <c r="I890" s="73">
        <f t="shared" si="27"/>
        <v>0</v>
      </c>
      <c r="J890" s="74" t="str">
        <f t="shared" si="26"/>
        <v/>
      </c>
    </row>
    <row r="891" spans="1:10">
      <c r="A891" s="16">
        <v>890</v>
      </c>
      <c r="B891" s="13" t="s">
        <v>19</v>
      </c>
      <c r="C891" s="65" t="s">
        <v>1216</v>
      </c>
      <c r="D891" s="12" t="s">
        <v>66</v>
      </c>
      <c r="E891" s="11" t="s">
        <v>388</v>
      </c>
      <c r="F891" s="13">
        <v>90</v>
      </c>
      <c r="G891" s="10">
        <v>0.95</v>
      </c>
      <c r="H891" s="72"/>
      <c r="I891" s="73">
        <f t="shared" si="27"/>
        <v>0</v>
      </c>
      <c r="J891" s="74" t="str">
        <f t="shared" si="26"/>
        <v/>
      </c>
    </row>
    <row r="892" spans="1:10">
      <c r="A892" s="16">
        <v>891</v>
      </c>
      <c r="B892" s="13" t="s">
        <v>19</v>
      </c>
      <c r="C892" s="65" t="s">
        <v>1215</v>
      </c>
      <c r="D892" s="12" t="s">
        <v>66</v>
      </c>
      <c r="E892" s="11" t="s">
        <v>62</v>
      </c>
      <c r="F892" s="13">
        <v>280</v>
      </c>
      <c r="G892" s="10">
        <v>1.52</v>
      </c>
      <c r="H892" s="72"/>
      <c r="I892" s="73">
        <f t="shared" si="27"/>
        <v>0</v>
      </c>
      <c r="J892" s="74" t="str">
        <f t="shared" si="26"/>
        <v/>
      </c>
    </row>
    <row r="893" spans="1:10">
      <c r="A893" s="16">
        <v>892</v>
      </c>
      <c r="B893" s="13" t="s">
        <v>19</v>
      </c>
      <c r="C893" s="65" t="s">
        <v>1214</v>
      </c>
      <c r="D893" s="12" t="s">
        <v>1213</v>
      </c>
      <c r="E893" s="11" t="s">
        <v>27</v>
      </c>
      <c r="F893" s="13">
        <v>5</v>
      </c>
      <c r="G893" s="10">
        <v>270.24</v>
      </c>
      <c r="H893" s="72"/>
      <c r="I893" s="73">
        <f t="shared" si="27"/>
        <v>0</v>
      </c>
      <c r="J893" s="74" t="str">
        <f t="shared" si="26"/>
        <v/>
      </c>
    </row>
    <row r="894" spans="1:10">
      <c r="A894" s="16">
        <v>893</v>
      </c>
      <c r="B894" s="13" t="s">
        <v>19</v>
      </c>
      <c r="C894" s="65" t="s">
        <v>1212</v>
      </c>
      <c r="D894" s="12" t="s">
        <v>1211</v>
      </c>
      <c r="E894" s="11" t="s">
        <v>27</v>
      </c>
      <c r="F894" s="13">
        <v>33</v>
      </c>
      <c r="G894" s="10">
        <v>52.12</v>
      </c>
      <c r="H894" s="72"/>
      <c r="I894" s="73">
        <f t="shared" si="27"/>
        <v>0</v>
      </c>
      <c r="J894" s="74" t="str">
        <f t="shared" si="26"/>
        <v/>
      </c>
    </row>
    <row r="895" spans="1:10">
      <c r="A895" s="16">
        <v>894</v>
      </c>
      <c r="B895" s="13" t="s">
        <v>19</v>
      </c>
      <c r="C895" s="65" t="s">
        <v>1210</v>
      </c>
      <c r="D895" s="12" t="s">
        <v>34</v>
      </c>
      <c r="E895" s="11" t="s">
        <v>1209</v>
      </c>
      <c r="F895" s="13">
        <v>5</v>
      </c>
      <c r="G895" s="10">
        <v>98.87</v>
      </c>
      <c r="H895" s="72"/>
      <c r="I895" s="73">
        <f t="shared" si="27"/>
        <v>0</v>
      </c>
      <c r="J895" s="74" t="str">
        <f t="shared" si="26"/>
        <v/>
      </c>
    </row>
    <row r="896" spans="1:10">
      <c r="A896" s="16">
        <v>895</v>
      </c>
      <c r="B896" s="13" t="s">
        <v>19</v>
      </c>
      <c r="C896" s="65" t="s">
        <v>1208</v>
      </c>
      <c r="D896" s="12" t="s">
        <v>78</v>
      </c>
      <c r="E896" s="11" t="s">
        <v>1207</v>
      </c>
      <c r="F896" s="13">
        <v>17</v>
      </c>
      <c r="G896" s="10">
        <v>15</v>
      </c>
      <c r="H896" s="72"/>
      <c r="I896" s="73">
        <f t="shared" si="27"/>
        <v>0</v>
      </c>
      <c r="J896" s="74" t="str">
        <f t="shared" si="26"/>
        <v/>
      </c>
    </row>
    <row r="897" spans="1:10">
      <c r="A897" s="16">
        <v>896</v>
      </c>
      <c r="B897" s="13" t="s">
        <v>19</v>
      </c>
      <c r="C897" s="65" t="s">
        <v>1206</v>
      </c>
      <c r="D897" s="12" t="s">
        <v>1205</v>
      </c>
      <c r="E897" s="11" t="s">
        <v>1204</v>
      </c>
      <c r="F897" s="13">
        <v>5</v>
      </c>
      <c r="G897" s="10">
        <v>101.48</v>
      </c>
      <c r="H897" s="72"/>
      <c r="I897" s="73">
        <f t="shared" si="27"/>
        <v>0</v>
      </c>
      <c r="J897" s="74" t="str">
        <f t="shared" si="26"/>
        <v/>
      </c>
    </row>
    <row r="898" spans="1:10">
      <c r="A898" s="16">
        <v>897</v>
      </c>
      <c r="B898" s="13" t="s">
        <v>19</v>
      </c>
      <c r="C898" s="65" t="s">
        <v>1203</v>
      </c>
      <c r="D898" s="12" t="s">
        <v>1202</v>
      </c>
      <c r="E898" s="11" t="s">
        <v>1201</v>
      </c>
      <c r="F898" s="13">
        <v>5</v>
      </c>
      <c r="G898" s="10">
        <v>309.52999999999997</v>
      </c>
      <c r="H898" s="72"/>
      <c r="I898" s="73">
        <f t="shared" si="27"/>
        <v>0</v>
      </c>
      <c r="J898" s="74" t="str">
        <f t="shared" ref="J898:J961" si="28">IF(H:H&gt;G:G, "Above Estimated Unit Price", "")</f>
        <v/>
      </c>
    </row>
    <row r="899" spans="1:10">
      <c r="A899" s="16">
        <v>898</v>
      </c>
      <c r="B899" s="13" t="s">
        <v>19</v>
      </c>
      <c r="C899" s="65" t="s">
        <v>1200</v>
      </c>
      <c r="D899" s="12" t="s">
        <v>36</v>
      </c>
      <c r="E899" s="11" t="s">
        <v>1199</v>
      </c>
      <c r="F899" s="13">
        <v>5</v>
      </c>
      <c r="G899" s="10">
        <v>432.61</v>
      </c>
      <c r="H899" s="72"/>
      <c r="I899" s="73">
        <f t="shared" ref="I899:I962" si="29">H899*F899</f>
        <v>0</v>
      </c>
      <c r="J899" s="74" t="str">
        <f t="shared" si="28"/>
        <v/>
      </c>
    </row>
    <row r="900" spans="1:10">
      <c r="A900" s="16">
        <v>899</v>
      </c>
      <c r="B900" s="13" t="s">
        <v>19</v>
      </c>
      <c r="C900" s="65" t="s">
        <v>1198</v>
      </c>
      <c r="D900" s="12" t="s">
        <v>574</v>
      </c>
      <c r="E900" s="11" t="s">
        <v>1196</v>
      </c>
      <c r="F900" s="13">
        <v>5</v>
      </c>
      <c r="G900" s="10">
        <v>50</v>
      </c>
      <c r="H900" s="72"/>
      <c r="I900" s="73">
        <f t="shared" si="29"/>
        <v>0</v>
      </c>
      <c r="J900" s="74" t="str">
        <f t="shared" si="28"/>
        <v/>
      </c>
    </row>
    <row r="901" spans="1:10">
      <c r="A901" s="16">
        <v>900</v>
      </c>
      <c r="B901" s="16" t="s">
        <v>19</v>
      </c>
      <c r="C901" s="66" t="s">
        <v>1197</v>
      </c>
      <c r="D901" s="15" t="s">
        <v>574</v>
      </c>
      <c r="E901" s="14" t="s">
        <v>1196</v>
      </c>
      <c r="F901" s="13">
        <v>5</v>
      </c>
      <c r="G901" s="10">
        <v>637.66</v>
      </c>
      <c r="H901" s="72"/>
      <c r="I901" s="73">
        <f t="shared" si="29"/>
        <v>0</v>
      </c>
      <c r="J901" s="74" t="str">
        <f t="shared" si="28"/>
        <v/>
      </c>
    </row>
    <row r="902" spans="1:10">
      <c r="A902" s="16">
        <v>901</v>
      </c>
      <c r="B902" s="13" t="s">
        <v>19</v>
      </c>
      <c r="C902" s="65" t="s">
        <v>1195</v>
      </c>
      <c r="D902" s="12" t="s">
        <v>378</v>
      </c>
      <c r="E902" s="11" t="s">
        <v>1193</v>
      </c>
      <c r="F902" s="13">
        <v>230</v>
      </c>
      <c r="G902" s="10">
        <v>12.59</v>
      </c>
      <c r="H902" s="72"/>
      <c r="I902" s="73">
        <f t="shared" si="29"/>
        <v>0</v>
      </c>
      <c r="J902" s="74" t="str">
        <f t="shared" si="28"/>
        <v/>
      </c>
    </row>
    <row r="903" spans="1:10">
      <c r="A903" s="16">
        <v>902</v>
      </c>
      <c r="B903" s="13" t="s">
        <v>19</v>
      </c>
      <c r="C903" s="65" t="s">
        <v>1194</v>
      </c>
      <c r="D903" s="12" t="s">
        <v>378</v>
      </c>
      <c r="E903" s="11" t="s">
        <v>1193</v>
      </c>
      <c r="F903" s="13">
        <v>5</v>
      </c>
      <c r="G903" s="10">
        <v>30.05</v>
      </c>
      <c r="H903" s="72"/>
      <c r="I903" s="73">
        <f t="shared" si="29"/>
        <v>0</v>
      </c>
      <c r="J903" s="74" t="str">
        <f t="shared" si="28"/>
        <v/>
      </c>
    </row>
    <row r="904" spans="1:10">
      <c r="A904" s="16">
        <v>903</v>
      </c>
      <c r="B904" s="13" t="s">
        <v>19</v>
      </c>
      <c r="C904" s="65" t="s">
        <v>1192</v>
      </c>
      <c r="D904" s="12" t="s">
        <v>540</v>
      </c>
      <c r="E904" s="11" t="s">
        <v>1086</v>
      </c>
      <c r="F904" s="13">
        <v>5</v>
      </c>
      <c r="G904" s="10">
        <v>1769.56</v>
      </c>
      <c r="H904" s="72"/>
      <c r="I904" s="73">
        <f t="shared" si="29"/>
        <v>0</v>
      </c>
      <c r="J904" s="74" t="str">
        <f t="shared" si="28"/>
        <v/>
      </c>
    </row>
    <row r="905" spans="1:10">
      <c r="A905" s="16">
        <v>904</v>
      </c>
      <c r="B905" s="13" t="s">
        <v>19</v>
      </c>
      <c r="C905" s="65" t="s">
        <v>1192</v>
      </c>
      <c r="D905" s="12" t="s">
        <v>1191</v>
      </c>
      <c r="E905" s="11" t="s">
        <v>1190</v>
      </c>
      <c r="F905" s="13">
        <v>9</v>
      </c>
      <c r="G905" s="10">
        <v>8105</v>
      </c>
      <c r="H905" s="72"/>
      <c r="I905" s="73">
        <f t="shared" si="29"/>
        <v>0</v>
      </c>
      <c r="J905" s="74" t="str">
        <f t="shared" si="28"/>
        <v/>
      </c>
    </row>
    <row r="906" spans="1:10">
      <c r="A906" s="16">
        <v>905</v>
      </c>
      <c r="B906" s="13" t="s">
        <v>19</v>
      </c>
      <c r="C906" s="65" t="s">
        <v>1189</v>
      </c>
      <c r="D906" s="12" t="s">
        <v>510</v>
      </c>
      <c r="E906" s="11" t="s">
        <v>1188</v>
      </c>
      <c r="F906" s="13">
        <v>16</v>
      </c>
      <c r="G906" s="10">
        <v>12.74</v>
      </c>
      <c r="H906" s="72"/>
      <c r="I906" s="73">
        <f t="shared" si="29"/>
        <v>0</v>
      </c>
      <c r="J906" s="74" t="str">
        <f t="shared" si="28"/>
        <v/>
      </c>
    </row>
    <row r="907" spans="1:10">
      <c r="A907" s="16">
        <v>906</v>
      </c>
      <c r="B907" s="13" t="s">
        <v>19</v>
      </c>
      <c r="C907" s="65" t="s">
        <v>1187</v>
      </c>
      <c r="D907" s="12" t="s">
        <v>1186</v>
      </c>
      <c r="E907" s="11" t="s">
        <v>1185</v>
      </c>
      <c r="F907" s="13">
        <v>5</v>
      </c>
      <c r="G907" s="10">
        <v>61.05</v>
      </c>
      <c r="H907" s="72"/>
      <c r="I907" s="73">
        <f t="shared" si="29"/>
        <v>0</v>
      </c>
      <c r="J907" s="74" t="str">
        <f t="shared" si="28"/>
        <v/>
      </c>
    </row>
    <row r="908" spans="1:10">
      <c r="A908" s="16">
        <v>907</v>
      </c>
      <c r="B908" s="13" t="s">
        <v>19</v>
      </c>
      <c r="C908" s="65" t="s">
        <v>1184</v>
      </c>
      <c r="D908" s="12" t="s">
        <v>1183</v>
      </c>
      <c r="E908" s="11" t="s">
        <v>1182</v>
      </c>
      <c r="F908" s="13">
        <v>5</v>
      </c>
      <c r="G908" s="10">
        <v>579.71</v>
      </c>
      <c r="H908" s="72"/>
      <c r="I908" s="73">
        <f t="shared" si="29"/>
        <v>0</v>
      </c>
      <c r="J908" s="74" t="str">
        <f t="shared" si="28"/>
        <v/>
      </c>
    </row>
    <row r="909" spans="1:10">
      <c r="A909" s="16">
        <v>908</v>
      </c>
      <c r="B909" s="16" t="s">
        <v>19</v>
      </c>
      <c r="C909" s="66" t="s">
        <v>1181</v>
      </c>
      <c r="D909" s="15" t="s">
        <v>1180</v>
      </c>
      <c r="E909" s="14" t="s">
        <v>1079</v>
      </c>
      <c r="F909" s="13">
        <v>5</v>
      </c>
      <c r="G909" s="10">
        <v>500</v>
      </c>
      <c r="H909" s="72"/>
      <c r="I909" s="73">
        <f t="shared" si="29"/>
        <v>0</v>
      </c>
      <c r="J909" s="74" t="str">
        <f t="shared" si="28"/>
        <v/>
      </c>
    </row>
    <row r="910" spans="1:10">
      <c r="A910" s="16">
        <v>909</v>
      </c>
      <c r="B910" s="13" t="s">
        <v>19</v>
      </c>
      <c r="C910" s="65" t="s">
        <v>1179</v>
      </c>
      <c r="D910" s="12" t="s">
        <v>1178</v>
      </c>
      <c r="E910" s="11" t="s">
        <v>27</v>
      </c>
      <c r="F910" s="13">
        <v>120</v>
      </c>
      <c r="G910" s="10">
        <v>0.56999999999999995</v>
      </c>
      <c r="H910" s="72"/>
      <c r="I910" s="73">
        <f t="shared" si="29"/>
        <v>0</v>
      </c>
      <c r="J910" s="74" t="str">
        <f t="shared" si="28"/>
        <v/>
      </c>
    </row>
    <row r="911" spans="1:10">
      <c r="A911" s="16">
        <v>910</v>
      </c>
      <c r="B911" s="13" t="s">
        <v>19</v>
      </c>
      <c r="C911" s="65" t="s">
        <v>1177</v>
      </c>
      <c r="D911" s="12" t="s">
        <v>226</v>
      </c>
      <c r="E911" s="11" t="s">
        <v>1170</v>
      </c>
      <c r="F911" s="13">
        <v>15</v>
      </c>
      <c r="G911" s="10">
        <v>38.409999999999997</v>
      </c>
      <c r="H911" s="72"/>
      <c r="I911" s="73">
        <f t="shared" si="29"/>
        <v>0</v>
      </c>
      <c r="J911" s="74" t="str">
        <f t="shared" si="28"/>
        <v/>
      </c>
    </row>
    <row r="912" spans="1:10">
      <c r="A912" s="16">
        <v>911</v>
      </c>
      <c r="B912" s="13" t="s">
        <v>19</v>
      </c>
      <c r="C912" s="65" t="s">
        <v>1176</v>
      </c>
      <c r="D912" s="12" t="s">
        <v>1174</v>
      </c>
      <c r="E912" s="11" t="s">
        <v>1164</v>
      </c>
      <c r="F912" s="13">
        <v>1092</v>
      </c>
      <c r="G912" s="10">
        <v>22.37</v>
      </c>
      <c r="H912" s="72"/>
      <c r="I912" s="73">
        <f t="shared" si="29"/>
        <v>0</v>
      </c>
      <c r="J912" s="74" t="str">
        <f t="shared" si="28"/>
        <v/>
      </c>
    </row>
    <row r="913" spans="1:10">
      <c r="A913" s="16">
        <v>912</v>
      </c>
      <c r="B913" s="13" t="s">
        <v>19</v>
      </c>
      <c r="C913" s="65" t="s">
        <v>1175</v>
      </c>
      <c r="D913" s="12" t="s">
        <v>1174</v>
      </c>
      <c r="E913" s="11" t="s">
        <v>1164</v>
      </c>
      <c r="F913" s="13">
        <v>68</v>
      </c>
      <c r="G913" s="10">
        <v>17</v>
      </c>
      <c r="H913" s="72"/>
      <c r="I913" s="73">
        <f t="shared" si="29"/>
        <v>0</v>
      </c>
      <c r="J913" s="74" t="str">
        <f t="shared" si="28"/>
        <v/>
      </c>
    </row>
    <row r="914" spans="1:10">
      <c r="A914" s="16">
        <v>913</v>
      </c>
      <c r="B914" s="13" t="s">
        <v>19</v>
      </c>
      <c r="C914" s="65" t="s">
        <v>1173</v>
      </c>
      <c r="D914" s="12" t="s">
        <v>226</v>
      </c>
      <c r="E914" s="11" t="s">
        <v>1170</v>
      </c>
      <c r="F914" s="13">
        <v>1119</v>
      </c>
      <c r="G914" s="10">
        <v>20</v>
      </c>
      <c r="H914" s="72"/>
      <c r="I914" s="73">
        <f t="shared" si="29"/>
        <v>0</v>
      </c>
      <c r="J914" s="74" t="str">
        <f t="shared" si="28"/>
        <v/>
      </c>
    </row>
    <row r="915" spans="1:10">
      <c r="A915" s="16">
        <v>914</v>
      </c>
      <c r="B915" s="13" t="s">
        <v>19</v>
      </c>
      <c r="C915" s="65" t="s">
        <v>1172</v>
      </c>
      <c r="D915" s="12" t="s">
        <v>1171</v>
      </c>
      <c r="E915" s="11" t="s">
        <v>1170</v>
      </c>
      <c r="F915" s="13">
        <v>138</v>
      </c>
      <c r="G915" s="10">
        <v>12.76</v>
      </c>
      <c r="H915" s="72"/>
      <c r="I915" s="73">
        <f t="shared" si="29"/>
        <v>0</v>
      </c>
      <c r="J915" s="74" t="str">
        <f t="shared" si="28"/>
        <v/>
      </c>
    </row>
    <row r="916" spans="1:10">
      <c r="A916" s="16">
        <v>915</v>
      </c>
      <c r="B916" s="13" t="s">
        <v>19</v>
      </c>
      <c r="C916" s="65" t="s">
        <v>1169</v>
      </c>
      <c r="D916" s="12" t="s">
        <v>1168</v>
      </c>
      <c r="E916" s="11" t="s">
        <v>1167</v>
      </c>
      <c r="F916" s="13">
        <v>1661</v>
      </c>
      <c r="G916" s="10">
        <v>2.4966666666666666</v>
      </c>
      <c r="H916" s="72"/>
      <c r="I916" s="73">
        <f t="shared" si="29"/>
        <v>0</v>
      </c>
      <c r="J916" s="74" t="str">
        <f t="shared" si="28"/>
        <v/>
      </c>
    </row>
    <row r="917" spans="1:10">
      <c r="A917" s="16">
        <v>916</v>
      </c>
      <c r="B917" s="13" t="s">
        <v>19</v>
      </c>
      <c r="C917" s="65" t="s">
        <v>1166</v>
      </c>
      <c r="D917" s="12" t="s">
        <v>1165</v>
      </c>
      <c r="E917" s="11" t="s">
        <v>1164</v>
      </c>
      <c r="F917" s="13">
        <v>24</v>
      </c>
      <c r="G917" s="10">
        <v>28.573333333333334</v>
      </c>
      <c r="H917" s="72"/>
      <c r="I917" s="73">
        <f t="shared" si="29"/>
        <v>0</v>
      </c>
      <c r="J917" s="74" t="str">
        <f t="shared" si="28"/>
        <v/>
      </c>
    </row>
    <row r="918" spans="1:10">
      <c r="A918" s="16">
        <v>917</v>
      </c>
      <c r="B918" s="13" t="s">
        <v>19</v>
      </c>
      <c r="C918" s="65" t="s">
        <v>1163</v>
      </c>
      <c r="D918" s="12" t="s">
        <v>949</v>
      </c>
      <c r="E918" s="11" t="s">
        <v>1162</v>
      </c>
      <c r="F918" s="13">
        <v>5</v>
      </c>
      <c r="G918" s="10">
        <v>226.38</v>
      </c>
      <c r="H918" s="72"/>
      <c r="I918" s="73">
        <f t="shared" si="29"/>
        <v>0</v>
      </c>
      <c r="J918" s="74" t="str">
        <f t="shared" si="28"/>
        <v/>
      </c>
    </row>
    <row r="919" spans="1:10">
      <c r="A919" s="16">
        <v>918</v>
      </c>
      <c r="B919" s="16" t="s">
        <v>19</v>
      </c>
      <c r="C919" s="66" t="s">
        <v>1161</v>
      </c>
      <c r="D919" s="15" t="s">
        <v>1160</v>
      </c>
      <c r="E919" s="14" t="s">
        <v>951</v>
      </c>
      <c r="F919" s="13">
        <v>5</v>
      </c>
      <c r="G919" s="10">
        <v>2323.9</v>
      </c>
      <c r="H919" s="72"/>
      <c r="I919" s="73">
        <f t="shared" si="29"/>
        <v>0</v>
      </c>
      <c r="J919" s="74" t="str">
        <f t="shared" si="28"/>
        <v/>
      </c>
    </row>
    <row r="920" spans="1:10">
      <c r="A920" s="16">
        <v>919</v>
      </c>
      <c r="B920" s="13" t="s">
        <v>19</v>
      </c>
      <c r="C920" s="65" t="s">
        <v>1159</v>
      </c>
      <c r="D920" s="12" t="s">
        <v>1158</v>
      </c>
      <c r="E920" s="11" t="s">
        <v>27</v>
      </c>
      <c r="F920" s="13">
        <v>5</v>
      </c>
      <c r="G920" s="10">
        <v>1236</v>
      </c>
      <c r="H920" s="72"/>
      <c r="I920" s="73">
        <f t="shared" si="29"/>
        <v>0</v>
      </c>
      <c r="J920" s="74" t="str">
        <f t="shared" si="28"/>
        <v/>
      </c>
    </row>
    <row r="921" spans="1:10">
      <c r="A921" s="16">
        <v>920</v>
      </c>
      <c r="B921" s="13" t="s">
        <v>19</v>
      </c>
      <c r="C921" s="65" t="s">
        <v>1157</v>
      </c>
      <c r="D921" s="12" t="s">
        <v>1156</v>
      </c>
      <c r="E921" s="11" t="s">
        <v>27</v>
      </c>
      <c r="F921" s="13">
        <v>31</v>
      </c>
      <c r="G921" s="10">
        <v>19.59</v>
      </c>
      <c r="H921" s="72"/>
      <c r="I921" s="73">
        <f t="shared" si="29"/>
        <v>0</v>
      </c>
      <c r="J921" s="74" t="str">
        <f t="shared" si="28"/>
        <v/>
      </c>
    </row>
    <row r="922" spans="1:10">
      <c r="A922" s="16">
        <v>921</v>
      </c>
      <c r="B922" s="13" t="s">
        <v>19</v>
      </c>
      <c r="C922" s="65" t="s">
        <v>1155</v>
      </c>
      <c r="D922" s="12" t="s">
        <v>1154</v>
      </c>
      <c r="E922" s="11" t="s">
        <v>27</v>
      </c>
      <c r="F922" s="13">
        <v>30</v>
      </c>
      <c r="G922" s="10">
        <v>33.33</v>
      </c>
      <c r="H922" s="72"/>
      <c r="I922" s="73">
        <f t="shared" si="29"/>
        <v>0</v>
      </c>
      <c r="J922" s="74" t="str">
        <f t="shared" si="28"/>
        <v/>
      </c>
    </row>
    <row r="923" spans="1:10">
      <c r="A923" s="16">
        <v>922</v>
      </c>
      <c r="B923" s="13" t="s">
        <v>19</v>
      </c>
      <c r="C923" s="65" t="s">
        <v>1153</v>
      </c>
      <c r="D923" s="12" t="s">
        <v>1152</v>
      </c>
      <c r="E923" s="11" t="s">
        <v>27</v>
      </c>
      <c r="F923" s="13">
        <v>5</v>
      </c>
      <c r="G923" s="10">
        <v>2903.35</v>
      </c>
      <c r="H923" s="72"/>
      <c r="I923" s="73">
        <f t="shared" si="29"/>
        <v>0</v>
      </c>
      <c r="J923" s="74" t="str">
        <f t="shared" si="28"/>
        <v/>
      </c>
    </row>
    <row r="924" spans="1:10">
      <c r="A924" s="16">
        <v>923</v>
      </c>
      <c r="B924" s="16" t="s">
        <v>19</v>
      </c>
      <c r="C924" s="66" t="s">
        <v>1151</v>
      </c>
      <c r="D924" s="15" t="s">
        <v>1149</v>
      </c>
      <c r="E924" s="14" t="s">
        <v>27</v>
      </c>
      <c r="F924" s="13">
        <v>5</v>
      </c>
      <c r="G924" s="10">
        <v>1839.29</v>
      </c>
      <c r="H924" s="72"/>
      <c r="I924" s="73">
        <f t="shared" si="29"/>
        <v>0</v>
      </c>
      <c r="J924" s="74" t="str">
        <f t="shared" si="28"/>
        <v/>
      </c>
    </row>
    <row r="925" spans="1:10">
      <c r="A925" s="16">
        <v>924</v>
      </c>
      <c r="B925" s="16" t="s">
        <v>19</v>
      </c>
      <c r="C925" s="66" t="s">
        <v>1150</v>
      </c>
      <c r="D925" s="15" t="s">
        <v>1149</v>
      </c>
      <c r="E925" s="14" t="s">
        <v>27</v>
      </c>
      <c r="F925" s="13">
        <v>5</v>
      </c>
      <c r="G925" s="10">
        <v>1839.29</v>
      </c>
      <c r="H925" s="72"/>
      <c r="I925" s="73">
        <f t="shared" si="29"/>
        <v>0</v>
      </c>
      <c r="J925" s="74" t="str">
        <f t="shared" si="28"/>
        <v/>
      </c>
    </row>
    <row r="926" spans="1:10">
      <c r="A926" s="16">
        <v>925</v>
      </c>
      <c r="B926" s="13" t="s">
        <v>19</v>
      </c>
      <c r="C926" s="65" t="s">
        <v>1148</v>
      </c>
      <c r="D926" s="12" t="s">
        <v>1147</v>
      </c>
      <c r="E926" s="11" t="s">
        <v>27</v>
      </c>
      <c r="F926" s="13">
        <v>10</v>
      </c>
      <c r="G926" s="10">
        <v>145.31</v>
      </c>
      <c r="H926" s="72"/>
      <c r="I926" s="73">
        <f t="shared" si="29"/>
        <v>0</v>
      </c>
      <c r="J926" s="74" t="str">
        <f t="shared" si="28"/>
        <v/>
      </c>
    </row>
    <row r="927" spans="1:10">
      <c r="A927" s="16">
        <v>926</v>
      </c>
      <c r="B927" s="13" t="s">
        <v>19</v>
      </c>
      <c r="C927" s="65" t="s">
        <v>1146</v>
      </c>
      <c r="D927" s="12" t="s">
        <v>1145</v>
      </c>
      <c r="E927" s="11" t="s">
        <v>27</v>
      </c>
      <c r="F927" s="13">
        <v>5</v>
      </c>
      <c r="G927" s="10">
        <v>1047.01</v>
      </c>
      <c r="H927" s="72"/>
      <c r="I927" s="73">
        <f t="shared" si="29"/>
        <v>0</v>
      </c>
      <c r="J927" s="74" t="str">
        <f t="shared" si="28"/>
        <v/>
      </c>
    </row>
    <row r="928" spans="1:10">
      <c r="A928" s="16">
        <v>927</v>
      </c>
      <c r="B928" s="13" t="s">
        <v>19</v>
      </c>
      <c r="C928" s="65" t="s">
        <v>1144</v>
      </c>
      <c r="D928" s="12" t="s">
        <v>1143</v>
      </c>
      <c r="E928" s="11" t="s">
        <v>27</v>
      </c>
      <c r="F928" s="13">
        <v>5</v>
      </c>
      <c r="G928" s="10">
        <v>603.16999999999996</v>
      </c>
      <c r="H928" s="72"/>
      <c r="I928" s="73">
        <f t="shared" si="29"/>
        <v>0</v>
      </c>
      <c r="J928" s="74" t="str">
        <f t="shared" si="28"/>
        <v/>
      </c>
    </row>
    <row r="929" spans="1:10">
      <c r="A929" s="16">
        <v>928</v>
      </c>
      <c r="B929" s="13" t="s">
        <v>19</v>
      </c>
      <c r="C929" s="65" t="s">
        <v>1142</v>
      </c>
      <c r="D929" s="12" t="s">
        <v>348</v>
      </c>
      <c r="E929" s="11" t="s">
        <v>27</v>
      </c>
      <c r="F929" s="13">
        <v>30</v>
      </c>
      <c r="G929" s="10">
        <v>87.5</v>
      </c>
      <c r="H929" s="72"/>
      <c r="I929" s="73">
        <f t="shared" si="29"/>
        <v>0</v>
      </c>
      <c r="J929" s="74" t="str">
        <f t="shared" si="28"/>
        <v/>
      </c>
    </row>
    <row r="930" spans="1:10" ht="14.25" customHeight="1">
      <c r="A930" s="16">
        <v>929</v>
      </c>
      <c r="B930" s="13" t="s">
        <v>19</v>
      </c>
      <c r="C930" s="65" t="s">
        <v>1141</v>
      </c>
      <c r="D930" s="12" t="s">
        <v>348</v>
      </c>
      <c r="E930" s="11" t="s">
        <v>27</v>
      </c>
      <c r="F930" s="13">
        <v>30</v>
      </c>
      <c r="G930" s="10">
        <v>30.25</v>
      </c>
      <c r="H930" s="72"/>
      <c r="I930" s="73">
        <f t="shared" si="29"/>
        <v>0</v>
      </c>
      <c r="J930" s="74" t="str">
        <f t="shared" si="28"/>
        <v/>
      </c>
    </row>
    <row r="931" spans="1:10">
      <c r="A931" s="16">
        <v>930</v>
      </c>
      <c r="B931" s="13" t="s">
        <v>19</v>
      </c>
      <c r="C931" s="65" t="s">
        <v>1140</v>
      </c>
      <c r="D931" s="12" t="s">
        <v>348</v>
      </c>
      <c r="E931" s="11" t="s">
        <v>27</v>
      </c>
      <c r="F931" s="13">
        <v>85</v>
      </c>
      <c r="G931" s="10">
        <v>4.66</v>
      </c>
      <c r="H931" s="72"/>
      <c r="I931" s="73">
        <f t="shared" si="29"/>
        <v>0</v>
      </c>
      <c r="J931" s="74" t="str">
        <f t="shared" si="28"/>
        <v/>
      </c>
    </row>
    <row r="932" spans="1:10">
      <c r="A932" s="16">
        <v>931</v>
      </c>
      <c r="B932" s="13" t="s">
        <v>19</v>
      </c>
      <c r="C932" s="65" t="s">
        <v>1139</v>
      </c>
      <c r="D932" s="12" t="s">
        <v>883</v>
      </c>
      <c r="E932" s="11" t="s">
        <v>27</v>
      </c>
      <c r="F932" s="13">
        <v>50</v>
      </c>
      <c r="G932" s="10">
        <v>2.88</v>
      </c>
      <c r="H932" s="72"/>
      <c r="I932" s="73">
        <f t="shared" si="29"/>
        <v>0</v>
      </c>
      <c r="J932" s="74" t="str">
        <f t="shared" si="28"/>
        <v/>
      </c>
    </row>
    <row r="933" spans="1:10">
      <c r="A933" s="16">
        <v>932</v>
      </c>
      <c r="B933" s="13" t="s">
        <v>19</v>
      </c>
      <c r="C933" s="65" t="s">
        <v>1138</v>
      </c>
      <c r="D933" s="12" t="s">
        <v>883</v>
      </c>
      <c r="E933" s="11" t="s">
        <v>27</v>
      </c>
      <c r="F933" s="13">
        <v>50</v>
      </c>
      <c r="G933" s="10">
        <v>9.66</v>
      </c>
      <c r="H933" s="72"/>
      <c r="I933" s="73">
        <f t="shared" si="29"/>
        <v>0</v>
      </c>
      <c r="J933" s="74" t="str">
        <f t="shared" si="28"/>
        <v/>
      </c>
    </row>
    <row r="934" spans="1:10">
      <c r="A934" s="16">
        <v>933</v>
      </c>
      <c r="B934" s="13" t="s">
        <v>19</v>
      </c>
      <c r="C934" s="65" t="s">
        <v>1137</v>
      </c>
      <c r="D934" s="12" t="s">
        <v>883</v>
      </c>
      <c r="E934" s="11" t="s">
        <v>27</v>
      </c>
      <c r="F934" s="13">
        <v>50</v>
      </c>
      <c r="G934" s="10">
        <v>4.45</v>
      </c>
      <c r="H934" s="72"/>
      <c r="I934" s="73">
        <f t="shared" si="29"/>
        <v>0</v>
      </c>
      <c r="J934" s="74" t="str">
        <f t="shared" si="28"/>
        <v/>
      </c>
    </row>
    <row r="935" spans="1:10">
      <c r="A935" s="16">
        <v>934</v>
      </c>
      <c r="B935" s="13" t="s">
        <v>19</v>
      </c>
      <c r="C935" s="65" t="s">
        <v>1136</v>
      </c>
      <c r="D935" s="12" t="s">
        <v>348</v>
      </c>
      <c r="E935" s="11" t="s">
        <v>27</v>
      </c>
      <c r="F935" s="13">
        <v>30</v>
      </c>
      <c r="G935" s="10">
        <v>85.6</v>
      </c>
      <c r="H935" s="72"/>
      <c r="I935" s="73">
        <f t="shared" si="29"/>
        <v>0</v>
      </c>
      <c r="J935" s="74" t="str">
        <f t="shared" si="28"/>
        <v/>
      </c>
    </row>
    <row r="936" spans="1:10">
      <c r="A936" s="16">
        <v>935</v>
      </c>
      <c r="B936" s="13" t="s">
        <v>19</v>
      </c>
      <c r="C936" s="65" t="s">
        <v>1135</v>
      </c>
      <c r="D936" s="12" t="s">
        <v>348</v>
      </c>
      <c r="E936" s="11" t="s">
        <v>27</v>
      </c>
      <c r="F936" s="13">
        <v>30</v>
      </c>
      <c r="G936" s="10">
        <v>5.35</v>
      </c>
      <c r="H936" s="72"/>
      <c r="I936" s="73">
        <f t="shared" si="29"/>
        <v>0</v>
      </c>
      <c r="J936" s="74" t="str">
        <f t="shared" si="28"/>
        <v/>
      </c>
    </row>
    <row r="937" spans="1:10">
      <c r="A937" s="16">
        <v>936</v>
      </c>
      <c r="B937" s="13" t="s">
        <v>19</v>
      </c>
      <c r="C937" s="65" t="s">
        <v>1134</v>
      </c>
      <c r="D937" s="12" t="s">
        <v>348</v>
      </c>
      <c r="E937" s="11" t="s">
        <v>27</v>
      </c>
      <c r="F937" s="13">
        <v>50</v>
      </c>
      <c r="G937" s="10">
        <v>7.11</v>
      </c>
      <c r="H937" s="72"/>
      <c r="I937" s="73">
        <f t="shared" si="29"/>
        <v>0</v>
      </c>
      <c r="J937" s="74" t="str">
        <f t="shared" si="28"/>
        <v/>
      </c>
    </row>
    <row r="938" spans="1:10">
      <c r="A938" s="16">
        <v>937</v>
      </c>
      <c r="B938" s="13" t="s">
        <v>19</v>
      </c>
      <c r="C938" s="65" t="s">
        <v>1133</v>
      </c>
      <c r="D938" s="12" t="s">
        <v>348</v>
      </c>
      <c r="E938" s="11" t="s">
        <v>27</v>
      </c>
      <c r="F938" s="13">
        <v>30</v>
      </c>
      <c r="G938" s="10">
        <v>17.5</v>
      </c>
      <c r="H938" s="72"/>
      <c r="I938" s="73">
        <f t="shared" si="29"/>
        <v>0</v>
      </c>
      <c r="J938" s="74" t="str">
        <f t="shared" si="28"/>
        <v/>
      </c>
    </row>
    <row r="939" spans="1:10">
      <c r="A939" s="16">
        <v>938</v>
      </c>
      <c r="B939" s="13" t="s">
        <v>19</v>
      </c>
      <c r="C939" s="65" t="s">
        <v>1132</v>
      </c>
      <c r="D939" s="12" t="s">
        <v>348</v>
      </c>
      <c r="E939" s="11" t="s">
        <v>27</v>
      </c>
      <c r="F939" s="13">
        <v>50</v>
      </c>
      <c r="G939" s="10">
        <v>5.52</v>
      </c>
      <c r="H939" s="72"/>
      <c r="I939" s="73">
        <f t="shared" si="29"/>
        <v>0</v>
      </c>
      <c r="J939" s="74" t="str">
        <f t="shared" si="28"/>
        <v/>
      </c>
    </row>
    <row r="940" spans="1:10">
      <c r="A940" s="16">
        <v>939</v>
      </c>
      <c r="B940" s="13" t="s">
        <v>19</v>
      </c>
      <c r="C940" s="65" t="s">
        <v>1131</v>
      </c>
      <c r="D940" s="12" t="s">
        <v>348</v>
      </c>
      <c r="E940" s="11" t="s">
        <v>27</v>
      </c>
      <c r="F940" s="13">
        <v>50</v>
      </c>
      <c r="G940" s="10">
        <v>4.75</v>
      </c>
      <c r="H940" s="72"/>
      <c r="I940" s="73">
        <f t="shared" si="29"/>
        <v>0</v>
      </c>
      <c r="J940" s="74" t="str">
        <f t="shared" si="28"/>
        <v/>
      </c>
    </row>
    <row r="941" spans="1:10">
      <c r="A941" s="16">
        <v>940</v>
      </c>
      <c r="B941" s="16" t="s">
        <v>19</v>
      </c>
      <c r="C941" s="66" t="s">
        <v>1130</v>
      </c>
      <c r="D941" s="15" t="s">
        <v>1129</v>
      </c>
      <c r="E941" s="14" t="s">
        <v>27</v>
      </c>
      <c r="F941" s="13">
        <v>50</v>
      </c>
      <c r="G941" s="10">
        <v>45</v>
      </c>
      <c r="H941" s="72"/>
      <c r="I941" s="73">
        <f t="shared" si="29"/>
        <v>0</v>
      </c>
      <c r="J941" s="74" t="str">
        <f t="shared" si="28"/>
        <v/>
      </c>
    </row>
    <row r="942" spans="1:10">
      <c r="A942" s="16">
        <v>941</v>
      </c>
      <c r="B942" s="13" t="s">
        <v>19</v>
      </c>
      <c r="C942" s="65" t="s">
        <v>1128</v>
      </c>
      <c r="D942" s="12" t="s">
        <v>386</v>
      </c>
      <c r="E942" s="11" t="s">
        <v>27</v>
      </c>
      <c r="F942" s="13">
        <v>246</v>
      </c>
      <c r="G942" s="10">
        <v>7.47</v>
      </c>
      <c r="H942" s="72"/>
      <c r="I942" s="73">
        <f t="shared" si="29"/>
        <v>0</v>
      </c>
      <c r="J942" s="74" t="str">
        <f t="shared" si="28"/>
        <v/>
      </c>
    </row>
    <row r="943" spans="1:10">
      <c r="A943" s="16">
        <v>942</v>
      </c>
      <c r="B943" s="13" t="s">
        <v>19</v>
      </c>
      <c r="C943" s="65" t="s">
        <v>1127</v>
      </c>
      <c r="D943" s="12" t="s">
        <v>1126</v>
      </c>
      <c r="E943" s="11" t="s">
        <v>27</v>
      </c>
      <c r="F943" s="13">
        <v>1040</v>
      </c>
      <c r="G943" s="10">
        <v>24.05</v>
      </c>
      <c r="H943" s="72"/>
      <c r="I943" s="73">
        <f t="shared" si="29"/>
        <v>0</v>
      </c>
      <c r="J943" s="74" t="str">
        <f t="shared" si="28"/>
        <v/>
      </c>
    </row>
    <row r="944" spans="1:10">
      <c r="A944" s="16">
        <v>943</v>
      </c>
      <c r="B944" s="16" t="s">
        <v>19</v>
      </c>
      <c r="C944" s="66" t="s">
        <v>1125</v>
      </c>
      <c r="D944" s="15" t="s">
        <v>113</v>
      </c>
      <c r="E944" s="14" t="s">
        <v>27</v>
      </c>
      <c r="F944" s="13">
        <v>170</v>
      </c>
      <c r="G944" s="10">
        <v>7.5</v>
      </c>
      <c r="H944" s="72"/>
      <c r="I944" s="73">
        <f t="shared" si="29"/>
        <v>0</v>
      </c>
      <c r="J944" s="74" t="str">
        <f t="shared" si="28"/>
        <v/>
      </c>
    </row>
    <row r="945" spans="1:10">
      <c r="A945" s="16">
        <v>944</v>
      </c>
      <c r="B945" s="13" t="s">
        <v>19</v>
      </c>
      <c r="C945" s="65" t="s">
        <v>1124</v>
      </c>
      <c r="D945" s="12" t="s">
        <v>427</v>
      </c>
      <c r="E945" s="11" t="s">
        <v>27</v>
      </c>
      <c r="F945" s="13">
        <v>142</v>
      </c>
      <c r="G945" s="10">
        <v>15.23</v>
      </c>
      <c r="H945" s="72"/>
      <c r="I945" s="73">
        <f t="shared" si="29"/>
        <v>0</v>
      </c>
      <c r="J945" s="74" t="str">
        <f t="shared" si="28"/>
        <v/>
      </c>
    </row>
    <row r="946" spans="1:10">
      <c r="A946" s="16">
        <v>945</v>
      </c>
      <c r="B946" s="13" t="s">
        <v>19</v>
      </c>
      <c r="C946" s="65" t="s">
        <v>1123</v>
      </c>
      <c r="D946" s="12" t="s">
        <v>427</v>
      </c>
      <c r="E946" s="11" t="s">
        <v>27</v>
      </c>
      <c r="F946" s="13">
        <v>18</v>
      </c>
      <c r="G946" s="10">
        <v>15.82</v>
      </c>
      <c r="H946" s="72"/>
      <c r="I946" s="73">
        <f t="shared" si="29"/>
        <v>0</v>
      </c>
      <c r="J946" s="74" t="str">
        <f t="shared" si="28"/>
        <v/>
      </c>
    </row>
    <row r="947" spans="1:10">
      <c r="A947" s="16">
        <v>946</v>
      </c>
      <c r="B947" s="13" t="s">
        <v>19</v>
      </c>
      <c r="C947" s="65" t="s">
        <v>1122</v>
      </c>
      <c r="D947" s="12" t="s">
        <v>1121</v>
      </c>
      <c r="E947" s="11" t="s">
        <v>27</v>
      </c>
      <c r="F947" s="13">
        <v>398</v>
      </c>
      <c r="G947" s="10">
        <v>98.69</v>
      </c>
      <c r="H947" s="72"/>
      <c r="I947" s="73">
        <f t="shared" si="29"/>
        <v>0</v>
      </c>
      <c r="J947" s="74" t="str">
        <f t="shared" si="28"/>
        <v/>
      </c>
    </row>
    <row r="948" spans="1:10">
      <c r="A948" s="16">
        <v>947</v>
      </c>
      <c r="B948" s="13" t="s">
        <v>19</v>
      </c>
      <c r="C948" s="65" t="s">
        <v>1120</v>
      </c>
      <c r="D948" s="12" t="s">
        <v>1119</v>
      </c>
      <c r="E948" s="11" t="s">
        <v>27</v>
      </c>
      <c r="F948" s="13">
        <v>5</v>
      </c>
      <c r="G948" s="10">
        <v>30.28</v>
      </c>
      <c r="H948" s="72"/>
      <c r="I948" s="73">
        <f t="shared" si="29"/>
        <v>0</v>
      </c>
      <c r="J948" s="74" t="str">
        <f t="shared" si="28"/>
        <v/>
      </c>
    </row>
    <row r="949" spans="1:10">
      <c r="A949" s="16">
        <v>948</v>
      </c>
      <c r="B949" s="13" t="s">
        <v>19</v>
      </c>
      <c r="C949" s="65" t="s">
        <v>1118</v>
      </c>
      <c r="D949" s="12" t="s">
        <v>1117</v>
      </c>
      <c r="E949" s="11" t="s">
        <v>27</v>
      </c>
      <c r="F949" s="13">
        <v>141</v>
      </c>
      <c r="G949" s="10">
        <v>9.85</v>
      </c>
      <c r="H949" s="72"/>
      <c r="I949" s="73">
        <f t="shared" si="29"/>
        <v>0</v>
      </c>
      <c r="J949" s="74" t="str">
        <f t="shared" si="28"/>
        <v/>
      </c>
    </row>
    <row r="950" spans="1:10">
      <c r="A950" s="16">
        <v>949</v>
      </c>
      <c r="B950" s="13" t="s">
        <v>19</v>
      </c>
      <c r="C950" s="65" t="s">
        <v>1116</v>
      </c>
      <c r="D950" s="12" t="s">
        <v>1115</v>
      </c>
      <c r="E950" s="11" t="s">
        <v>27</v>
      </c>
      <c r="F950" s="13">
        <v>27</v>
      </c>
      <c r="G950" s="10">
        <v>3</v>
      </c>
      <c r="H950" s="72"/>
      <c r="I950" s="73">
        <f t="shared" si="29"/>
        <v>0</v>
      </c>
      <c r="J950" s="74" t="str">
        <f t="shared" si="28"/>
        <v/>
      </c>
    </row>
    <row r="951" spans="1:10">
      <c r="A951" s="16">
        <v>950</v>
      </c>
      <c r="B951" s="13" t="s">
        <v>19</v>
      </c>
      <c r="C951" s="65" t="s">
        <v>1114</v>
      </c>
      <c r="D951" s="12" t="s">
        <v>1113</v>
      </c>
      <c r="E951" s="11" t="s">
        <v>27</v>
      </c>
      <c r="F951" s="13">
        <v>10</v>
      </c>
      <c r="G951" s="10">
        <v>7.38</v>
      </c>
      <c r="H951" s="72"/>
      <c r="I951" s="73">
        <f t="shared" si="29"/>
        <v>0</v>
      </c>
      <c r="J951" s="74" t="str">
        <f t="shared" si="28"/>
        <v/>
      </c>
    </row>
    <row r="952" spans="1:10">
      <c r="A952" s="16">
        <v>951</v>
      </c>
      <c r="B952" s="13" t="s">
        <v>19</v>
      </c>
      <c r="C952" s="65" t="s">
        <v>1112</v>
      </c>
      <c r="D952" s="12" t="s">
        <v>252</v>
      </c>
      <c r="E952" s="11" t="s">
        <v>27</v>
      </c>
      <c r="F952" s="13">
        <v>5</v>
      </c>
      <c r="G952" s="10">
        <v>60.24</v>
      </c>
      <c r="H952" s="72"/>
      <c r="I952" s="73">
        <f t="shared" si="29"/>
        <v>0</v>
      </c>
      <c r="J952" s="74" t="str">
        <f t="shared" si="28"/>
        <v/>
      </c>
    </row>
    <row r="953" spans="1:10">
      <c r="A953" s="16">
        <v>952</v>
      </c>
      <c r="B953" s="13" t="s">
        <v>19</v>
      </c>
      <c r="C953" s="65" t="s">
        <v>1111</v>
      </c>
      <c r="D953" s="12" t="s">
        <v>252</v>
      </c>
      <c r="E953" s="11" t="s">
        <v>27</v>
      </c>
      <c r="F953" s="13">
        <v>10</v>
      </c>
      <c r="G953" s="10">
        <v>14.96</v>
      </c>
      <c r="H953" s="72"/>
      <c r="I953" s="73">
        <f t="shared" si="29"/>
        <v>0</v>
      </c>
      <c r="J953" s="74" t="str">
        <f t="shared" si="28"/>
        <v/>
      </c>
    </row>
    <row r="954" spans="1:10">
      <c r="A954" s="16">
        <v>953</v>
      </c>
      <c r="B954" s="13" t="s">
        <v>19</v>
      </c>
      <c r="C954" s="65" t="s">
        <v>1110</v>
      </c>
      <c r="D954" s="12" t="s">
        <v>254</v>
      </c>
      <c r="E954" s="11" t="s">
        <v>27</v>
      </c>
      <c r="F954" s="13">
        <v>10</v>
      </c>
      <c r="G954" s="10">
        <v>24.85</v>
      </c>
      <c r="H954" s="72"/>
      <c r="I954" s="73">
        <f t="shared" si="29"/>
        <v>0</v>
      </c>
      <c r="J954" s="74" t="str">
        <f t="shared" si="28"/>
        <v/>
      </c>
    </row>
    <row r="955" spans="1:10">
      <c r="A955" s="16">
        <v>954</v>
      </c>
      <c r="B955" s="13" t="s">
        <v>19</v>
      </c>
      <c r="C955" s="65" t="s">
        <v>1109</v>
      </c>
      <c r="D955" s="12" t="s">
        <v>254</v>
      </c>
      <c r="E955" s="11" t="s">
        <v>27</v>
      </c>
      <c r="F955" s="13">
        <v>5</v>
      </c>
      <c r="G955" s="10">
        <v>74.180000000000007</v>
      </c>
      <c r="H955" s="72"/>
      <c r="I955" s="73">
        <f t="shared" si="29"/>
        <v>0</v>
      </c>
      <c r="J955" s="74" t="str">
        <f t="shared" si="28"/>
        <v/>
      </c>
    </row>
    <row r="956" spans="1:10">
      <c r="A956" s="16">
        <v>955</v>
      </c>
      <c r="B956" s="13" t="s">
        <v>19</v>
      </c>
      <c r="C956" s="65" t="s">
        <v>1108</v>
      </c>
      <c r="D956" s="12" t="s">
        <v>252</v>
      </c>
      <c r="E956" s="11" t="s">
        <v>1107</v>
      </c>
      <c r="F956" s="13">
        <v>90</v>
      </c>
      <c r="G956" s="10">
        <v>17</v>
      </c>
      <c r="H956" s="72"/>
      <c r="I956" s="73">
        <f t="shared" si="29"/>
        <v>0</v>
      </c>
      <c r="J956" s="74" t="str">
        <f t="shared" si="28"/>
        <v/>
      </c>
    </row>
    <row r="957" spans="1:10">
      <c r="A957" s="16">
        <v>956</v>
      </c>
      <c r="B957" s="16" t="s">
        <v>19</v>
      </c>
      <c r="C957" s="66" t="s">
        <v>1106</v>
      </c>
      <c r="D957" s="15" t="s">
        <v>252</v>
      </c>
      <c r="E957" s="14" t="s">
        <v>27</v>
      </c>
      <c r="F957" s="13">
        <v>6</v>
      </c>
      <c r="G957" s="10">
        <v>26.84</v>
      </c>
      <c r="H957" s="72"/>
      <c r="I957" s="73">
        <f t="shared" si="29"/>
        <v>0</v>
      </c>
      <c r="J957" s="74" t="str">
        <f t="shared" si="28"/>
        <v/>
      </c>
    </row>
    <row r="958" spans="1:10">
      <c r="A958" s="16">
        <v>957</v>
      </c>
      <c r="B958" s="13" t="s">
        <v>19</v>
      </c>
      <c r="C958" s="65" t="s">
        <v>1105</v>
      </c>
      <c r="D958" s="12" t="s">
        <v>252</v>
      </c>
      <c r="E958" s="11" t="s">
        <v>27</v>
      </c>
      <c r="F958" s="13">
        <v>5</v>
      </c>
      <c r="G958" s="10">
        <v>23.6</v>
      </c>
      <c r="H958" s="72"/>
      <c r="I958" s="73">
        <f t="shared" si="29"/>
        <v>0</v>
      </c>
      <c r="J958" s="74" t="str">
        <f t="shared" si="28"/>
        <v/>
      </c>
    </row>
    <row r="959" spans="1:10">
      <c r="A959" s="16">
        <v>958</v>
      </c>
      <c r="B959" s="13" t="s">
        <v>19</v>
      </c>
      <c r="C959" s="65" t="s">
        <v>1104</v>
      </c>
      <c r="D959" s="12" t="s">
        <v>252</v>
      </c>
      <c r="E959" s="11" t="s">
        <v>27</v>
      </c>
      <c r="F959" s="13">
        <v>20</v>
      </c>
      <c r="G959" s="10">
        <v>31.77</v>
      </c>
      <c r="H959" s="72"/>
      <c r="I959" s="73">
        <f t="shared" si="29"/>
        <v>0</v>
      </c>
      <c r="J959" s="74" t="str">
        <f t="shared" si="28"/>
        <v/>
      </c>
    </row>
    <row r="960" spans="1:10">
      <c r="A960" s="16">
        <v>959</v>
      </c>
      <c r="B960" s="13" t="s">
        <v>19</v>
      </c>
      <c r="C960" s="65" t="s">
        <v>1103</v>
      </c>
      <c r="D960" s="12" t="s">
        <v>252</v>
      </c>
      <c r="E960" s="11" t="s">
        <v>27</v>
      </c>
      <c r="F960" s="13">
        <v>10</v>
      </c>
      <c r="G960" s="10">
        <v>25.15</v>
      </c>
      <c r="H960" s="72"/>
      <c r="I960" s="73">
        <f t="shared" si="29"/>
        <v>0</v>
      </c>
      <c r="J960" s="74" t="str">
        <f t="shared" si="28"/>
        <v/>
      </c>
    </row>
    <row r="961" spans="1:10">
      <c r="A961" s="16">
        <v>960</v>
      </c>
      <c r="B961" s="13" t="s">
        <v>19</v>
      </c>
      <c r="C961" s="65" t="s">
        <v>1102</v>
      </c>
      <c r="D961" s="12" t="s">
        <v>1101</v>
      </c>
      <c r="E961" s="11" t="s">
        <v>27</v>
      </c>
      <c r="F961" s="13">
        <v>10</v>
      </c>
      <c r="G961" s="10">
        <v>73.23</v>
      </c>
      <c r="H961" s="72"/>
      <c r="I961" s="73">
        <f t="shared" si="29"/>
        <v>0</v>
      </c>
      <c r="J961" s="74" t="str">
        <f t="shared" si="28"/>
        <v/>
      </c>
    </row>
    <row r="962" spans="1:10">
      <c r="A962" s="16">
        <v>961</v>
      </c>
      <c r="B962" s="13" t="s">
        <v>19</v>
      </c>
      <c r="C962" s="65" t="s">
        <v>1100</v>
      </c>
      <c r="D962" s="12" t="s">
        <v>1098</v>
      </c>
      <c r="E962" s="11" t="s">
        <v>27</v>
      </c>
      <c r="F962" s="13">
        <v>33</v>
      </c>
      <c r="G962" s="10">
        <v>152.13</v>
      </c>
      <c r="H962" s="72"/>
      <c r="I962" s="73">
        <f t="shared" si="29"/>
        <v>0</v>
      </c>
      <c r="J962" s="74" t="str">
        <f t="shared" ref="J962:J1025" si="30">IF(H:H&gt;G:G, "Above Estimated Unit Price", "")</f>
        <v/>
      </c>
    </row>
    <row r="963" spans="1:10">
      <c r="A963" s="16">
        <v>962</v>
      </c>
      <c r="B963" s="13" t="s">
        <v>19</v>
      </c>
      <c r="C963" s="65" t="s">
        <v>1099</v>
      </c>
      <c r="D963" s="12" t="s">
        <v>1098</v>
      </c>
      <c r="E963" s="11" t="s">
        <v>27</v>
      </c>
      <c r="F963" s="13">
        <v>18</v>
      </c>
      <c r="G963" s="10">
        <v>36.51</v>
      </c>
      <c r="H963" s="72"/>
      <c r="I963" s="73">
        <f t="shared" ref="I963:I1026" si="31">H963*F963</f>
        <v>0</v>
      </c>
      <c r="J963" s="74" t="str">
        <f t="shared" si="30"/>
        <v/>
      </c>
    </row>
    <row r="964" spans="1:10">
      <c r="A964" s="16">
        <v>963</v>
      </c>
      <c r="B964" s="16" t="s">
        <v>19</v>
      </c>
      <c r="C964" s="66" t="s">
        <v>1097</v>
      </c>
      <c r="D964" s="15" t="s">
        <v>1096</v>
      </c>
      <c r="E964" s="14" t="s">
        <v>27</v>
      </c>
      <c r="F964" s="13">
        <v>8</v>
      </c>
      <c r="G964" s="10">
        <v>662.83</v>
      </c>
      <c r="H964" s="72"/>
      <c r="I964" s="73">
        <f t="shared" si="31"/>
        <v>0</v>
      </c>
      <c r="J964" s="74" t="str">
        <f t="shared" si="30"/>
        <v/>
      </c>
    </row>
    <row r="965" spans="1:10">
      <c r="A965" s="16">
        <v>964</v>
      </c>
      <c r="B965" s="13" t="s">
        <v>19</v>
      </c>
      <c r="C965" s="65" t="s">
        <v>1095</v>
      </c>
      <c r="D965" s="12" t="s">
        <v>115</v>
      </c>
      <c r="E965" s="11" t="s">
        <v>963</v>
      </c>
      <c r="F965" s="13">
        <v>5</v>
      </c>
      <c r="G965" s="10">
        <v>32.82</v>
      </c>
      <c r="H965" s="72"/>
      <c r="I965" s="73">
        <f t="shared" si="31"/>
        <v>0</v>
      </c>
      <c r="J965" s="74" t="str">
        <f t="shared" si="30"/>
        <v/>
      </c>
    </row>
    <row r="966" spans="1:10">
      <c r="A966" s="16">
        <v>965</v>
      </c>
      <c r="B966" s="13" t="s">
        <v>19</v>
      </c>
      <c r="C966" s="65" t="s">
        <v>1094</v>
      </c>
      <c r="D966" s="12" t="s">
        <v>1092</v>
      </c>
      <c r="E966" s="11" t="s">
        <v>27</v>
      </c>
      <c r="F966" s="13">
        <v>18</v>
      </c>
      <c r="G966" s="10">
        <v>460.81</v>
      </c>
      <c r="H966" s="72"/>
      <c r="I966" s="73">
        <f t="shared" si="31"/>
        <v>0</v>
      </c>
      <c r="J966" s="74" t="str">
        <f t="shared" si="30"/>
        <v/>
      </c>
    </row>
    <row r="967" spans="1:10">
      <c r="A967" s="16">
        <v>966</v>
      </c>
      <c r="B967" s="13" t="s">
        <v>19</v>
      </c>
      <c r="C967" s="65" t="s">
        <v>1093</v>
      </c>
      <c r="D967" s="12" t="s">
        <v>1092</v>
      </c>
      <c r="E967" s="11" t="s">
        <v>27</v>
      </c>
      <c r="F967" s="13">
        <v>8</v>
      </c>
      <c r="G967" s="10">
        <v>597.66999999999996</v>
      </c>
      <c r="H967" s="72"/>
      <c r="I967" s="73">
        <f t="shared" si="31"/>
        <v>0</v>
      </c>
      <c r="J967" s="74" t="str">
        <f t="shared" si="30"/>
        <v/>
      </c>
    </row>
    <row r="968" spans="1:10">
      <c r="A968" s="16">
        <v>967</v>
      </c>
      <c r="B968" s="13" t="s">
        <v>19</v>
      </c>
      <c r="C968" s="65" t="s">
        <v>1091</v>
      </c>
      <c r="D968" s="12" t="s">
        <v>1090</v>
      </c>
      <c r="E968" s="11" t="s">
        <v>1089</v>
      </c>
      <c r="F968" s="13">
        <v>123</v>
      </c>
      <c r="G968" s="10">
        <v>26.54</v>
      </c>
      <c r="H968" s="72"/>
      <c r="I968" s="73">
        <f t="shared" si="31"/>
        <v>0</v>
      </c>
      <c r="J968" s="74" t="str">
        <f t="shared" si="30"/>
        <v/>
      </c>
    </row>
    <row r="969" spans="1:10">
      <c r="A969" s="16">
        <v>968</v>
      </c>
      <c r="B969" s="13" t="s">
        <v>19</v>
      </c>
      <c r="C969" s="65" t="s">
        <v>1088</v>
      </c>
      <c r="D969" s="12" t="s">
        <v>1087</v>
      </c>
      <c r="E969" s="11" t="s">
        <v>1086</v>
      </c>
      <c r="F969" s="13">
        <v>17</v>
      </c>
      <c r="G969" s="10">
        <v>20.440000000000001</v>
      </c>
      <c r="H969" s="72"/>
      <c r="I969" s="73">
        <f t="shared" si="31"/>
        <v>0</v>
      </c>
      <c r="J969" s="74" t="str">
        <f t="shared" si="30"/>
        <v/>
      </c>
    </row>
    <row r="970" spans="1:10">
      <c r="A970" s="16">
        <v>969</v>
      </c>
      <c r="B970" s="13" t="s">
        <v>19</v>
      </c>
      <c r="C970" s="65" t="s">
        <v>1085</v>
      </c>
      <c r="D970" s="12" t="s">
        <v>1084</v>
      </c>
      <c r="E970" s="11" t="s">
        <v>65</v>
      </c>
      <c r="F970" s="13">
        <v>26</v>
      </c>
      <c r="G970" s="10">
        <v>178.5</v>
      </c>
      <c r="H970" s="72"/>
      <c r="I970" s="73">
        <f t="shared" si="31"/>
        <v>0</v>
      </c>
      <c r="J970" s="74" t="str">
        <f t="shared" si="30"/>
        <v/>
      </c>
    </row>
    <row r="971" spans="1:10">
      <c r="A971" s="16">
        <v>970</v>
      </c>
      <c r="B971" s="13" t="s">
        <v>19</v>
      </c>
      <c r="C971" s="65" t="s">
        <v>1083</v>
      </c>
      <c r="D971" s="12" t="s">
        <v>1080</v>
      </c>
      <c r="E971" s="11" t="s">
        <v>1079</v>
      </c>
      <c r="F971" s="13">
        <v>5</v>
      </c>
      <c r="G971" s="10">
        <v>3600</v>
      </c>
      <c r="H971" s="72"/>
      <c r="I971" s="73">
        <f t="shared" si="31"/>
        <v>0</v>
      </c>
      <c r="J971" s="74" t="str">
        <f t="shared" si="30"/>
        <v/>
      </c>
    </row>
    <row r="972" spans="1:10">
      <c r="A972" s="16">
        <v>971</v>
      </c>
      <c r="B972" s="13" t="s">
        <v>19</v>
      </c>
      <c r="C972" s="65" t="s">
        <v>1082</v>
      </c>
      <c r="D972" s="12" t="s">
        <v>1080</v>
      </c>
      <c r="E972" s="11" t="s">
        <v>1079</v>
      </c>
      <c r="F972" s="13">
        <v>5</v>
      </c>
      <c r="G972" s="10">
        <v>3600</v>
      </c>
      <c r="H972" s="72"/>
      <c r="I972" s="73">
        <f t="shared" si="31"/>
        <v>0</v>
      </c>
      <c r="J972" s="74" t="str">
        <f t="shared" si="30"/>
        <v/>
      </c>
    </row>
    <row r="973" spans="1:10">
      <c r="A973" s="16">
        <v>972</v>
      </c>
      <c r="B973" s="13" t="s">
        <v>19</v>
      </c>
      <c r="C973" s="65" t="s">
        <v>1081</v>
      </c>
      <c r="D973" s="12" t="s">
        <v>1080</v>
      </c>
      <c r="E973" s="11" t="s">
        <v>1079</v>
      </c>
      <c r="F973" s="13">
        <v>23</v>
      </c>
      <c r="G973" s="10">
        <v>509</v>
      </c>
      <c r="H973" s="72"/>
      <c r="I973" s="73">
        <f t="shared" si="31"/>
        <v>0</v>
      </c>
      <c r="J973" s="74" t="str">
        <f t="shared" si="30"/>
        <v/>
      </c>
    </row>
    <row r="974" spans="1:10">
      <c r="A974" s="16">
        <v>973</v>
      </c>
      <c r="B974" s="13" t="s">
        <v>19</v>
      </c>
      <c r="C974" s="65" t="s">
        <v>1078</v>
      </c>
      <c r="D974" s="12" t="s">
        <v>1077</v>
      </c>
      <c r="E974" s="11" t="s">
        <v>1076</v>
      </c>
      <c r="F974" s="13">
        <v>18</v>
      </c>
      <c r="G974" s="10">
        <v>4</v>
      </c>
      <c r="H974" s="72"/>
      <c r="I974" s="73">
        <f t="shared" si="31"/>
        <v>0</v>
      </c>
      <c r="J974" s="74" t="str">
        <f t="shared" si="30"/>
        <v/>
      </c>
    </row>
    <row r="975" spans="1:10">
      <c r="A975" s="16">
        <v>974</v>
      </c>
      <c r="B975" s="13" t="s">
        <v>19</v>
      </c>
      <c r="C975" s="65" t="s">
        <v>1075</v>
      </c>
      <c r="D975" s="12" t="s">
        <v>196</v>
      </c>
      <c r="E975" s="11" t="s">
        <v>1073</v>
      </c>
      <c r="F975" s="13">
        <v>200</v>
      </c>
      <c r="G975" s="10">
        <v>1.24</v>
      </c>
      <c r="H975" s="72"/>
      <c r="I975" s="73">
        <f t="shared" si="31"/>
        <v>0</v>
      </c>
      <c r="J975" s="74" t="str">
        <f t="shared" si="30"/>
        <v/>
      </c>
    </row>
    <row r="976" spans="1:10">
      <c r="A976" s="16">
        <v>975</v>
      </c>
      <c r="B976" s="13" t="s">
        <v>19</v>
      </c>
      <c r="C976" s="65" t="s">
        <v>1074</v>
      </c>
      <c r="D976" s="12" t="s">
        <v>196</v>
      </c>
      <c r="E976" s="11" t="s">
        <v>1073</v>
      </c>
      <c r="F976" s="13">
        <v>100</v>
      </c>
      <c r="G976" s="10">
        <v>1.8399999999999999</v>
      </c>
      <c r="H976" s="72"/>
      <c r="I976" s="73">
        <f t="shared" si="31"/>
        <v>0</v>
      </c>
      <c r="J976" s="74" t="str">
        <f t="shared" si="30"/>
        <v/>
      </c>
    </row>
    <row r="977" spans="1:10">
      <c r="A977" s="16">
        <v>976</v>
      </c>
      <c r="B977" s="13" t="s">
        <v>19</v>
      </c>
      <c r="C977" s="65" t="s">
        <v>1072</v>
      </c>
      <c r="D977" s="12" t="s">
        <v>1071</v>
      </c>
      <c r="E977" s="11" t="s">
        <v>1068</v>
      </c>
      <c r="F977" s="13">
        <v>30</v>
      </c>
      <c r="G977" s="10">
        <v>335.59</v>
      </c>
      <c r="H977" s="72"/>
      <c r="I977" s="73">
        <f t="shared" si="31"/>
        <v>0</v>
      </c>
      <c r="J977" s="74" t="str">
        <f t="shared" si="30"/>
        <v/>
      </c>
    </row>
    <row r="978" spans="1:10">
      <c r="A978" s="16">
        <v>977</v>
      </c>
      <c r="B978" s="13" t="s">
        <v>19</v>
      </c>
      <c r="C978" s="65" t="s">
        <v>1070</v>
      </c>
      <c r="D978" s="12" t="s">
        <v>1069</v>
      </c>
      <c r="E978" s="11" t="s">
        <v>1068</v>
      </c>
      <c r="F978" s="13">
        <v>12</v>
      </c>
      <c r="G978" s="10">
        <v>412.9</v>
      </c>
      <c r="H978" s="72"/>
      <c r="I978" s="73">
        <f t="shared" si="31"/>
        <v>0</v>
      </c>
      <c r="J978" s="74" t="str">
        <f t="shared" si="30"/>
        <v/>
      </c>
    </row>
    <row r="979" spans="1:10">
      <c r="A979" s="16">
        <v>978</v>
      </c>
      <c r="B979" s="13" t="s">
        <v>19</v>
      </c>
      <c r="C979" s="65" t="s">
        <v>1067</v>
      </c>
      <c r="D979" s="12" t="s">
        <v>1066</v>
      </c>
      <c r="E979" s="11" t="s">
        <v>27</v>
      </c>
      <c r="F979" s="13">
        <v>5</v>
      </c>
      <c r="G979" s="10">
        <v>2950</v>
      </c>
      <c r="H979" s="72"/>
      <c r="I979" s="73">
        <f t="shared" si="31"/>
        <v>0</v>
      </c>
      <c r="J979" s="74" t="str">
        <f t="shared" si="30"/>
        <v/>
      </c>
    </row>
    <row r="980" spans="1:10">
      <c r="A980" s="16">
        <v>979</v>
      </c>
      <c r="B980" s="13" t="s">
        <v>19</v>
      </c>
      <c r="C980" s="65" t="s">
        <v>1065</v>
      </c>
      <c r="D980" s="12" t="s">
        <v>63</v>
      </c>
      <c r="E980" s="11" t="s">
        <v>27</v>
      </c>
      <c r="F980" s="13">
        <v>5</v>
      </c>
      <c r="G980" s="10">
        <v>452.02</v>
      </c>
      <c r="H980" s="72"/>
      <c r="I980" s="73">
        <f t="shared" si="31"/>
        <v>0</v>
      </c>
      <c r="J980" s="74" t="str">
        <f t="shared" si="30"/>
        <v/>
      </c>
    </row>
    <row r="981" spans="1:10">
      <c r="A981" s="16">
        <v>980</v>
      </c>
      <c r="B981" s="16" t="s">
        <v>19</v>
      </c>
      <c r="C981" s="66" t="s">
        <v>1064</v>
      </c>
      <c r="D981" s="15" t="s">
        <v>1063</v>
      </c>
      <c r="E981" s="14" t="s">
        <v>27</v>
      </c>
      <c r="F981" s="13">
        <v>5</v>
      </c>
      <c r="G981" s="10">
        <v>3861.96</v>
      </c>
      <c r="H981" s="72"/>
      <c r="I981" s="73">
        <f t="shared" si="31"/>
        <v>0</v>
      </c>
      <c r="J981" s="74" t="str">
        <f t="shared" si="30"/>
        <v/>
      </c>
    </row>
    <row r="982" spans="1:10">
      <c r="A982" s="16">
        <v>981</v>
      </c>
      <c r="B982" s="13" t="s">
        <v>19</v>
      </c>
      <c r="C982" s="65" t="s">
        <v>1062</v>
      </c>
      <c r="D982" s="12" t="s">
        <v>1061</v>
      </c>
      <c r="E982" s="11" t="s">
        <v>27</v>
      </c>
      <c r="F982" s="13">
        <v>6</v>
      </c>
      <c r="G982" s="10">
        <v>5766.23</v>
      </c>
      <c r="H982" s="72"/>
      <c r="I982" s="73">
        <f t="shared" si="31"/>
        <v>0</v>
      </c>
      <c r="J982" s="74" t="str">
        <f t="shared" si="30"/>
        <v/>
      </c>
    </row>
    <row r="983" spans="1:10">
      <c r="A983" s="16">
        <v>982</v>
      </c>
      <c r="B983" s="13" t="s">
        <v>19</v>
      </c>
      <c r="C983" s="65" t="s">
        <v>1060</v>
      </c>
      <c r="D983" s="12" t="s">
        <v>1059</v>
      </c>
      <c r="E983" s="11" t="s">
        <v>951</v>
      </c>
      <c r="F983" s="13">
        <v>5</v>
      </c>
      <c r="G983" s="10">
        <v>275.12</v>
      </c>
      <c r="H983" s="72"/>
      <c r="I983" s="73">
        <f t="shared" si="31"/>
        <v>0</v>
      </c>
      <c r="J983" s="74" t="str">
        <f t="shared" si="30"/>
        <v/>
      </c>
    </row>
    <row r="984" spans="1:10">
      <c r="A984" s="16">
        <v>983</v>
      </c>
      <c r="B984" s="13" t="s">
        <v>19</v>
      </c>
      <c r="C984" s="65" t="s">
        <v>1058</v>
      </c>
      <c r="D984" s="12" t="s">
        <v>113</v>
      </c>
      <c r="E984" s="11" t="s">
        <v>951</v>
      </c>
      <c r="F984" s="13">
        <v>5</v>
      </c>
      <c r="G984" s="10">
        <v>171.48</v>
      </c>
      <c r="H984" s="72"/>
      <c r="I984" s="73">
        <f t="shared" si="31"/>
        <v>0</v>
      </c>
      <c r="J984" s="74" t="str">
        <f t="shared" si="30"/>
        <v/>
      </c>
    </row>
    <row r="985" spans="1:10">
      <c r="A985" s="16">
        <v>984</v>
      </c>
      <c r="B985" s="13" t="s">
        <v>19</v>
      </c>
      <c r="C985" s="65" t="s">
        <v>1057</v>
      </c>
      <c r="D985" s="12" t="s">
        <v>1056</v>
      </c>
      <c r="E985" s="11" t="s">
        <v>27</v>
      </c>
      <c r="F985" s="13">
        <v>5</v>
      </c>
      <c r="G985" s="10">
        <v>1056.22</v>
      </c>
      <c r="H985" s="72"/>
      <c r="I985" s="73">
        <f t="shared" si="31"/>
        <v>0</v>
      </c>
      <c r="J985" s="74" t="str">
        <f t="shared" si="30"/>
        <v/>
      </c>
    </row>
    <row r="986" spans="1:10">
      <c r="A986" s="16">
        <v>985</v>
      </c>
      <c r="B986" s="13" t="s">
        <v>19</v>
      </c>
      <c r="C986" s="65" t="s">
        <v>1055</v>
      </c>
      <c r="D986" s="12" t="s">
        <v>1054</v>
      </c>
      <c r="E986" s="11" t="s">
        <v>27</v>
      </c>
      <c r="F986" s="13">
        <v>7</v>
      </c>
      <c r="G986" s="10">
        <v>889.3</v>
      </c>
      <c r="H986" s="72"/>
      <c r="I986" s="73">
        <f t="shared" si="31"/>
        <v>0</v>
      </c>
      <c r="J986" s="74" t="str">
        <f t="shared" si="30"/>
        <v/>
      </c>
    </row>
    <row r="987" spans="1:10">
      <c r="A987" s="16">
        <v>986</v>
      </c>
      <c r="B987" s="13" t="s">
        <v>19</v>
      </c>
      <c r="C987" s="65" t="s">
        <v>1053</v>
      </c>
      <c r="D987" s="12" t="s">
        <v>1052</v>
      </c>
      <c r="E987" s="11" t="s">
        <v>27</v>
      </c>
      <c r="F987" s="13">
        <v>5</v>
      </c>
      <c r="G987" s="10">
        <v>263.52999999999997</v>
      </c>
      <c r="H987" s="72"/>
      <c r="I987" s="73">
        <f t="shared" si="31"/>
        <v>0</v>
      </c>
      <c r="J987" s="74" t="str">
        <f t="shared" si="30"/>
        <v/>
      </c>
    </row>
    <row r="988" spans="1:10">
      <c r="A988" s="16">
        <v>987</v>
      </c>
      <c r="B988" s="13" t="s">
        <v>19</v>
      </c>
      <c r="C988" s="65" t="s">
        <v>1051</v>
      </c>
      <c r="D988" s="12" t="s">
        <v>1047</v>
      </c>
      <c r="E988" s="11" t="s">
        <v>27</v>
      </c>
      <c r="F988" s="13">
        <v>5</v>
      </c>
      <c r="G988" s="10">
        <v>1669.01</v>
      </c>
      <c r="H988" s="72"/>
      <c r="I988" s="73">
        <f t="shared" si="31"/>
        <v>0</v>
      </c>
      <c r="J988" s="74" t="str">
        <f t="shared" si="30"/>
        <v/>
      </c>
    </row>
    <row r="989" spans="1:10">
      <c r="A989" s="16">
        <v>988</v>
      </c>
      <c r="B989" s="13" t="s">
        <v>19</v>
      </c>
      <c r="C989" s="65" t="s">
        <v>1050</v>
      </c>
      <c r="D989" s="12" t="s">
        <v>51</v>
      </c>
      <c r="E989" s="11" t="s">
        <v>27</v>
      </c>
      <c r="F989" s="13">
        <v>7</v>
      </c>
      <c r="G989" s="10">
        <v>555.79999999999995</v>
      </c>
      <c r="H989" s="72"/>
      <c r="I989" s="73">
        <f t="shared" si="31"/>
        <v>0</v>
      </c>
      <c r="J989" s="74" t="str">
        <f t="shared" si="30"/>
        <v/>
      </c>
    </row>
    <row r="990" spans="1:10">
      <c r="A990" s="16">
        <v>989</v>
      </c>
      <c r="B990" s="13" t="s">
        <v>19</v>
      </c>
      <c r="C990" s="65" t="s">
        <v>1049</v>
      </c>
      <c r="D990" s="12" t="s">
        <v>51</v>
      </c>
      <c r="E990" s="11" t="s">
        <v>951</v>
      </c>
      <c r="F990" s="13">
        <v>10</v>
      </c>
      <c r="G990" s="10">
        <v>320.36</v>
      </c>
      <c r="H990" s="72"/>
      <c r="I990" s="73">
        <f t="shared" si="31"/>
        <v>0</v>
      </c>
      <c r="J990" s="74" t="str">
        <f t="shared" si="30"/>
        <v/>
      </c>
    </row>
    <row r="991" spans="1:10">
      <c r="A991" s="16">
        <v>990</v>
      </c>
      <c r="B991" s="13" t="s">
        <v>19</v>
      </c>
      <c r="C991" s="65" t="s">
        <v>1048</v>
      </c>
      <c r="D991" s="12" t="s">
        <v>1047</v>
      </c>
      <c r="E991" s="11" t="s">
        <v>27</v>
      </c>
      <c r="F991" s="13">
        <v>5</v>
      </c>
      <c r="G991" s="10">
        <v>1695.03</v>
      </c>
      <c r="H991" s="72"/>
      <c r="I991" s="73">
        <f t="shared" si="31"/>
        <v>0</v>
      </c>
      <c r="J991" s="74" t="str">
        <f t="shared" si="30"/>
        <v/>
      </c>
    </row>
    <row r="992" spans="1:10">
      <c r="A992" s="16">
        <v>991</v>
      </c>
      <c r="B992" s="13" t="s">
        <v>19</v>
      </c>
      <c r="C992" s="65" t="s">
        <v>1046</v>
      </c>
      <c r="D992" s="12" t="s">
        <v>1044</v>
      </c>
      <c r="E992" s="11" t="s">
        <v>27</v>
      </c>
      <c r="F992" s="13">
        <v>30</v>
      </c>
      <c r="G992" s="10">
        <v>85.2</v>
      </c>
      <c r="H992" s="72"/>
      <c r="I992" s="73">
        <f t="shared" si="31"/>
        <v>0</v>
      </c>
      <c r="J992" s="74" t="str">
        <f t="shared" si="30"/>
        <v/>
      </c>
    </row>
    <row r="993" spans="1:10">
      <c r="A993" s="16">
        <v>992</v>
      </c>
      <c r="B993" s="13" t="s">
        <v>19</v>
      </c>
      <c r="C993" s="65" t="s">
        <v>1045</v>
      </c>
      <c r="D993" s="12" t="s">
        <v>1044</v>
      </c>
      <c r="E993" s="11" t="s">
        <v>27</v>
      </c>
      <c r="F993" s="13">
        <v>30</v>
      </c>
      <c r="G993" s="10">
        <v>85.17</v>
      </c>
      <c r="H993" s="72"/>
      <c r="I993" s="73">
        <f t="shared" si="31"/>
        <v>0</v>
      </c>
      <c r="J993" s="74" t="str">
        <f t="shared" si="30"/>
        <v/>
      </c>
    </row>
    <row r="994" spans="1:10">
      <c r="A994" s="16">
        <v>993</v>
      </c>
      <c r="B994" s="13" t="s">
        <v>19</v>
      </c>
      <c r="C994" s="65" t="s">
        <v>1043</v>
      </c>
      <c r="D994" s="12" t="s">
        <v>51</v>
      </c>
      <c r="E994" s="11" t="s">
        <v>1016</v>
      </c>
      <c r="F994" s="13">
        <v>20</v>
      </c>
      <c r="G994" s="10">
        <v>3</v>
      </c>
      <c r="H994" s="72"/>
      <c r="I994" s="73">
        <f t="shared" si="31"/>
        <v>0</v>
      </c>
      <c r="J994" s="74" t="str">
        <f t="shared" si="30"/>
        <v/>
      </c>
    </row>
    <row r="995" spans="1:10">
      <c r="A995" s="16">
        <v>994</v>
      </c>
      <c r="B995" s="16" t="s">
        <v>19</v>
      </c>
      <c r="C995" s="66" t="s">
        <v>1042</v>
      </c>
      <c r="D995" s="15" t="s">
        <v>75</v>
      </c>
      <c r="E995" s="14" t="s">
        <v>1000</v>
      </c>
      <c r="F995" s="13">
        <v>5</v>
      </c>
      <c r="G995" s="10">
        <v>28.23</v>
      </c>
      <c r="H995" s="72"/>
      <c r="I995" s="73">
        <f t="shared" si="31"/>
        <v>0</v>
      </c>
      <c r="J995" s="74" t="str">
        <f t="shared" si="30"/>
        <v/>
      </c>
    </row>
    <row r="996" spans="1:10">
      <c r="A996" s="16">
        <v>995</v>
      </c>
      <c r="B996" s="13" t="s">
        <v>19</v>
      </c>
      <c r="C996" s="65" t="s">
        <v>1041</v>
      </c>
      <c r="D996" s="12" t="s">
        <v>99</v>
      </c>
      <c r="E996" s="11" t="s">
        <v>1000</v>
      </c>
      <c r="F996" s="13">
        <v>50</v>
      </c>
      <c r="G996" s="10">
        <v>64.790000000000006</v>
      </c>
      <c r="H996" s="72"/>
      <c r="I996" s="73">
        <f t="shared" si="31"/>
        <v>0</v>
      </c>
      <c r="J996" s="74" t="str">
        <f t="shared" si="30"/>
        <v/>
      </c>
    </row>
    <row r="997" spans="1:10">
      <c r="A997" s="16">
        <v>996</v>
      </c>
      <c r="B997" s="13" t="s">
        <v>19</v>
      </c>
      <c r="C997" s="65" t="s">
        <v>1040</v>
      </c>
      <c r="D997" s="12" t="s">
        <v>99</v>
      </c>
      <c r="E997" s="11" t="s">
        <v>1000</v>
      </c>
      <c r="F997" s="13">
        <v>44</v>
      </c>
      <c r="G997" s="10">
        <v>35</v>
      </c>
      <c r="H997" s="72"/>
      <c r="I997" s="73">
        <f t="shared" si="31"/>
        <v>0</v>
      </c>
      <c r="J997" s="74" t="str">
        <f t="shared" si="30"/>
        <v/>
      </c>
    </row>
    <row r="998" spans="1:10">
      <c r="A998" s="16">
        <v>997</v>
      </c>
      <c r="B998" s="13" t="s">
        <v>19</v>
      </c>
      <c r="C998" s="65" t="s">
        <v>1039</v>
      </c>
      <c r="D998" s="12" t="s">
        <v>99</v>
      </c>
      <c r="E998" s="11" t="s">
        <v>1000</v>
      </c>
      <c r="F998" s="13">
        <v>44</v>
      </c>
      <c r="G998" s="10">
        <v>64.900000000000006</v>
      </c>
      <c r="H998" s="72"/>
      <c r="I998" s="73">
        <f t="shared" si="31"/>
        <v>0</v>
      </c>
      <c r="J998" s="74" t="str">
        <f t="shared" si="30"/>
        <v/>
      </c>
    </row>
    <row r="999" spans="1:10">
      <c r="A999" s="16">
        <v>998</v>
      </c>
      <c r="B999" s="13" t="s">
        <v>19</v>
      </c>
      <c r="C999" s="65" t="s">
        <v>1038</v>
      </c>
      <c r="D999" s="12" t="s">
        <v>99</v>
      </c>
      <c r="E999" s="11" t="s">
        <v>1000</v>
      </c>
      <c r="F999" s="13">
        <v>30</v>
      </c>
      <c r="G999" s="10">
        <v>90.45</v>
      </c>
      <c r="H999" s="72"/>
      <c r="I999" s="73">
        <f t="shared" si="31"/>
        <v>0</v>
      </c>
      <c r="J999" s="74" t="str">
        <f t="shared" si="30"/>
        <v/>
      </c>
    </row>
    <row r="1000" spans="1:10">
      <c r="A1000" s="16">
        <v>999</v>
      </c>
      <c r="B1000" s="13" t="s">
        <v>19</v>
      </c>
      <c r="C1000" s="65" t="s">
        <v>1037</v>
      </c>
      <c r="D1000" s="12" t="s">
        <v>58</v>
      </c>
      <c r="E1000" s="11" t="s">
        <v>1000</v>
      </c>
      <c r="F1000" s="13">
        <v>22</v>
      </c>
      <c r="G1000" s="10">
        <v>53.87</v>
      </c>
      <c r="H1000" s="72"/>
      <c r="I1000" s="73">
        <f t="shared" si="31"/>
        <v>0</v>
      </c>
      <c r="J1000" s="74" t="str">
        <f t="shared" si="30"/>
        <v/>
      </c>
    </row>
    <row r="1001" spans="1:10">
      <c r="A1001" s="16">
        <v>1001</v>
      </c>
      <c r="B1001" s="16" t="s">
        <v>19</v>
      </c>
      <c r="C1001" s="66" t="s">
        <v>1032</v>
      </c>
      <c r="D1001" s="15" t="s">
        <v>1031</v>
      </c>
      <c r="E1001" s="14" t="s">
        <v>209</v>
      </c>
      <c r="F1001" s="13">
        <v>103</v>
      </c>
      <c r="G1001" s="10">
        <v>16.399999999999999</v>
      </c>
      <c r="H1001" s="72"/>
      <c r="I1001" s="73">
        <f t="shared" si="31"/>
        <v>0</v>
      </c>
      <c r="J1001" s="74" t="str">
        <f t="shared" si="30"/>
        <v/>
      </c>
    </row>
    <row r="1002" spans="1:10">
      <c r="A1002" s="16">
        <v>1002</v>
      </c>
      <c r="B1002" s="16" t="s">
        <v>19</v>
      </c>
      <c r="C1002" s="66" t="s">
        <v>1032</v>
      </c>
      <c r="D1002" s="15" t="s">
        <v>1031</v>
      </c>
      <c r="E1002" s="14" t="s">
        <v>209</v>
      </c>
      <c r="F1002" s="13">
        <v>20</v>
      </c>
      <c r="G1002" s="10">
        <v>16.399999999999999</v>
      </c>
      <c r="H1002" s="72"/>
      <c r="I1002" s="73">
        <f t="shared" si="31"/>
        <v>0</v>
      </c>
      <c r="J1002" s="74" t="str">
        <f t="shared" si="30"/>
        <v/>
      </c>
    </row>
    <row r="1003" spans="1:10">
      <c r="A1003" s="16">
        <v>1003</v>
      </c>
      <c r="B1003" s="16" t="s">
        <v>19</v>
      </c>
      <c r="C1003" s="66" t="s">
        <v>1030</v>
      </c>
      <c r="D1003" s="15" t="s">
        <v>104</v>
      </c>
      <c r="E1003" s="14" t="s">
        <v>209</v>
      </c>
      <c r="F1003" s="13">
        <v>10</v>
      </c>
      <c r="G1003" s="10">
        <v>46.98</v>
      </c>
      <c r="H1003" s="72"/>
      <c r="I1003" s="73">
        <f t="shared" si="31"/>
        <v>0</v>
      </c>
      <c r="J1003" s="74" t="str">
        <f t="shared" si="30"/>
        <v/>
      </c>
    </row>
    <row r="1004" spans="1:10">
      <c r="A1004" s="16">
        <v>1004</v>
      </c>
      <c r="B1004" s="13" t="s">
        <v>19</v>
      </c>
      <c r="C1004" s="65" t="s">
        <v>1028</v>
      </c>
      <c r="D1004" s="12" t="s">
        <v>846</v>
      </c>
      <c r="E1004" s="11" t="s">
        <v>1024</v>
      </c>
      <c r="F1004" s="13">
        <v>56</v>
      </c>
      <c r="G1004" s="10">
        <v>14.58</v>
      </c>
      <c r="H1004" s="72"/>
      <c r="I1004" s="73">
        <f t="shared" si="31"/>
        <v>0</v>
      </c>
      <c r="J1004" s="74" t="str">
        <f t="shared" si="30"/>
        <v/>
      </c>
    </row>
    <row r="1005" spans="1:10">
      <c r="A1005" s="16">
        <v>1005</v>
      </c>
      <c r="B1005" s="13" t="s">
        <v>19</v>
      </c>
      <c r="C1005" s="65" t="s">
        <v>1027</v>
      </c>
      <c r="D1005" s="12" t="s">
        <v>1025</v>
      </c>
      <c r="E1005" s="11" t="s">
        <v>1024</v>
      </c>
      <c r="F1005" s="13">
        <v>16</v>
      </c>
      <c r="G1005" s="10">
        <v>3.17</v>
      </c>
      <c r="H1005" s="72"/>
      <c r="I1005" s="73">
        <f t="shared" si="31"/>
        <v>0</v>
      </c>
      <c r="J1005" s="74" t="str">
        <f t="shared" si="30"/>
        <v/>
      </c>
    </row>
    <row r="1006" spans="1:10">
      <c r="A1006" s="16">
        <v>1006</v>
      </c>
      <c r="B1006" s="13" t="s">
        <v>19</v>
      </c>
      <c r="C1006" s="65" t="s">
        <v>1026</v>
      </c>
      <c r="D1006" s="12" t="s">
        <v>1025</v>
      </c>
      <c r="E1006" s="11" t="s">
        <v>1024</v>
      </c>
      <c r="F1006" s="13">
        <v>56</v>
      </c>
      <c r="G1006" s="10">
        <v>3.56</v>
      </c>
      <c r="H1006" s="72"/>
      <c r="I1006" s="73">
        <f t="shared" si="31"/>
        <v>0</v>
      </c>
      <c r="J1006" s="74" t="str">
        <f t="shared" si="30"/>
        <v/>
      </c>
    </row>
    <row r="1007" spans="1:10">
      <c r="A1007" s="16">
        <v>1007</v>
      </c>
      <c r="B1007" s="13" t="s">
        <v>19</v>
      </c>
      <c r="C1007" s="65" t="s">
        <v>1023</v>
      </c>
      <c r="D1007" s="12" t="s">
        <v>1022</v>
      </c>
      <c r="E1007" s="11" t="s">
        <v>1021</v>
      </c>
      <c r="F1007" s="13">
        <v>5</v>
      </c>
      <c r="G1007" s="10">
        <v>215.98</v>
      </c>
      <c r="H1007" s="72"/>
      <c r="I1007" s="73">
        <f t="shared" si="31"/>
        <v>0</v>
      </c>
      <c r="J1007" s="74" t="str">
        <f t="shared" si="30"/>
        <v/>
      </c>
    </row>
    <row r="1008" spans="1:10">
      <c r="A1008" s="16">
        <v>1008</v>
      </c>
      <c r="B1008" s="13" t="s">
        <v>19</v>
      </c>
      <c r="C1008" s="65" t="s">
        <v>1020</v>
      </c>
      <c r="D1008" s="12" t="s">
        <v>1019</v>
      </c>
      <c r="E1008" s="11" t="s">
        <v>1016</v>
      </c>
      <c r="F1008" s="13">
        <v>330</v>
      </c>
      <c r="G1008" s="10">
        <v>791.96</v>
      </c>
      <c r="H1008" s="72"/>
      <c r="I1008" s="73">
        <f t="shared" si="31"/>
        <v>0</v>
      </c>
      <c r="J1008" s="74" t="str">
        <f t="shared" si="30"/>
        <v/>
      </c>
    </row>
    <row r="1009" spans="1:10">
      <c r="A1009" s="16">
        <v>1009</v>
      </c>
      <c r="B1009" s="13" t="s">
        <v>19</v>
      </c>
      <c r="C1009" s="65" t="s">
        <v>1018</v>
      </c>
      <c r="D1009" s="12" t="s">
        <v>1017</v>
      </c>
      <c r="E1009" s="11" t="s">
        <v>1016</v>
      </c>
      <c r="F1009" s="13">
        <v>196</v>
      </c>
      <c r="G1009" s="10">
        <v>1302.3800000000001</v>
      </c>
      <c r="H1009" s="72"/>
      <c r="I1009" s="73">
        <f t="shared" si="31"/>
        <v>0</v>
      </c>
      <c r="J1009" s="74" t="str">
        <f t="shared" si="30"/>
        <v/>
      </c>
    </row>
    <row r="1010" spans="1:10">
      <c r="A1010" s="16">
        <v>1010</v>
      </c>
      <c r="B1010" s="13" t="s">
        <v>19</v>
      </c>
      <c r="C1010" s="65" t="s">
        <v>1018</v>
      </c>
      <c r="D1010" s="12" t="s">
        <v>1017</v>
      </c>
      <c r="E1010" s="11" t="s">
        <v>1016</v>
      </c>
      <c r="F1010" s="13">
        <v>265</v>
      </c>
      <c r="G1010" s="10">
        <v>1302.3800000000001</v>
      </c>
      <c r="H1010" s="72"/>
      <c r="I1010" s="73">
        <f t="shared" si="31"/>
        <v>0</v>
      </c>
      <c r="J1010" s="74" t="str">
        <f t="shared" si="30"/>
        <v/>
      </c>
    </row>
    <row r="1011" spans="1:10">
      <c r="A1011" s="16">
        <v>1011</v>
      </c>
      <c r="B1011" s="13" t="s">
        <v>19</v>
      </c>
      <c r="C1011" s="65" t="s">
        <v>1015</v>
      </c>
      <c r="D1011" s="12" t="s">
        <v>1005</v>
      </c>
      <c r="E1011" s="11" t="s">
        <v>1000</v>
      </c>
      <c r="F1011" s="13">
        <v>5</v>
      </c>
      <c r="G1011" s="10">
        <v>84.62</v>
      </c>
      <c r="H1011" s="72"/>
      <c r="I1011" s="73">
        <f t="shared" si="31"/>
        <v>0</v>
      </c>
      <c r="J1011" s="74" t="str">
        <f t="shared" si="30"/>
        <v/>
      </c>
    </row>
    <row r="1012" spans="1:10">
      <c r="A1012" s="16">
        <v>1012</v>
      </c>
      <c r="B1012" s="13" t="s">
        <v>19</v>
      </c>
      <c r="C1012" s="65" t="s">
        <v>1014</v>
      </c>
      <c r="D1012" s="12" t="s">
        <v>1005</v>
      </c>
      <c r="E1012" s="11" t="s">
        <v>1000</v>
      </c>
      <c r="F1012" s="13">
        <v>10</v>
      </c>
      <c r="G1012" s="10">
        <v>221.26</v>
      </c>
      <c r="H1012" s="72"/>
      <c r="I1012" s="73">
        <f t="shared" si="31"/>
        <v>0</v>
      </c>
      <c r="J1012" s="74" t="str">
        <f t="shared" si="30"/>
        <v/>
      </c>
    </row>
    <row r="1013" spans="1:10">
      <c r="A1013" s="16">
        <v>1013</v>
      </c>
      <c r="B1013" s="13" t="s">
        <v>19</v>
      </c>
      <c r="C1013" s="65" t="s">
        <v>1013</v>
      </c>
      <c r="D1013" s="12" t="s">
        <v>619</v>
      </c>
      <c r="E1013" s="11" t="s">
        <v>1000</v>
      </c>
      <c r="F1013" s="13">
        <v>543</v>
      </c>
      <c r="G1013" s="10">
        <v>2.4500000000000002</v>
      </c>
      <c r="H1013" s="72"/>
      <c r="I1013" s="73">
        <f t="shared" si="31"/>
        <v>0</v>
      </c>
      <c r="J1013" s="74" t="str">
        <f t="shared" si="30"/>
        <v/>
      </c>
    </row>
    <row r="1014" spans="1:10">
      <c r="A1014" s="16">
        <v>1014</v>
      </c>
      <c r="B1014" s="13" t="s">
        <v>19</v>
      </c>
      <c r="C1014" s="65" t="s">
        <v>1012</v>
      </c>
      <c r="D1014" s="12" t="s">
        <v>70</v>
      </c>
      <c r="E1014" s="11" t="s">
        <v>1000</v>
      </c>
      <c r="F1014" s="13">
        <v>70</v>
      </c>
      <c r="G1014" s="10">
        <v>14.21</v>
      </c>
      <c r="H1014" s="72"/>
      <c r="I1014" s="73">
        <f t="shared" si="31"/>
        <v>0</v>
      </c>
      <c r="J1014" s="74" t="str">
        <f t="shared" si="30"/>
        <v/>
      </c>
    </row>
    <row r="1015" spans="1:10">
      <c r="A1015" s="16">
        <v>1015</v>
      </c>
      <c r="B1015" s="13" t="s">
        <v>19</v>
      </c>
      <c r="C1015" s="65" t="s">
        <v>1011</v>
      </c>
      <c r="D1015" s="12" t="s">
        <v>75</v>
      </c>
      <c r="E1015" s="11" t="s">
        <v>1000</v>
      </c>
      <c r="F1015" s="13">
        <v>35</v>
      </c>
      <c r="G1015" s="10">
        <v>95</v>
      </c>
      <c r="H1015" s="72"/>
      <c r="I1015" s="73">
        <f t="shared" si="31"/>
        <v>0</v>
      </c>
      <c r="J1015" s="74" t="str">
        <f t="shared" si="30"/>
        <v/>
      </c>
    </row>
    <row r="1016" spans="1:10">
      <c r="A1016" s="16">
        <v>1016</v>
      </c>
      <c r="B1016" s="13" t="s">
        <v>19</v>
      </c>
      <c r="C1016" s="65" t="s">
        <v>1010</v>
      </c>
      <c r="D1016" s="12" t="s">
        <v>70</v>
      </c>
      <c r="E1016" s="11" t="s">
        <v>1000</v>
      </c>
      <c r="F1016" s="13">
        <v>140</v>
      </c>
      <c r="G1016" s="10">
        <v>123.9</v>
      </c>
      <c r="H1016" s="72"/>
      <c r="I1016" s="73">
        <f t="shared" si="31"/>
        <v>0</v>
      </c>
      <c r="J1016" s="74" t="str">
        <f t="shared" si="30"/>
        <v/>
      </c>
    </row>
    <row r="1017" spans="1:10">
      <c r="A1017" s="16">
        <v>1017</v>
      </c>
      <c r="B1017" s="16" t="s">
        <v>19</v>
      </c>
      <c r="C1017" s="66" t="s">
        <v>1009</v>
      </c>
      <c r="D1017" s="15" t="s">
        <v>262</v>
      </c>
      <c r="E1017" s="14" t="s">
        <v>1000</v>
      </c>
      <c r="F1017" s="13">
        <v>8</v>
      </c>
      <c r="G1017" s="10">
        <v>223.9</v>
      </c>
      <c r="H1017" s="72"/>
      <c r="I1017" s="73">
        <f t="shared" si="31"/>
        <v>0</v>
      </c>
      <c r="J1017" s="74" t="str">
        <f t="shared" si="30"/>
        <v/>
      </c>
    </row>
    <row r="1018" spans="1:10">
      <c r="A1018" s="16">
        <v>1018</v>
      </c>
      <c r="B1018" s="13" t="s">
        <v>19</v>
      </c>
      <c r="C1018" s="65" t="s">
        <v>1008</v>
      </c>
      <c r="D1018" s="12" t="s">
        <v>1005</v>
      </c>
      <c r="E1018" s="11" t="s">
        <v>1000</v>
      </c>
      <c r="F1018" s="13">
        <v>14</v>
      </c>
      <c r="G1018" s="10">
        <v>252.8</v>
      </c>
      <c r="H1018" s="72"/>
      <c r="I1018" s="73">
        <f t="shared" si="31"/>
        <v>0</v>
      </c>
      <c r="J1018" s="74" t="str">
        <f t="shared" si="30"/>
        <v/>
      </c>
    </row>
    <row r="1019" spans="1:10">
      <c r="A1019" s="16">
        <v>1019</v>
      </c>
      <c r="B1019" s="13" t="s">
        <v>19</v>
      </c>
      <c r="C1019" s="65" t="s">
        <v>1007</v>
      </c>
      <c r="D1019" s="12" t="s">
        <v>1005</v>
      </c>
      <c r="E1019" s="11" t="s">
        <v>1000</v>
      </c>
      <c r="F1019" s="13">
        <v>24</v>
      </c>
      <c r="G1019" s="10">
        <v>111</v>
      </c>
      <c r="H1019" s="72"/>
      <c r="I1019" s="73">
        <f t="shared" si="31"/>
        <v>0</v>
      </c>
      <c r="J1019" s="74" t="str">
        <f t="shared" si="30"/>
        <v/>
      </c>
    </row>
    <row r="1020" spans="1:10">
      <c r="A1020" s="16">
        <v>1020</v>
      </c>
      <c r="B1020" s="13" t="s">
        <v>19</v>
      </c>
      <c r="C1020" s="65" t="s">
        <v>1006</v>
      </c>
      <c r="D1020" s="12" t="s">
        <v>1005</v>
      </c>
      <c r="E1020" s="11" t="s">
        <v>1000</v>
      </c>
      <c r="F1020" s="13">
        <v>37</v>
      </c>
      <c r="G1020" s="10">
        <v>123.9</v>
      </c>
      <c r="H1020" s="72"/>
      <c r="I1020" s="73">
        <f t="shared" si="31"/>
        <v>0</v>
      </c>
      <c r="J1020" s="74" t="str">
        <f t="shared" si="30"/>
        <v/>
      </c>
    </row>
    <row r="1021" spans="1:10">
      <c r="A1021" s="16">
        <v>1021</v>
      </c>
      <c r="B1021" s="13" t="s">
        <v>19</v>
      </c>
      <c r="C1021" s="65" t="s">
        <v>1004</v>
      </c>
      <c r="D1021" s="12" t="s">
        <v>1003</v>
      </c>
      <c r="E1021" s="11" t="s">
        <v>1000</v>
      </c>
      <c r="F1021" s="13">
        <v>38</v>
      </c>
      <c r="G1021" s="10">
        <v>240.62</v>
      </c>
      <c r="H1021" s="72"/>
      <c r="I1021" s="73">
        <f t="shared" si="31"/>
        <v>0</v>
      </c>
      <c r="J1021" s="74" t="str">
        <f t="shared" si="30"/>
        <v/>
      </c>
    </row>
    <row r="1022" spans="1:10">
      <c r="A1022" s="16">
        <v>1022</v>
      </c>
      <c r="B1022" s="13" t="s">
        <v>19</v>
      </c>
      <c r="C1022" s="65" t="s">
        <v>1002</v>
      </c>
      <c r="D1022" s="12" t="s">
        <v>1001</v>
      </c>
      <c r="E1022" s="11" t="s">
        <v>1000</v>
      </c>
      <c r="F1022" s="13">
        <v>21</v>
      </c>
      <c r="G1022" s="10">
        <v>9.2133333333333329</v>
      </c>
      <c r="H1022" s="72"/>
      <c r="I1022" s="73">
        <f t="shared" si="31"/>
        <v>0</v>
      </c>
      <c r="J1022" s="74" t="str">
        <f t="shared" si="30"/>
        <v/>
      </c>
    </row>
    <row r="1023" spans="1:10">
      <c r="A1023" s="16">
        <v>1023</v>
      </c>
      <c r="B1023" s="13" t="s">
        <v>19</v>
      </c>
      <c r="C1023" s="65" t="s">
        <v>998</v>
      </c>
      <c r="D1023" s="12" t="s">
        <v>104</v>
      </c>
      <c r="E1023" s="11" t="s">
        <v>977</v>
      </c>
      <c r="F1023" s="13">
        <v>14</v>
      </c>
      <c r="G1023" s="10">
        <v>12.57</v>
      </c>
      <c r="H1023" s="72"/>
      <c r="I1023" s="73">
        <f t="shared" si="31"/>
        <v>0</v>
      </c>
      <c r="J1023" s="74" t="str">
        <f t="shared" si="30"/>
        <v/>
      </c>
    </row>
    <row r="1024" spans="1:10">
      <c r="A1024" s="16">
        <v>1024</v>
      </c>
      <c r="B1024" s="13" t="s">
        <v>19</v>
      </c>
      <c r="C1024" s="65" t="s">
        <v>997</v>
      </c>
      <c r="D1024" s="12" t="s">
        <v>996</v>
      </c>
      <c r="E1024" s="11" t="s">
        <v>995</v>
      </c>
      <c r="F1024" s="13">
        <v>10</v>
      </c>
      <c r="G1024" s="10">
        <v>35</v>
      </c>
      <c r="H1024" s="72"/>
      <c r="I1024" s="73">
        <f t="shared" si="31"/>
        <v>0</v>
      </c>
      <c r="J1024" s="74" t="str">
        <f t="shared" si="30"/>
        <v/>
      </c>
    </row>
    <row r="1025" spans="1:10">
      <c r="A1025" s="16">
        <v>1025</v>
      </c>
      <c r="B1025" s="16" t="s">
        <v>19</v>
      </c>
      <c r="C1025" s="66" t="s">
        <v>994</v>
      </c>
      <c r="D1025" s="15" t="s">
        <v>993</v>
      </c>
      <c r="E1025" s="14" t="s">
        <v>838</v>
      </c>
      <c r="F1025" s="13">
        <v>5</v>
      </c>
      <c r="G1025" s="10">
        <v>1978.98</v>
      </c>
      <c r="H1025" s="72"/>
      <c r="I1025" s="73">
        <f t="shared" si="31"/>
        <v>0</v>
      </c>
      <c r="J1025" s="74" t="str">
        <f t="shared" si="30"/>
        <v/>
      </c>
    </row>
    <row r="1026" spans="1:10">
      <c r="A1026" s="16">
        <v>1026</v>
      </c>
      <c r="B1026" s="16" t="s">
        <v>19</v>
      </c>
      <c r="C1026" s="66" t="s">
        <v>992</v>
      </c>
      <c r="D1026" s="15" t="s">
        <v>991</v>
      </c>
      <c r="E1026" s="14" t="s">
        <v>838</v>
      </c>
      <c r="F1026" s="13">
        <v>5</v>
      </c>
      <c r="G1026" s="10">
        <v>1309.97</v>
      </c>
      <c r="H1026" s="72"/>
      <c r="I1026" s="73">
        <f t="shared" si="31"/>
        <v>0</v>
      </c>
      <c r="J1026" s="74" t="str">
        <f t="shared" ref="J1026:J1089" si="32">IF(H:H&gt;G:G, "Above Estimated Unit Price", "")</f>
        <v/>
      </c>
    </row>
    <row r="1027" spans="1:10">
      <c r="A1027" s="16">
        <v>1027</v>
      </c>
      <c r="B1027" s="13" t="s">
        <v>19</v>
      </c>
      <c r="C1027" s="65" t="s">
        <v>990</v>
      </c>
      <c r="D1027" s="12" t="s">
        <v>262</v>
      </c>
      <c r="E1027" s="11" t="s">
        <v>27</v>
      </c>
      <c r="F1027" s="13">
        <v>61</v>
      </c>
      <c r="G1027" s="10">
        <v>32.85</v>
      </c>
      <c r="H1027" s="72"/>
      <c r="I1027" s="73">
        <f t="shared" ref="I1027:I1090" si="33">H1027*F1027</f>
        <v>0</v>
      </c>
      <c r="J1027" s="74" t="str">
        <f t="shared" si="32"/>
        <v/>
      </c>
    </row>
    <row r="1028" spans="1:10">
      <c r="A1028" s="16">
        <v>1028</v>
      </c>
      <c r="B1028" s="16" t="s">
        <v>19</v>
      </c>
      <c r="C1028" s="66" t="s">
        <v>989</v>
      </c>
      <c r="D1028" s="15" t="s">
        <v>988</v>
      </c>
      <c r="E1028" s="14" t="s">
        <v>884</v>
      </c>
      <c r="F1028" s="13">
        <v>71</v>
      </c>
      <c r="G1028" s="10">
        <v>2.59</v>
      </c>
      <c r="H1028" s="72"/>
      <c r="I1028" s="73">
        <f t="shared" si="33"/>
        <v>0</v>
      </c>
      <c r="J1028" s="74" t="str">
        <f t="shared" si="32"/>
        <v/>
      </c>
    </row>
    <row r="1029" spans="1:10">
      <c r="A1029" s="16">
        <v>1029</v>
      </c>
      <c r="B1029" s="16" t="s">
        <v>19</v>
      </c>
      <c r="C1029" s="66" t="s">
        <v>987</v>
      </c>
      <c r="D1029" s="15" t="s">
        <v>79</v>
      </c>
      <c r="E1029" s="14" t="s">
        <v>884</v>
      </c>
      <c r="F1029" s="13">
        <v>150</v>
      </c>
      <c r="G1029" s="10">
        <v>203.88</v>
      </c>
      <c r="H1029" s="72"/>
      <c r="I1029" s="73">
        <f t="shared" si="33"/>
        <v>0</v>
      </c>
      <c r="J1029" s="74" t="str">
        <f t="shared" si="32"/>
        <v/>
      </c>
    </row>
    <row r="1030" spans="1:10">
      <c r="A1030" s="16">
        <v>1030</v>
      </c>
      <c r="B1030" s="16" t="s">
        <v>19</v>
      </c>
      <c r="C1030" s="66" t="s">
        <v>986</v>
      </c>
      <c r="D1030" s="15" t="s">
        <v>267</v>
      </c>
      <c r="E1030" s="14" t="s">
        <v>985</v>
      </c>
      <c r="F1030" s="13">
        <v>5</v>
      </c>
      <c r="G1030" s="10">
        <v>60.25</v>
      </c>
      <c r="H1030" s="72"/>
      <c r="I1030" s="73">
        <f t="shared" si="33"/>
        <v>0</v>
      </c>
      <c r="J1030" s="74" t="str">
        <f t="shared" si="32"/>
        <v/>
      </c>
    </row>
    <row r="1031" spans="1:10">
      <c r="A1031" s="16">
        <v>1031</v>
      </c>
      <c r="B1031" s="16" t="s">
        <v>19</v>
      </c>
      <c r="C1031" s="66" t="s">
        <v>984</v>
      </c>
      <c r="D1031" s="15" t="s">
        <v>981</v>
      </c>
      <c r="E1031" s="14" t="s">
        <v>27</v>
      </c>
      <c r="F1031" s="13">
        <v>20</v>
      </c>
      <c r="G1031" s="10">
        <v>215.3</v>
      </c>
      <c r="H1031" s="72"/>
      <c r="I1031" s="73">
        <f t="shared" si="33"/>
        <v>0</v>
      </c>
      <c r="J1031" s="74" t="str">
        <f t="shared" si="32"/>
        <v/>
      </c>
    </row>
    <row r="1032" spans="1:10">
      <c r="A1032" s="16">
        <v>1032</v>
      </c>
      <c r="B1032" s="16" t="s">
        <v>19</v>
      </c>
      <c r="C1032" s="66" t="s">
        <v>983</v>
      </c>
      <c r="D1032" s="15" t="s">
        <v>981</v>
      </c>
      <c r="E1032" s="14" t="s">
        <v>27</v>
      </c>
      <c r="F1032" s="13">
        <v>10</v>
      </c>
      <c r="G1032" s="10">
        <v>215.51</v>
      </c>
      <c r="H1032" s="72"/>
      <c r="I1032" s="73">
        <f t="shared" si="33"/>
        <v>0</v>
      </c>
      <c r="J1032" s="74" t="str">
        <f t="shared" si="32"/>
        <v/>
      </c>
    </row>
    <row r="1033" spans="1:10">
      <c r="A1033" s="16">
        <v>1033</v>
      </c>
      <c r="B1033" s="16" t="s">
        <v>19</v>
      </c>
      <c r="C1033" s="66" t="s">
        <v>982</v>
      </c>
      <c r="D1033" s="15" t="s">
        <v>981</v>
      </c>
      <c r="E1033" s="14" t="s">
        <v>27</v>
      </c>
      <c r="F1033" s="13">
        <v>10</v>
      </c>
      <c r="G1033" s="10">
        <v>215.72</v>
      </c>
      <c r="H1033" s="72"/>
      <c r="I1033" s="73">
        <f t="shared" si="33"/>
        <v>0</v>
      </c>
      <c r="J1033" s="74" t="str">
        <f t="shared" si="32"/>
        <v/>
      </c>
    </row>
    <row r="1034" spans="1:10">
      <c r="A1034" s="16">
        <v>1034</v>
      </c>
      <c r="B1034" s="13" t="s">
        <v>19</v>
      </c>
      <c r="C1034" s="65" t="s">
        <v>980</v>
      </c>
      <c r="D1034" s="12" t="s">
        <v>979</v>
      </c>
      <c r="E1034" s="11" t="s">
        <v>27</v>
      </c>
      <c r="F1034" s="13">
        <v>5</v>
      </c>
      <c r="G1034" s="10">
        <v>150</v>
      </c>
      <c r="H1034" s="72"/>
      <c r="I1034" s="73">
        <f t="shared" si="33"/>
        <v>0</v>
      </c>
      <c r="J1034" s="74" t="str">
        <f t="shared" si="32"/>
        <v/>
      </c>
    </row>
    <row r="1035" spans="1:10">
      <c r="A1035" s="16">
        <v>1035</v>
      </c>
      <c r="B1035" s="13" t="s">
        <v>19</v>
      </c>
      <c r="C1035" s="65" t="s">
        <v>978</v>
      </c>
      <c r="D1035" s="12" t="s">
        <v>262</v>
      </c>
      <c r="E1035" s="11" t="s">
        <v>977</v>
      </c>
      <c r="F1035" s="13">
        <v>224</v>
      </c>
      <c r="G1035" s="10">
        <v>22.16</v>
      </c>
      <c r="H1035" s="72"/>
      <c r="I1035" s="73">
        <f t="shared" si="33"/>
        <v>0</v>
      </c>
      <c r="J1035" s="74" t="str">
        <f t="shared" si="32"/>
        <v/>
      </c>
    </row>
    <row r="1036" spans="1:10">
      <c r="A1036" s="16">
        <v>1036</v>
      </c>
      <c r="B1036" s="13" t="s">
        <v>19</v>
      </c>
      <c r="C1036" s="65" t="s">
        <v>976</v>
      </c>
      <c r="D1036" s="12" t="s">
        <v>974</v>
      </c>
      <c r="E1036" s="11" t="s">
        <v>973</v>
      </c>
      <c r="F1036" s="13">
        <v>70</v>
      </c>
      <c r="G1036" s="10">
        <v>1.36</v>
      </c>
      <c r="H1036" s="72"/>
      <c r="I1036" s="73">
        <f t="shared" si="33"/>
        <v>0</v>
      </c>
      <c r="J1036" s="74" t="str">
        <f t="shared" si="32"/>
        <v/>
      </c>
    </row>
    <row r="1037" spans="1:10">
      <c r="A1037" s="16">
        <v>1037</v>
      </c>
      <c r="B1037" s="13" t="s">
        <v>19</v>
      </c>
      <c r="C1037" s="65" t="s">
        <v>975</v>
      </c>
      <c r="D1037" s="12" t="s">
        <v>974</v>
      </c>
      <c r="E1037" s="11" t="s">
        <v>973</v>
      </c>
      <c r="F1037" s="13">
        <v>45</v>
      </c>
      <c r="G1037" s="10">
        <v>1.64</v>
      </c>
      <c r="H1037" s="72"/>
      <c r="I1037" s="73">
        <f t="shared" si="33"/>
        <v>0</v>
      </c>
      <c r="J1037" s="74" t="str">
        <f t="shared" si="32"/>
        <v/>
      </c>
    </row>
    <row r="1038" spans="1:10">
      <c r="A1038" s="16">
        <v>1038</v>
      </c>
      <c r="B1038" s="13" t="s">
        <v>19</v>
      </c>
      <c r="C1038" s="65" t="s">
        <v>972</v>
      </c>
      <c r="D1038" s="12" t="s">
        <v>971</v>
      </c>
      <c r="E1038" s="11" t="s">
        <v>970</v>
      </c>
      <c r="F1038" s="13">
        <v>120</v>
      </c>
      <c r="G1038" s="10">
        <v>16.48</v>
      </c>
      <c r="H1038" s="72"/>
      <c r="I1038" s="73">
        <f t="shared" si="33"/>
        <v>0</v>
      </c>
      <c r="J1038" s="74" t="str">
        <f t="shared" si="32"/>
        <v/>
      </c>
    </row>
    <row r="1039" spans="1:10">
      <c r="A1039" s="16">
        <v>1039</v>
      </c>
      <c r="B1039" s="13" t="s">
        <v>19</v>
      </c>
      <c r="C1039" s="65" t="s">
        <v>969</v>
      </c>
      <c r="D1039" s="12" t="s">
        <v>115</v>
      </c>
      <c r="E1039" s="11" t="s">
        <v>963</v>
      </c>
      <c r="F1039" s="13">
        <v>8</v>
      </c>
      <c r="G1039" s="10">
        <v>38.1</v>
      </c>
      <c r="H1039" s="72"/>
      <c r="I1039" s="73">
        <f t="shared" si="33"/>
        <v>0</v>
      </c>
      <c r="J1039" s="74" t="str">
        <f t="shared" si="32"/>
        <v/>
      </c>
    </row>
    <row r="1040" spans="1:10">
      <c r="A1040" s="16">
        <v>1040</v>
      </c>
      <c r="B1040" s="13" t="s">
        <v>19</v>
      </c>
      <c r="C1040" s="65" t="s">
        <v>968</v>
      </c>
      <c r="D1040" s="12" t="s">
        <v>115</v>
      </c>
      <c r="E1040" s="11" t="s">
        <v>963</v>
      </c>
      <c r="F1040" s="13">
        <v>5</v>
      </c>
      <c r="G1040" s="10">
        <v>32.82</v>
      </c>
      <c r="H1040" s="72"/>
      <c r="I1040" s="73">
        <f t="shared" si="33"/>
        <v>0</v>
      </c>
      <c r="J1040" s="74" t="str">
        <f t="shared" si="32"/>
        <v/>
      </c>
    </row>
    <row r="1041" spans="1:10">
      <c r="A1041" s="16">
        <v>1041</v>
      </c>
      <c r="B1041" s="16" t="s">
        <v>19</v>
      </c>
      <c r="C1041" s="66" t="s">
        <v>967</v>
      </c>
      <c r="D1041" s="15" t="s">
        <v>965</v>
      </c>
      <c r="E1041" s="14" t="s">
        <v>963</v>
      </c>
      <c r="F1041" s="13">
        <v>5</v>
      </c>
      <c r="G1041" s="10">
        <v>37.22</v>
      </c>
      <c r="H1041" s="72"/>
      <c r="I1041" s="73">
        <f t="shared" si="33"/>
        <v>0</v>
      </c>
      <c r="J1041" s="74" t="str">
        <f t="shared" si="32"/>
        <v/>
      </c>
    </row>
    <row r="1042" spans="1:10">
      <c r="A1042" s="16">
        <v>1042</v>
      </c>
      <c r="B1042" s="13" t="s">
        <v>19</v>
      </c>
      <c r="C1042" s="65" t="s">
        <v>966</v>
      </c>
      <c r="D1042" s="12" t="s">
        <v>115</v>
      </c>
      <c r="E1042" s="11" t="s">
        <v>963</v>
      </c>
      <c r="F1042" s="13">
        <v>5</v>
      </c>
      <c r="G1042" s="10">
        <v>44.86</v>
      </c>
      <c r="H1042" s="72"/>
      <c r="I1042" s="73">
        <f t="shared" si="33"/>
        <v>0</v>
      </c>
      <c r="J1042" s="74" t="str">
        <f t="shared" si="32"/>
        <v/>
      </c>
    </row>
    <row r="1043" spans="1:10">
      <c r="A1043" s="16">
        <v>1043</v>
      </c>
      <c r="B1043" s="13" t="s">
        <v>19</v>
      </c>
      <c r="C1043" s="65" t="s">
        <v>964</v>
      </c>
      <c r="D1043" s="12" t="s">
        <v>115</v>
      </c>
      <c r="E1043" s="11" t="s">
        <v>963</v>
      </c>
      <c r="F1043" s="13">
        <v>5</v>
      </c>
      <c r="G1043" s="10">
        <v>27.9</v>
      </c>
      <c r="H1043" s="72"/>
      <c r="I1043" s="73">
        <f t="shared" si="33"/>
        <v>0</v>
      </c>
      <c r="J1043" s="74" t="str">
        <f t="shared" si="32"/>
        <v/>
      </c>
    </row>
    <row r="1044" spans="1:10">
      <c r="A1044" s="16">
        <v>1044</v>
      </c>
      <c r="B1044" s="13" t="s">
        <v>19</v>
      </c>
      <c r="C1044" s="65" t="s">
        <v>962</v>
      </c>
      <c r="D1044" s="12" t="s">
        <v>961</v>
      </c>
      <c r="E1044" s="11" t="s">
        <v>958</v>
      </c>
      <c r="F1044" s="13">
        <v>6</v>
      </c>
      <c r="G1044" s="10">
        <v>10</v>
      </c>
      <c r="H1044" s="72"/>
      <c r="I1044" s="73">
        <f t="shared" si="33"/>
        <v>0</v>
      </c>
      <c r="J1044" s="74" t="str">
        <f t="shared" si="32"/>
        <v/>
      </c>
    </row>
    <row r="1045" spans="1:10">
      <c r="A1045" s="16">
        <v>1045</v>
      </c>
      <c r="B1045" s="13" t="s">
        <v>19</v>
      </c>
      <c r="C1045" s="65" t="s">
        <v>960</v>
      </c>
      <c r="D1045" s="12" t="s">
        <v>959</v>
      </c>
      <c r="E1045" s="11" t="s">
        <v>958</v>
      </c>
      <c r="F1045" s="13">
        <v>24</v>
      </c>
      <c r="G1045" s="10">
        <v>64.650000000000006</v>
      </c>
      <c r="H1045" s="72"/>
      <c r="I1045" s="73">
        <f t="shared" si="33"/>
        <v>0</v>
      </c>
      <c r="J1045" s="74" t="str">
        <f t="shared" si="32"/>
        <v/>
      </c>
    </row>
    <row r="1046" spans="1:10">
      <c r="A1046" s="16">
        <v>1046</v>
      </c>
      <c r="B1046" s="13" t="s">
        <v>19</v>
      </c>
      <c r="C1046" s="65" t="s">
        <v>957</v>
      </c>
      <c r="D1046" s="12" t="s">
        <v>956</v>
      </c>
      <c r="E1046" s="11" t="s">
        <v>27</v>
      </c>
      <c r="F1046" s="13">
        <v>5</v>
      </c>
      <c r="G1046" s="10">
        <v>4103.8500000000004</v>
      </c>
      <c r="H1046" s="72"/>
      <c r="I1046" s="73">
        <f t="shared" si="33"/>
        <v>0</v>
      </c>
      <c r="J1046" s="74" t="str">
        <f t="shared" si="32"/>
        <v/>
      </c>
    </row>
    <row r="1047" spans="1:10" ht="13.5" customHeight="1">
      <c r="A1047" s="16">
        <v>1047</v>
      </c>
      <c r="B1047" s="13" t="s">
        <v>19</v>
      </c>
      <c r="C1047" s="65" t="s">
        <v>955</v>
      </c>
      <c r="D1047" s="12" t="s">
        <v>954</v>
      </c>
      <c r="E1047" s="11" t="s">
        <v>27</v>
      </c>
      <c r="F1047" s="13">
        <v>5</v>
      </c>
      <c r="G1047" s="10">
        <v>5403.42</v>
      </c>
      <c r="H1047" s="72"/>
      <c r="I1047" s="73">
        <f t="shared" si="33"/>
        <v>0</v>
      </c>
      <c r="J1047" s="74" t="str">
        <f t="shared" si="32"/>
        <v/>
      </c>
    </row>
    <row r="1048" spans="1:10">
      <c r="A1048" s="16">
        <v>1048</v>
      </c>
      <c r="B1048" s="13" t="s">
        <v>19</v>
      </c>
      <c r="C1048" s="65" t="s">
        <v>953</v>
      </c>
      <c r="D1048" s="12" t="s">
        <v>952</v>
      </c>
      <c r="E1048" s="11" t="s">
        <v>951</v>
      </c>
      <c r="F1048" s="13">
        <v>5</v>
      </c>
      <c r="G1048" s="10">
        <v>3287.9</v>
      </c>
      <c r="H1048" s="72"/>
      <c r="I1048" s="73">
        <f t="shared" si="33"/>
        <v>0</v>
      </c>
      <c r="J1048" s="74" t="str">
        <f t="shared" si="32"/>
        <v/>
      </c>
    </row>
    <row r="1049" spans="1:10">
      <c r="A1049" s="16">
        <v>1049</v>
      </c>
      <c r="B1049" s="13" t="s">
        <v>19</v>
      </c>
      <c r="C1049" s="65" t="s">
        <v>950</v>
      </c>
      <c r="D1049" s="12" t="s">
        <v>949</v>
      </c>
      <c r="E1049" s="11" t="s">
        <v>948</v>
      </c>
      <c r="F1049" s="13">
        <v>5</v>
      </c>
      <c r="G1049" s="10">
        <v>64.703333333333333</v>
      </c>
      <c r="H1049" s="72"/>
      <c r="I1049" s="73">
        <f t="shared" si="33"/>
        <v>0</v>
      </c>
      <c r="J1049" s="74" t="str">
        <f t="shared" si="32"/>
        <v/>
      </c>
    </row>
    <row r="1050" spans="1:10">
      <c r="A1050" s="16">
        <v>1050</v>
      </c>
      <c r="B1050" s="13" t="s">
        <v>19</v>
      </c>
      <c r="C1050" s="65" t="s">
        <v>947</v>
      </c>
      <c r="D1050" s="12" t="s">
        <v>946</v>
      </c>
      <c r="E1050" s="11" t="s">
        <v>945</v>
      </c>
      <c r="F1050" s="13">
        <v>8</v>
      </c>
      <c r="G1050" s="10">
        <v>16</v>
      </c>
      <c r="H1050" s="72"/>
      <c r="I1050" s="73">
        <f t="shared" si="33"/>
        <v>0</v>
      </c>
      <c r="J1050" s="74" t="str">
        <f t="shared" si="32"/>
        <v/>
      </c>
    </row>
    <row r="1051" spans="1:10">
      <c r="A1051" s="16">
        <v>1051</v>
      </c>
      <c r="B1051" s="13" t="s">
        <v>19</v>
      </c>
      <c r="C1051" s="65" t="s">
        <v>944</v>
      </c>
      <c r="D1051" s="12" t="s">
        <v>193</v>
      </c>
      <c r="E1051" s="11" t="s">
        <v>239</v>
      </c>
      <c r="F1051" s="13">
        <v>37</v>
      </c>
      <c r="G1051" s="10">
        <v>2.48</v>
      </c>
      <c r="H1051" s="72"/>
      <c r="I1051" s="73">
        <f t="shared" si="33"/>
        <v>0</v>
      </c>
      <c r="J1051" s="74" t="str">
        <f t="shared" si="32"/>
        <v/>
      </c>
    </row>
    <row r="1052" spans="1:10">
      <c r="A1052" s="16">
        <v>1052</v>
      </c>
      <c r="B1052" s="13" t="s">
        <v>19</v>
      </c>
      <c r="C1052" s="65" t="s">
        <v>943</v>
      </c>
      <c r="D1052" s="12" t="s">
        <v>939</v>
      </c>
      <c r="E1052" s="11" t="s">
        <v>125</v>
      </c>
      <c r="F1052" s="13">
        <v>5</v>
      </c>
      <c r="G1052" s="10">
        <v>37.19</v>
      </c>
      <c r="H1052" s="72"/>
      <c r="I1052" s="73">
        <f t="shared" si="33"/>
        <v>0</v>
      </c>
      <c r="J1052" s="74" t="str">
        <f t="shared" si="32"/>
        <v/>
      </c>
    </row>
    <row r="1053" spans="1:10">
      <c r="A1053" s="16">
        <v>1053</v>
      </c>
      <c r="B1053" s="13" t="s">
        <v>19</v>
      </c>
      <c r="C1053" s="65" t="s">
        <v>942</v>
      </c>
      <c r="D1053" s="12" t="s">
        <v>939</v>
      </c>
      <c r="E1053" s="11" t="s">
        <v>125</v>
      </c>
      <c r="F1053" s="13">
        <v>6</v>
      </c>
      <c r="G1053" s="10">
        <v>34</v>
      </c>
      <c r="H1053" s="72"/>
      <c r="I1053" s="73">
        <f t="shared" si="33"/>
        <v>0</v>
      </c>
      <c r="J1053" s="74" t="str">
        <f t="shared" si="32"/>
        <v/>
      </c>
    </row>
    <row r="1054" spans="1:10">
      <c r="A1054" s="16">
        <v>1054</v>
      </c>
      <c r="B1054" s="13" t="s">
        <v>19</v>
      </c>
      <c r="C1054" s="65" t="s">
        <v>941</v>
      </c>
      <c r="D1054" s="12" t="s">
        <v>939</v>
      </c>
      <c r="E1054" s="11" t="s">
        <v>125</v>
      </c>
      <c r="F1054" s="13">
        <v>5</v>
      </c>
      <c r="G1054" s="10">
        <v>37.19</v>
      </c>
      <c r="H1054" s="72"/>
      <c r="I1054" s="73">
        <f t="shared" si="33"/>
        <v>0</v>
      </c>
      <c r="J1054" s="74" t="str">
        <f t="shared" si="32"/>
        <v/>
      </c>
    </row>
    <row r="1055" spans="1:10">
      <c r="A1055" s="16">
        <v>1055</v>
      </c>
      <c r="B1055" s="13" t="s">
        <v>19</v>
      </c>
      <c r="C1055" s="65" t="s">
        <v>940</v>
      </c>
      <c r="D1055" s="12" t="s">
        <v>939</v>
      </c>
      <c r="E1055" s="11" t="s">
        <v>125</v>
      </c>
      <c r="F1055" s="13">
        <v>10</v>
      </c>
      <c r="G1055" s="10">
        <v>35</v>
      </c>
      <c r="H1055" s="72"/>
      <c r="I1055" s="73">
        <f t="shared" si="33"/>
        <v>0</v>
      </c>
      <c r="J1055" s="74" t="str">
        <f t="shared" si="32"/>
        <v/>
      </c>
    </row>
    <row r="1056" spans="1:10">
      <c r="A1056" s="16">
        <v>1056</v>
      </c>
      <c r="B1056" s="13" t="s">
        <v>19</v>
      </c>
      <c r="C1056" s="65" t="s">
        <v>938</v>
      </c>
      <c r="D1056" s="12" t="s">
        <v>937</v>
      </c>
      <c r="E1056" s="11" t="s">
        <v>27</v>
      </c>
      <c r="F1056" s="13">
        <v>266</v>
      </c>
      <c r="G1056" s="10">
        <v>10.01</v>
      </c>
      <c r="H1056" s="72"/>
      <c r="I1056" s="73">
        <f t="shared" si="33"/>
        <v>0</v>
      </c>
      <c r="J1056" s="74" t="str">
        <f t="shared" si="32"/>
        <v/>
      </c>
    </row>
    <row r="1057" spans="1:10">
      <c r="A1057" s="16">
        <v>1057</v>
      </c>
      <c r="B1057" s="16" t="s">
        <v>19</v>
      </c>
      <c r="C1057" s="66" t="s">
        <v>936</v>
      </c>
      <c r="D1057" s="15" t="s">
        <v>909</v>
      </c>
      <c r="E1057" s="14" t="s">
        <v>381</v>
      </c>
      <c r="F1057" s="13">
        <v>5</v>
      </c>
      <c r="G1057" s="10">
        <v>6545.59</v>
      </c>
      <c r="H1057" s="72"/>
      <c r="I1057" s="73">
        <f t="shared" si="33"/>
        <v>0</v>
      </c>
      <c r="J1057" s="74" t="str">
        <f t="shared" si="32"/>
        <v/>
      </c>
    </row>
    <row r="1058" spans="1:10">
      <c r="A1058" s="16">
        <v>1058</v>
      </c>
      <c r="B1058" s="16" t="s">
        <v>19</v>
      </c>
      <c r="C1058" s="66" t="s">
        <v>935</v>
      </c>
      <c r="D1058" s="15" t="s">
        <v>922</v>
      </c>
      <c r="E1058" s="14" t="s">
        <v>381</v>
      </c>
      <c r="F1058" s="13">
        <v>5</v>
      </c>
      <c r="G1058" s="10">
        <v>4142.01</v>
      </c>
      <c r="H1058" s="72"/>
      <c r="I1058" s="73">
        <f t="shared" si="33"/>
        <v>0</v>
      </c>
      <c r="J1058" s="74" t="str">
        <f t="shared" si="32"/>
        <v/>
      </c>
    </row>
    <row r="1059" spans="1:10">
      <c r="A1059" s="16">
        <v>1059</v>
      </c>
      <c r="B1059" s="16" t="s">
        <v>19</v>
      </c>
      <c r="C1059" s="66" t="s">
        <v>934</v>
      </c>
      <c r="D1059" s="15" t="s">
        <v>922</v>
      </c>
      <c r="E1059" s="14" t="s">
        <v>381</v>
      </c>
      <c r="F1059" s="13">
        <v>5</v>
      </c>
      <c r="G1059" s="10">
        <v>4445.75</v>
      </c>
      <c r="H1059" s="72"/>
      <c r="I1059" s="73">
        <f t="shared" si="33"/>
        <v>0</v>
      </c>
      <c r="J1059" s="74" t="str">
        <f t="shared" si="32"/>
        <v/>
      </c>
    </row>
    <row r="1060" spans="1:10">
      <c r="A1060" s="16">
        <v>1060</v>
      </c>
      <c r="B1060" s="16" t="s">
        <v>19</v>
      </c>
      <c r="C1060" s="66" t="s">
        <v>933</v>
      </c>
      <c r="D1060" s="15" t="s">
        <v>932</v>
      </c>
      <c r="E1060" s="14" t="s">
        <v>381</v>
      </c>
      <c r="F1060" s="13">
        <v>5</v>
      </c>
      <c r="G1060" s="10">
        <v>5167.57</v>
      </c>
      <c r="H1060" s="72"/>
      <c r="I1060" s="73">
        <f t="shared" si="33"/>
        <v>0</v>
      </c>
      <c r="J1060" s="74" t="str">
        <f t="shared" si="32"/>
        <v/>
      </c>
    </row>
    <row r="1061" spans="1:10">
      <c r="A1061" s="16">
        <v>1061</v>
      </c>
      <c r="B1061" s="16" t="s">
        <v>19</v>
      </c>
      <c r="C1061" s="66" t="s">
        <v>931</v>
      </c>
      <c r="D1061" s="15" t="s">
        <v>930</v>
      </c>
      <c r="E1061" s="14" t="s">
        <v>381</v>
      </c>
      <c r="F1061" s="13">
        <v>5</v>
      </c>
      <c r="G1061" s="10">
        <v>4597.3</v>
      </c>
      <c r="H1061" s="72"/>
      <c r="I1061" s="73">
        <f t="shared" si="33"/>
        <v>0</v>
      </c>
      <c r="J1061" s="74" t="str">
        <f t="shared" si="32"/>
        <v/>
      </c>
    </row>
    <row r="1062" spans="1:10">
      <c r="A1062" s="16">
        <v>1062</v>
      </c>
      <c r="B1062" s="16" t="s">
        <v>19</v>
      </c>
      <c r="C1062" s="66" t="s">
        <v>929</v>
      </c>
      <c r="D1062" s="15" t="s">
        <v>928</v>
      </c>
      <c r="E1062" s="14" t="s">
        <v>381</v>
      </c>
      <c r="F1062" s="13">
        <v>5</v>
      </c>
      <c r="G1062" s="10">
        <v>1998.12</v>
      </c>
      <c r="H1062" s="72"/>
      <c r="I1062" s="73">
        <f t="shared" si="33"/>
        <v>0</v>
      </c>
      <c r="J1062" s="74" t="str">
        <f t="shared" si="32"/>
        <v/>
      </c>
    </row>
    <row r="1063" spans="1:10">
      <c r="A1063" s="16">
        <v>1063</v>
      </c>
      <c r="B1063" s="16" t="s">
        <v>19</v>
      </c>
      <c r="C1063" s="66" t="s">
        <v>927</v>
      </c>
      <c r="D1063" s="15" t="s">
        <v>926</v>
      </c>
      <c r="E1063" s="14" t="s">
        <v>381</v>
      </c>
      <c r="F1063" s="13">
        <v>5</v>
      </c>
      <c r="G1063" s="10">
        <v>2979.5</v>
      </c>
      <c r="H1063" s="72"/>
      <c r="I1063" s="73">
        <f t="shared" si="33"/>
        <v>0</v>
      </c>
      <c r="J1063" s="74" t="str">
        <f t="shared" si="32"/>
        <v/>
      </c>
    </row>
    <row r="1064" spans="1:10">
      <c r="A1064" s="16">
        <v>1064</v>
      </c>
      <c r="B1064" s="13" t="s">
        <v>19</v>
      </c>
      <c r="C1064" s="65" t="s">
        <v>925</v>
      </c>
      <c r="D1064" s="12" t="s">
        <v>924</v>
      </c>
      <c r="E1064" s="11" t="s">
        <v>381</v>
      </c>
      <c r="F1064" s="13">
        <v>5</v>
      </c>
      <c r="G1064" s="10">
        <v>5920</v>
      </c>
      <c r="H1064" s="72"/>
      <c r="I1064" s="73">
        <f t="shared" si="33"/>
        <v>0</v>
      </c>
      <c r="J1064" s="74" t="str">
        <f t="shared" si="32"/>
        <v/>
      </c>
    </row>
    <row r="1065" spans="1:10">
      <c r="A1065" s="16">
        <v>1065</v>
      </c>
      <c r="B1065" s="16" t="s">
        <v>19</v>
      </c>
      <c r="C1065" s="66" t="s">
        <v>923</v>
      </c>
      <c r="D1065" s="15" t="s">
        <v>922</v>
      </c>
      <c r="E1065" s="14" t="s">
        <v>381</v>
      </c>
      <c r="F1065" s="13">
        <v>5</v>
      </c>
      <c r="G1065" s="10">
        <v>4650.82</v>
      </c>
      <c r="H1065" s="72"/>
      <c r="I1065" s="73">
        <f t="shared" si="33"/>
        <v>0</v>
      </c>
      <c r="J1065" s="74" t="str">
        <f t="shared" si="32"/>
        <v/>
      </c>
    </row>
    <row r="1066" spans="1:10">
      <c r="A1066" s="16">
        <v>1066</v>
      </c>
      <c r="B1066" s="16" t="s">
        <v>19</v>
      </c>
      <c r="C1066" s="66" t="s">
        <v>921</v>
      </c>
      <c r="D1066" s="15" t="s">
        <v>920</v>
      </c>
      <c r="E1066" s="14" t="s">
        <v>381</v>
      </c>
      <c r="F1066" s="13">
        <v>5</v>
      </c>
      <c r="G1066" s="10">
        <v>3430.01</v>
      </c>
      <c r="H1066" s="72"/>
      <c r="I1066" s="73">
        <f t="shared" si="33"/>
        <v>0</v>
      </c>
      <c r="J1066" s="74" t="str">
        <f t="shared" si="32"/>
        <v/>
      </c>
    </row>
    <row r="1067" spans="1:10">
      <c r="A1067" s="16">
        <v>1067</v>
      </c>
      <c r="B1067" s="16" t="s">
        <v>19</v>
      </c>
      <c r="C1067" s="66" t="s">
        <v>919</v>
      </c>
      <c r="D1067" s="15" t="s">
        <v>918</v>
      </c>
      <c r="E1067" s="14" t="s">
        <v>381</v>
      </c>
      <c r="F1067" s="13">
        <v>5</v>
      </c>
      <c r="G1067" s="10">
        <v>1948.32</v>
      </c>
      <c r="H1067" s="72"/>
      <c r="I1067" s="73">
        <f t="shared" si="33"/>
        <v>0</v>
      </c>
      <c r="J1067" s="74" t="str">
        <f t="shared" si="32"/>
        <v/>
      </c>
    </row>
    <row r="1068" spans="1:10">
      <c r="A1068" s="16">
        <v>1068</v>
      </c>
      <c r="B1068" s="16" t="s">
        <v>19</v>
      </c>
      <c r="C1068" s="66" t="s">
        <v>917</v>
      </c>
      <c r="D1068" s="15" t="s">
        <v>916</v>
      </c>
      <c r="E1068" s="14" t="s">
        <v>381</v>
      </c>
      <c r="F1068" s="13">
        <v>5</v>
      </c>
      <c r="G1068" s="10">
        <v>3836.11</v>
      </c>
      <c r="H1068" s="72"/>
      <c r="I1068" s="73">
        <f t="shared" si="33"/>
        <v>0</v>
      </c>
      <c r="J1068" s="74" t="str">
        <f t="shared" si="32"/>
        <v/>
      </c>
    </row>
    <row r="1069" spans="1:10">
      <c r="A1069" s="16">
        <v>1069</v>
      </c>
      <c r="B1069" s="16" t="s">
        <v>19</v>
      </c>
      <c r="C1069" s="66" t="s">
        <v>915</v>
      </c>
      <c r="D1069" s="15" t="s">
        <v>914</v>
      </c>
      <c r="E1069" s="14" t="s">
        <v>381</v>
      </c>
      <c r="F1069" s="13">
        <v>5</v>
      </c>
      <c r="G1069" s="10">
        <v>1992.3</v>
      </c>
      <c r="H1069" s="72"/>
      <c r="I1069" s="73">
        <f t="shared" si="33"/>
        <v>0</v>
      </c>
      <c r="J1069" s="74" t="str">
        <f t="shared" si="32"/>
        <v/>
      </c>
    </row>
    <row r="1070" spans="1:10">
      <c r="A1070" s="16">
        <v>1070</v>
      </c>
      <c r="B1070" s="13" t="s">
        <v>19</v>
      </c>
      <c r="C1070" s="65" t="s">
        <v>913</v>
      </c>
      <c r="D1070" s="12" t="s">
        <v>78</v>
      </c>
      <c r="E1070" s="11" t="s">
        <v>912</v>
      </c>
      <c r="F1070" s="13">
        <v>8</v>
      </c>
      <c r="G1070" s="10">
        <v>15.7</v>
      </c>
      <c r="H1070" s="72"/>
      <c r="I1070" s="73">
        <f t="shared" si="33"/>
        <v>0</v>
      </c>
      <c r="J1070" s="74" t="str">
        <f t="shared" si="32"/>
        <v/>
      </c>
    </row>
    <row r="1071" spans="1:10">
      <c r="A1071" s="16">
        <v>1071</v>
      </c>
      <c r="B1071" s="16" t="s">
        <v>19</v>
      </c>
      <c r="C1071" s="66" t="s">
        <v>911</v>
      </c>
      <c r="D1071" s="15" t="s">
        <v>104</v>
      </c>
      <c r="E1071" s="14" t="s">
        <v>442</v>
      </c>
      <c r="F1071" s="13">
        <v>20</v>
      </c>
      <c r="G1071" s="10">
        <v>9.3000000000000007</v>
      </c>
      <c r="H1071" s="72"/>
      <c r="I1071" s="73">
        <f t="shared" si="33"/>
        <v>0</v>
      </c>
      <c r="J1071" s="74" t="str">
        <f t="shared" si="32"/>
        <v/>
      </c>
    </row>
    <row r="1072" spans="1:10">
      <c r="A1072" s="16">
        <v>1072</v>
      </c>
      <c r="B1072" s="13" t="s">
        <v>19</v>
      </c>
      <c r="C1072" s="65" t="s">
        <v>910</v>
      </c>
      <c r="D1072" s="12" t="s">
        <v>909</v>
      </c>
      <c r="E1072" s="11" t="s">
        <v>106</v>
      </c>
      <c r="F1072" s="13">
        <v>5</v>
      </c>
      <c r="G1072" s="10">
        <v>4972.79</v>
      </c>
      <c r="H1072" s="72"/>
      <c r="I1072" s="73">
        <f t="shared" si="33"/>
        <v>0</v>
      </c>
      <c r="J1072" s="74" t="str">
        <f t="shared" si="32"/>
        <v/>
      </c>
    </row>
    <row r="1073" spans="1:10">
      <c r="A1073" s="16">
        <v>1073</v>
      </c>
      <c r="B1073" s="13" t="s">
        <v>19</v>
      </c>
      <c r="C1073" s="65" t="s">
        <v>908</v>
      </c>
      <c r="D1073" s="12" t="s">
        <v>899</v>
      </c>
      <c r="E1073" s="11" t="s">
        <v>27</v>
      </c>
      <c r="F1073" s="13">
        <v>15</v>
      </c>
      <c r="G1073" s="10">
        <v>470.75</v>
      </c>
      <c r="H1073" s="72"/>
      <c r="I1073" s="73">
        <f t="shared" si="33"/>
        <v>0</v>
      </c>
      <c r="J1073" s="74" t="str">
        <f t="shared" si="32"/>
        <v/>
      </c>
    </row>
    <row r="1074" spans="1:10">
      <c r="A1074" s="16">
        <v>1074</v>
      </c>
      <c r="B1074" s="13" t="s">
        <v>19</v>
      </c>
      <c r="C1074" s="65" t="s">
        <v>907</v>
      </c>
      <c r="D1074" s="12" t="s">
        <v>906</v>
      </c>
      <c r="E1074" s="11" t="s">
        <v>829</v>
      </c>
      <c r="F1074" s="13">
        <v>53</v>
      </c>
      <c r="G1074" s="10">
        <v>4395</v>
      </c>
      <c r="H1074" s="72"/>
      <c r="I1074" s="73">
        <f t="shared" si="33"/>
        <v>0</v>
      </c>
      <c r="J1074" s="74" t="str">
        <f t="shared" si="32"/>
        <v/>
      </c>
    </row>
    <row r="1075" spans="1:10">
      <c r="A1075" s="16">
        <v>1075</v>
      </c>
      <c r="B1075" s="16" t="s">
        <v>19</v>
      </c>
      <c r="C1075" s="66" t="s">
        <v>905</v>
      </c>
      <c r="D1075" s="15" t="s">
        <v>904</v>
      </c>
      <c r="E1075" s="14" t="s">
        <v>829</v>
      </c>
      <c r="F1075" s="13">
        <v>8</v>
      </c>
      <c r="G1075" s="10">
        <v>1258.28</v>
      </c>
      <c r="H1075" s="72"/>
      <c r="I1075" s="73">
        <f t="shared" si="33"/>
        <v>0</v>
      </c>
      <c r="J1075" s="74" t="str">
        <f t="shared" si="32"/>
        <v/>
      </c>
    </row>
    <row r="1076" spans="1:10">
      <c r="A1076" s="16">
        <v>1076</v>
      </c>
      <c r="B1076" s="13" t="s">
        <v>19</v>
      </c>
      <c r="C1076" s="65" t="s">
        <v>903</v>
      </c>
      <c r="D1076" s="12" t="s">
        <v>902</v>
      </c>
      <c r="E1076" s="11" t="s">
        <v>27</v>
      </c>
      <c r="F1076" s="13">
        <v>5</v>
      </c>
      <c r="G1076" s="10">
        <v>37.950000000000003</v>
      </c>
      <c r="H1076" s="72"/>
      <c r="I1076" s="73">
        <f t="shared" si="33"/>
        <v>0</v>
      </c>
      <c r="J1076" s="74" t="str">
        <f t="shared" si="32"/>
        <v/>
      </c>
    </row>
    <row r="1077" spans="1:10">
      <c r="A1077" s="16">
        <v>1077</v>
      </c>
      <c r="B1077" s="13" t="s">
        <v>19</v>
      </c>
      <c r="C1077" s="65" t="s">
        <v>901</v>
      </c>
      <c r="D1077" s="12" t="s">
        <v>899</v>
      </c>
      <c r="E1077" s="11" t="s">
        <v>829</v>
      </c>
      <c r="F1077" s="13">
        <v>5</v>
      </c>
      <c r="G1077" s="10">
        <v>27.27333333333333</v>
      </c>
      <c r="H1077" s="72"/>
      <c r="I1077" s="73">
        <f t="shared" si="33"/>
        <v>0</v>
      </c>
      <c r="J1077" s="74" t="str">
        <f t="shared" si="32"/>
        <v/>
      </c>
    </row>
    <row r="1078" spans="1:10">
      <c r="A1078" s="16">
        <v>1078</v>
      </c>
      <c r="B1078" s="16" t="s">
        <v>19</v>
      </c>
      <c r="C1078" s="66" t="s">
        <v>900</v>
      </c>
      <c r="D1078" s="15" t="s">
        <v>899</v>
      </c>
      <c r="E1078" s="14" t="s">
        <v>829</v>
      </c>
      <c r="F1078" s="13">
        <v>8</v>
      </c>
      <c r="G1078" s="10">
        <v>37.950000000000003</v>
      </c>
      <c r="H1078" s="72"/>
      <c r="I1078" s="73">
        <f t="shared" si="33"/>
        <v>0</v>
      </c>
      <c r="J1078" s="74" t="str">
        <f t="shared" si="32"/>
        <v/>
      </c>
    </row>
    <row r="1079" spans="1:10">
      <c r="A1079" s="16">
        <v>1079</v>
      </c>
      <c r="B1079" s="16" t="s">
        <v>19</v>
      </c>
      <c r="C1079" s="66" t="s">
        <v>898</v>
      </c>
      <c r="D1079" s="15" t="s">
        <v>897</v>
      </c>
      <c r="E1079" s="14" t="s">
        <v>485</v>
      </c>
      <c r="F1079" s="13">
        <v>300</v>
      </c>
      <c r="G1079" s="10">
        <v>1.27</v>
      </c>
      <c r="H1079" s="72"/>
      <c r="I1079" s="73">
        <f t="shared" si="33"/>
        <v>0</v>
      </c>
      <c r="J1079" s="74" t="str">
        <f t="shared" si="32"/>
        <v/>
      </c>
    </row>
    <row r="1080" spans="1:10">
      <c r="A1080" s="16">
        <v>1080</v>
      </c>
      <c r="B1080" s="13" t="s">
        <v>19</v>
      </c>
      <c r="C1080" s="65" t="s">
        <v>896</v>
      </c>
      <c r="D1080" s="12" t="s">
        <v>895</v>
      </c>
      <c r="E1080" s="11" t="s">
        <v>894</v>
      </c>
      <c r="F1080" s="13">
        <v>83</v>
      </c>
      <c r="G1080" s="10">
        <v>50</v>
      </c>
      <c r="H1080" s="72"/>
      <c r="I1080" s="73">
        <f t="shared" si="33"/>
        <v>0</v>
      </c>
      <c r="J1080" s="74" t="str">
        <f t="shared" si="32"/>
        <v/>
      </c>
    </row>
    <row r="1081" spans="1:10">
      <c r="A1081" s="16">
        <v>1081</v>
      </c>
      <c r="B1081" s="16" t="s">
        <v>19</v>
      </c>
      <c r="C1081" s="66" t="s">
        <v>893</v>
      </c>
      <c r="D1081" s="15" t="s">
        <v>348</v>
      </c>
      <c r="E1081" s="14" t="s">
        <v>887</v>
      </c>
      <c r="F1081" s="13">
        <v>60</v>
      </c>
      <c r="G1081" s="10">
        <v>9.24</v>
      </c>
      <c r="H1081" s="72"/>
      <c r="I1081" s="73">
        <f t="shared" si="33"/>
        <v>0</v>
      </c>
      <c r="J1081" s="74" t="str">
        <f t="shared" si="32"/>
        <v/>
      </c>
    </row>
    <row r="1082" spans="1:10">
      <c r="A1082" s="16">
        <v>1082</v>
      </c>
      <c r="B1082" s="16" t="s">
        <v>19</v>
      </c>
      <c r="C1082" s="66" t="s">
        <v>892</v>
      </c>
      <c r="D1082" s="15" t="s">
        <v>348</v>
      </c>
      <c r="E1082" s="14" t="s">
        <v>887</v>
      </c>
      <c r="F1082" s="13">
        <v>15</v>
      </c>
      <c r="G1082" s="10">
        <v>5.75</v>
      </c>
      <c r="H1082" s="72"/>
      <c r="I1082" s="73">
        <f t="shared" si="33"/>
        <v>0</v>
      </c>
      <c r="J1082" s="74" t="str">
        <f t="shared" si="32"/>
        <v/>
      </c>
    </row>
    <row r="1083" spans="1:10">
      <c r="A1083" s="16">
        <v>1083</v>
      </c>
      <c r="B1083" s="16" t="s">
        <v>19</v>
      </c>
      <c r="C1083" s="66" t="s">
        <v>891</v>
      </c>
      <c r="D1083" s="15" t="s">
        <v>348</v>
      </c>
      <c r="E1083" s="14" t="s">
        <v>887</v>
      </c>
      <c r="F1083" s="13">
        <v>5</v>
      </c>
      <c r="G1083" s="10">
        <v>13.31</v>
      </c>
      <c r="H1083" s="72"/>
      <c r="I1083" s="73">
        <f t="shared" si="33"/>
        <v>0</v>
      </c>
      <c r="J1083" s="74" t="str">
        <f t="shared" si="32"/>
        <v/>
      </c>
    </row>
    <row r="1084" spans="1:10">
      <c r="A1084" s="16">
        <v>1084</v>
      </c>
      <c r="B1084" s="16" t="s">
        <v>19</v>
      </c>
      <c r="C1084" s="66" t="s">
        <v>890</v>
      </c>
      <c r="D1084" s="15" t="s">
        <v>889</v>
      </c>
      <c r="E1084" s="14" t="s">
        <v>887</v>
      </c>
      <c r="F1084" s="13">
        <v>5</v>
      </c>
      <c r="G1084" s="10">
        <v>10.06</v>
      </c>
      <c r="H1084" s="72"/>
      <c r="I1084" s="73">
        <f t="shared" si="33"/>
        <v>0</v>
      </c>
      <c r="J1084" s="74" t="str">
        <f t="shared" si="32"/>
        <v/>
      </c>
    </row>
    <row r="1085" spans="1:10">
      <c r="A1085" s="16">
        <v>1085</v>
      </c>
      <c r="B1085" s="16" t="s">
        <v>19</v>
      </c>
      <c r="C1085" s="66" t="s">
        <v>888</v>
      </c>
      <c r="D1085" s="15" t="s">
        <v>104</v>
      </c>
      <c r="E1085" s="14" t="s">
        <v>27</v>
      </c>
      <c r="F1085" s="13">
        <v>10</v>
      </c>
      <c r="G1085" s="10">
        <v>75.010000000000005</v>
      </c>
      <c r="H1085" s="72"/>
      <c r="I1085" s="73">
        <f t="shared" si="33"/>
        <v>0</v>
      </c>
      <c r="J1085" s="74" t="str">
        <f t="shared" si="32"/>
        <v/>
      </c>
    </row>
    <row r="1086" spans="1:10">
      <c r="A1086" s="16">
        <v>1086</v>
      </c>
      <c r="B1086" s="16" t="s">
        <v>19</v>
      </c>
      <c r="C1086" s="66" t="s">
        <v>886</v>
      </c>
      <c r="D1086" s="15" t="s">
        <v>885</v>
      </c>
      <c r="E1086" s="14" t="s">
        <v>27</v>
      </c>
      <c r="F1086" s="13">
        <v>25</v>
      </c>
      <c r="G1086" s="10">
        <v>2.0499999999999998</v>
      </c>
      <c r="H1086" s="72"/>
      <c r="I1086" s="73">
        <f t="shared" si="33"/>
        <v>0</v>
      </c>
      <c r="J1086" s="74" t="str">
        <f t="shared" si="32"/>
        <v/>
      </c>
    </row>
    <row r="1087" spans="1:10">
      <c r="A1087" s="16">
        <v>1087</v>
      </c>
      <c r="B1087" s="16" t="s">
        <v>19</v>
      </c>
      <c r="C1087" s="66" t="s">
        <v>882</v>
      </c>
      <c r="D1087" s="15" t="s">
        <v>881</v>
      </c>
      <c r="E1087" s="14" t="s">
        <v>880</v>
      </c>
      <c r="F1087" s="13">
        <v>5</v>
      </c>
      <c r="G1087" s="10">
        <v>136.09</v>
      </c>
      <c r="H1087" s="72"/>
      <c r="I1087" s="73">
        <f t="shared" si="33"/>
        <v>0</v>
      </c>
      <c r="J1087" s="74" t="str">
        <f t="shared" si="32"/>
        <v/>
      </c>
    </row>
    <row r="1088" spans="1:10">
      <c r="A1088" s="16">
        <v>1088</v>
      </c>
      <c r="B1088" s="16" t="s">
        <v>19</v>
      </c>
      <c r="C1088" s="66" t="s">
        <v>879</v>
      </c>
      <c r="D1088" s="15" t="s">
        <v>600</v>
      </c>
      <c r="E1088" s="14" t="s">
        <v>453</v>
      </c>
      <c r="F1088" s="13">
        <v>5</v>
      </c>
      <c r="G1088" s="10">
        <v>100.33</v>
      </c>
      <c r="H1088" s="72"/>
      <c r="I1088" s="73">
        <f t="shared" si="33"/>
        <v>0</v>
      </c>
      <c r="J1088" s="74" t="str">
        <f t="shared" si="32"/>
        <v/>
      </c>
    </row>
    <row r="1089" spans="1:10">
      <c r="A1089" s="16">
        <v>1089</v>
      </c>
      <c r="B1089" s="13" t="s">
        <v>19</v>
      </c>
      <c r="C1089" s="65" t="s">
        <v>877</v>
      </c>
      <c r="D1089" s="12" t="s">
        <v>876</v>
      </c>
      <c r="E1089" s="11" t="s">
        <v>875</v>
      </c>
      <c r="F1089" s="13">
        <v>54</v>
      </c>
      <c r="G1089" s="10">
        <v>86.98</v>
      </c>
      <c r="H1089" s="72"/>
      <c r="I1089" s="73">
        <f t="shared" si="33"/>
        <v>0</v>
      </c>
      <c r="J1089" s="74" t="str">
        <f t="shared" si="32"/>
        <v/>
      </c>
    </row>
    <row r="1090" spans="1:10">
      <c r="A1090" s="16">
        <v>1090</v>
      </c>
      <c r="B1090" s="13" t="s">
        <v>19</v>
      </c>
      <c r="C1090" s="65" t="s">
        <v>874</v>
      </c>
      <c r="D1090" s="12" t="s">
        <v>873</v>
      </c>
      <c r="E1090" s="11" t="s">
        <v>222</v>
      </c>
      <c r="F1090" s="13">
        <v>5</v>
      </c>
      <c r="G1090" s="10">
        <v>2047.39</v>
      </c>
      <c r="H1090" s="72"/>
      <c r="I1090" s="73">
        <f t="shared" si="33"/>
        <v>0</v>
      </c>
      <c r="J1090" s="74" t="str">
        <f t="shared" ref="J1090:J1153" si="34">IF(H:H&gt;G:G, "Above Estimated Unit Price", "")</f>
        <v/>
      </c>
    </row>
    <row r="1091" spans="1:10">
      <c r="A1091" s="16">
        <v>1091</v>
      </c>
      <c r="B1091" s="13" t="s">
        <v>19</v>
      </c>
      <c r="C1091" s="65" t="s">
        <v>872</v>
      </c>
      <c r="D1091" s="12" t="s">
        <v>764</v>
      </c>
      <c r="E1091" s="11" t="s">
        <v>871</v>
      </c>
      <c r="F1091" s="13">
        <v>6</v>
      </c>
      <c r="G1091" s="10">
        <v>291.66000000000003</v>
      </c>
      <c r="H1091" s="72"/>
      <c r="I1091" s="73">
        <f t="shared" ref="I1091:I1154" si="35">H1091*F1091</f>
        <v>0</v>
      </c>
      <c r="J1091" s="74" t="str">
        <f t="shared" si="34"/>
        <v/>
      </c>
    </row>
    <row r="1092" spans="1:10">
      <c r="A1092" s="16">
        <v>1092</v>
      </c>
      <c r="B1092" s="13" t="s">
        <v>19</v>
      </c>
      <c r="C1092" s="65" t="s">
        <v>870</v>
      </c>
      <c r="D1092" s="12" t="s">
        <v>869</v>
      </c>
      <c r="E1092" s="11" t="s">
        <v>868</v>
      </c>
      <c r="F1092" s="13">
        <v>5</v>
      </c>
      <c r="G1092" s="10">
        <v>57.3</v>
      </c>
      <c r="H1092" s="72"/>
      <c r="I1092" s="73">
        <f t="shared" si="35"/>
        <v>0</v>
      </c>
      <c r="J1092" s="74" t="str">
        <f t="shared" si="34"/>
        <v/>
      </c>
    </row>
    <row r="1093" spans="1:10">
      <c r="A1093" s="16">
        <v>1093</v>
      </c>
      <c r="B1093" s="13" t="s">
        <v>19</v>
      </c>
      <c r="C1093" s="65" t="s">
        <v>867</v>
      </c>
      <c r="D1093" s="12" t="s">
        <v>866</v>
      </c>
      <c r="E1093" s="11" t="s">
        <v>865</v>
      </c>
      <c r="F1093" s="13">
        <v>5</v>
      </c>
      <c r="G1093" s="10">
        <v>47</v>
      </c>
      <c r="H1093" s="72"/>
      <c r="I1093" s="73">
        <f t="shared" si="35"/>
        <v>0</v>
      </c>
      <c r="J1093" s="74" t="str">
        <f t="shared" si="34"/>
        <v/>
      </c>
    </row>
    <row r="1094" spans="1:10">
      <c r="A1094" s="16">
        <v>1094</v>
      </c>
      <c r="B1094" s="16" t="s">
        <v>19</v>
      </c>
      <c r="C1094" s="66" t="s">
        <v>864</v>
      </c>
      <c r="D1094" s="15" t="s">
        <v>193</v>
      </c>
      <c r="E1094" s="14" t="s">
        <v>838</v>
      </c>
      <c r="F1094" s="13">
        <v>18</v>
      </c>
      <c r="G1094" s="10">
        <v>138.62</v>
      </c>
      <c r="H1094" s="72"/>
      <c r="I1094" s="73">
        <f t="shared" si="35"/>
        <v>0</v>
      </c>
      <c r="J1094" s="74" t="str">
        <f t="shared" si="34"/>
        <v/>
      </c>
    </row>
    <row r="1095" spans="1:10">
      <c r="A1095" s="16">
        <v>1095</v>
      </c>
      <c r="B1095" s="13" t="s">
        <v>19</v>
      </c>
      <c r="C1095" s="65" t="s">
        <v>863</v>
      </c>
      <c r="D1095" s="12" t="s">
        <v>862</v>
      </c>
      <c r="E1095" s="11" t="s">
        <v>861</v>
      </c>
      <c r="F1095" s="13">
        <v>5</v>
      </c>
      <c r="G1095" s="10">
        <v>32.5</v>
      </c>
      <c r="H1095" s="72"/>
      <c r="I1095" s="73">
        <f t="shared" si="35"/>
        <v>0</v>
      </c>
      <c r="J1095" s="74" t="str">
        <f t="shared" si="34"/>
        <v/>
      </c>
    </row>
    <row r="1096" spans="1:10">
      <c r="A1096" s="16">
        <v>1096</v>
      </c>
      <c r="B1096" s="13" t="s">
        <v>19</v>
      </c>
      <c r="C1096" s="65" t="s">
        <v>860</v>
      </c>
      <c r="D1096" s="12" t="s">
        <v>378</v>
      </c>
      <c r="E1096" s="11" t="s">
        <v>27</v>
      </c>
      <c r="F1096" s="13">
        <v>6</v>
      </c>
      <c r="G1096" s="10">
        <v>35.409999999999997</v>
      </c>
      <c r="H1096" s="72"/>
      <c r="I1096" s="73">
        <f t="shared" si="35"/>
        <v>0</v>
      </c>
      <c r="J1096" s="74" t="str">
        <f t="shared" si="34"/>
        <v/>
      </c>
    </row>
    <row r="1097" spans="1:10">
      <c r="A1097" s="16">
        <v>1097</v>
      </c>
      <c r="B1097" s="13" t="s">
        <v>19</v>
      </c>
      <c r="C1097" s="65" t="s">
        <v>859</v>
      </c>
      <c r="D1097" s="12" t="s">
        <v>764</v>
      </c>
      <c r="E1097" s="11" t="s">
        <v>842</v>
      </c>
      <c r="F1097" s="13">
        <v>6</v>
      </c>
      <c r="G1097" s="10">
        <v>371.76</v>
      </c>
      <c r="H1097" s="72"/>
      <c r="I1097" s="73">
        <f t="shared" si="35"/>
        <v>0</v>
      </c>
      <c r="J1097" s="74" t="str">
        <f t="shared" si="34"/>
        <v/>
      </c>
    </row>
    <row r="1098" spans="1:10">
      <c r="A1098" s="16">
        <v>1098</v>
      </c>
      <c r="B1098" s="13" t="s">
        <v>19</v>
      </c>
      <c r="C1098" s="65" t="s">
        <v>858</v>
      </c>
      <c r="D1098" s="12" t="s">
        <v>249</v>
      </c>
      <c r="E1098" s="11" t="s">
        <v>842</v>
      </c>
      <c r="F1098" s="13">
        <v>6</v>
      </c>
      <c r="G1098" s="10">
        <v>34.58</v>
      </c>
      <c r="H1098" s="72"/>
      <c r="I1098" s="73">
        <f t="shared" si="35"/>
        <v>0</v>
      </c>
      <c r="J1098" s="74" t="str">
        <f t="shared" si="34"/>
        <v/>
      </c>
    </row>
    <row r="1099" spans="1:10">
      <c r="A1099" s="16">
        <v>1099</v>
      </c>
      <c r="B1099" s="13" t="s">
        <v>19</v>
      </c>
      <c r="C1099" s="65" t="s">
        <v>857</v>
      </c>
      <c r="D1099" s="12" t="s">
        <v>855</v>
      </c>
      <c r="E1099" s="11" t="s">
        <v>842</v>
      </c>
      <c r="F1099" s="13">
        <v>18</v>
      </c>
      <c r="G1099" s="10">
        <v>58.75</v>
      </c>
      <c r="H1099" s="72"/>
      <c r="I1099" s="73">
        <f t="shared" si="35"/>
        <v>0</v>
      </c>
      <c r="J1099" s="74" t="str">
        <f t="shared" si="34"/>
        <v/>
      </c>
    </row>
    <row r="1100" spans="1:10">
      <c r="A1100" s="16">
        <v>1100</v>
      </c>
      <c r="B1100" s="13" t="s">
        <v>19</v>
      </c>
      <c r="C1100" s="65" t="s">
        <v>856</v>
      </c>
      <c r="D1100" s="12" t="s">
        <v>855</v>
      </c>
      <c r="E1100" s="11" t="s">
        <v>842</v>
      </c>
      <c r="F1100" s="13">
        <v>20</v>
      </c>
      <c r="G1100" s="10">
        <v>20.91</v>
      </c>
      <c r="H1100" s="72"/>
      <c r="I1100" s="73">
        <f t="shared" si="35"/>
        <v>0</v>
      </c>
      <c r="J1100" s="74" t="str">
        <f t="shared" si="34"/>
        <v/>
      </c>
    </row>
    <row r="1101" spans="1:10">
      <c r="A1101" s="16">
        <v>1101</v>
      </c>
      <c r="B1101" s="13" t="s">
        <v>19</v>
      </c>
      <c r="C1101" s="65" t="s">
        <v>854</v>
      </c>
      <c r="D1101" s="12" t="s">
        <v>51</v>
      </c>
      <c r="E1101" s="11" t="s">
        <v>842</v>
      </c>
      <c r="F1101" s="13">
        <v>50</v>
      </c>
      <c r="G1101" s="10">
        <v>1.45</v>
      </c>
      <c r="H1101" s="72"/>
      <c r="I1101" s="73">
        <f t="shared" si="35"/>
        <v>0</v>
      </c>
      <c r="J1101" s="74" t="str">
        <f t="shared" si="34"/>
        <v/>
      </c>
    </row>
    <row r="1102" spans="1:10">
      <c r="A1102" s="16">
        <v>1102</v>
      </c>
      <c r="B1102" s="13" t="s">
        <v>19</v>
      </c>
      <c r="C1102" s="65" t="s">
        <v>853</v>
      </c>
      <c r="D1102" s="12" t="s">
        <v>613</v>
      </c>
      <c r="E1102" s="11" t="s">
        <v>842</v>
      </c>
      <c r="F1102" s="13">
        <v>14</v>
      </c>
      <c r="G1102" s="10">
        <v>13</v>
      </c>
      <c r="H1102" s="72"/>
      <c r="I1102" s="73">
        <f t="shared" si="35"/>
        <v>0</v>
      </c>
      <c r="J1102" s="74" t="str">
        <f t="shared" si="34"/>
        <v/>
      </c>
    </row>
    <row r="1103" spans="1:10">
      <c r="A1103" s="16">
        <v>1103</v>
      </c>
      <c r="B1103" s="13" t="s">
        <v>19</v>
      </c>
      <c r="C1103" s="65" t="s">
        <v>852</v>
      </c>
      <c r="D1103" s="12" t="s">
        <v>613</v>
      </c>
      <c r="E1103" s="11" t="s">
        <v>842</v>
      </c>
      <c r="F1103" s="13">
        <v>16</v>
      </c>
      <c r="G1103" s="10">
        <v>9</v>
      </c>
      <c r="H1103" s="72"/>
      <c r="I1103" s="73">
        <f t="shared" si="35"/>
        <v>0</v>
      </c>
      <c r="J1103" s="74" t="str">
        <f t="shared" si="34"/>
        <v/>
      </c>
    </row>
    <row r="1104" spans="1:10">
      <c r="A1104" s="16">
        <v>1104</v>
      </c>
      <c r="B1104" s="13" t="s">
        <v>19</v>
      </c>
      <c r="C1104" s="65" t="s">
        <v>851</v>
      </c>
      <c r="D1104" s="12" t="s">
        <v>613</v>
      </c>
      <c r="E1104" s="11" t="s">
        <v>842</v>
      </c>
      <c r="F1104" s="13">
        <v>5</v>
      </c>
      <c r="G1104" s="10">
        <v>50</v>
      </c>
      <c r="H1104" s="72"/>
      <c r="I1104" s="73">
        <f t="shared" si="35"/>
        <v>0</v>
      </c>
      <c r="J1104" s="74" t="str">
        <f t="shared" si="34"/>
        <v/>
      </c>
    </row>
    <row r="1105" spans="1:10">
      <c r="A1105" s="16">
        <v>1105</v>
      </c>
      <c r="B1105" s="13" t="s">
        <v>19</v>
      </c>
      <c r="C1105" s="65" t="s">
        <v>850</v>
      </c>
      <c r="D1105" s="12" t="s">
        <v>613</v>
      </c>
      <c r="E1105" s="11" t="s">
        <v>842</v>
      </c>
      <c r="F1105" s="13">
        <v>5</v>
      </c>
      <c r="G1105" s="10">
        <v>34.83</v>
      </c>
      <c r="H1105" s="72"/>
      <c r="I1105" s="73">
        <f t="shared" si="35"/>
        <v>0</v>
      </c>
      <c r="J1105" s="74" t="str">
        <f t="shared" si="34"/>
        <v/>
      </c>
    </row>
    <row r="1106" spans="1:10">
      <c r="A1106" s="16">
        <v>1106</v>
      </c>
      <c r="B1106" s="13" t="s">
        <v>19</v>
      </c>
      <c r="C1106" s="65" t="s">
        <v>849</v>
      </c>
      <c r="D1106" s="12" t="s">
        <v>848</v>
      </c>
      <c r="E1106" s="11" t="s">
        <v>842</v>
      </c>
      <c r="F1106" s="13">
        <v>5</v>
      </c>
      <c r="G1106" s="10">
        <v>94</v>
      </c>
      <c r="H1106" s="72"/>
      <c r="I1106" s="73">
        <f t="shared" si="35"/>
        <v>0</v>
      </c>
      <c r="J1106" s="74" t="str">
        <f t="shared" si="34"/>
        <v/>
      </c>
    </row>
    <row r="1107" spans="1:10">
      <c r="A1107" s="16">
        <v>1107</v>
      </c>
      <c r="B1107" s="13" t="s">
        <v>19</v>
      </c>
      <c r="C1107" s="65" t="s">
        <v>847</v>
      </c>
      <c r="D1107" s="12" t="s">
        <v>846</v>
      </c>
      <c r="E1107" s="11" t="s">
        <v>842</v>
      </c>
      <c r="F1107" s="13">
        <v>30</v>
      </c>
      <c r="G1107" s="10">
        <v>2.2400000000000002</v>
      </c>
      <c r="H1107" s="72"/>
      <c r="I1107" s="73">
        <f t="shared" si="35"/>
        <v>0</v>
      </c>
      <c r="J1107" s="74" t="str">
        <f t="shared" si="34"/>
        <v/>
      </c>
    </row>
    <row r="1108" spans="1:10">
      <c r="A1108" s="16">
        <v>1108</v>
      </c>
      <c r="B1108" s="13" t="s">
        <v>19</v>
      </c>
      <c r="C1108" s="65" t="s">
        <v>845</v>
      </c>
      <c r="D1108" s="12" t="s">
        <v>66</v>
      </c>
      <c r="E1108" s="11" t="s">
        <v>842</v>
      </c>
      <c r="F1108" s="13">
        <v>58</v>
      </c>
      <c r="G1108" s="10">
        <v>2.77</v>
      </c>
      <c r="H1108" s="72"/>
      <c r="I1108" s="73">
        <f t="shared" si="35"/>
        <v>0</v>
      </c>
      <c r="J1108" s="74" t="str">
        <f t="shared" si="34"/>
        <v/>
      </c>
    </row>
    <row r="1109" spans="1:10">
      <c r="A1109" s="16">
        <v>1109</v>
      </c>
      <c r="B1109" s="13" t="s">
        <v>19</v>
      </c>
      <c r="C1109" s="65" t="s">
        <v>844</v>
      </c>
      <c r="D1109" s="12" t="s">
        <v>66</v>
      </c>
      <c r="E1109" s="11" t="s">
        <v>842</v>
      </c>
      <c r="F1109" s="13">
        <v>20</v>
      </c>
      <c r="G1109" s="10">
        <v>2.81</v>
      </c>
      <c r="H1109" s="72"/>
      <c r="I1109" s="73">
        <f t="shared" si="35"/>
        <v>0</v>
      </c>
      <c r="J1109" s="74" t="str">
        <f t="shared" si="34"/>
        <v/>
      </c>
    </row>
    <row r="1110" spans="1:10">
      <c r="A1110" s="16">
        <v>1110</v>
      </c>
      <c r="B1110" s="13" t="s">
        <v>19</v>
      </c>
      <c r="C1110" s="65" t="s">
        <v>843</v>
      </c>
      <c r="D1110" s="12" t="s">
        <v>313</v>
      </c>
      <c r="E1110" s="11" t="s">
        <v>842</v>
      </c>
      <c r="F1110" s="13">
        <v>45</v>
      </c>
      <c r="G1110" s="10">
        <v>4.51</v>
      </c>
      <c r="H1110" s="72"/>
      <c r="I1110" s="73">
        <f t="shared" si="35"/>
        <v>0</v>
      </c>
      <c r="J1110" s="74" t="str">
        <f t="shared" si="34"/>
        <v/>
      </c>
    </row>
    <row r="1111" spans="1:10">
      <c r="A1111" s="16">
        <v>1111</v>
      </c>
      <c r="B1111" s="13" t="s">
        <v>19</v>
      </c>
      <c r="C1111" s="65" t="s">
        <v>841</v>
      </c>
      <c r="D1111" s="12" t="s">
        <v>840</v>
      </c>
      <c r="E1111" s="11" t="s">
        <v>239</v>
      </c>
      <c r="F1111" s="13">
        <v>34</v>
      </c>
      <c r="G1111" s="10">
        <v>18.96</v>
      </c>
      <c r="H1111" s="72"/>
      <c r="I1111" s="73">
        <f t="shared" si="35"/>
        <v>0</v>
      </c>
      <c r="J1111" s="74" t="str">
        <f t="shared" si="34"/>
        <v/>
      </c>
    </row>
    <row r="1112" spans="1:10">
      <c r="A1112" s="16">
        <v>1112</v>
      </c>
      <c r="B1112" s="13" t="s">
        <v>19</v>
      </c>
      <c r="C1112" s="65" t="s">
        <v>839</v>
      </c>
      <c r="D1112" s="12" t="s">
        <v>193</v>
      </c>
      <c r="E1112" s="11" t="s">
        <v>838</v>
      </c>
      <c r="F1112" s="13">
        <v>40</v>
      </c>
      <c r="G1112" s="10">
        <v>101.18</v>
      </c>
      <c r="H1112" s="72"/>
      <c r="I1112" s="73">
        <f t="shared" si="35"/>
        <v>0</v>
      </c>
      <c r="J1112" s="74" t="str">
        <f t="shared" si="34"/>
        <v/>
      </c>
    </row>
    <row r="1113" spans="1:10">
      <c r="A1113" s="16">
        <v>1113</v>
      </c>
      <c r="B1113" s="13" t="s">
        <v>19</v>
      </c>
      <c r="C1113" s="65" t="s">
        <v>837</v>
      </c>
      <c r="D1113" s="12" t="s">
        <v>193</v>
      </c>
      <c r="E1113" s="11" t="s">
        <v>239</v>
      </c>
      <c r="F1113" s="13">
        <v>13</v>
      </c>
      <c r="G1113" s="10">
        <v>9.0300000000000011</v>
      </c>
      <c r="H1113" s="72"/>
      <c r="I1113" s="73">
        <f t="shared" si="35"/>
        <v>0</v>
      </c>
      <c r="J1113" s="74" t="str">
        <f t="shared" si="34"/>
        <v/>
      </c>
    </row>
    <row r="1114" spans="1:10">
      <c r="A1114" s="16">
        <v>1114</v>
      </c>
      <c r="B1114" s="13" t="s">
        <v>19</v>
      </c>
      <c r="C1114" s="65" t="s">
        <v>836</v>
      </c>
      <c r="D1114" s="12" t="s">
        <v>193</v>
      </c>
      <c r="E1114" s="11" t="s">
        <v>239</v>
      </c>
      <c r="F1114" s="13">
        <v>7</v>
      </c>
      <c r="G1114" s="10">
        <v>10.89</v>
      </c>
      <c r="H1114" s="72"/>
      <c r="I1114" s="73">
        <f t="shared" si="35"/>
        <v>0</v>
      </c>
      <c r="J1114" s="74" t="str">
        <f t="shared" si="34"/>
        <v/>
      </c>
    </row>
    <row r="1115" spans="1:10">
      <c r="A1115" s="16">
        <v>1115</v>
      </c>
      <c r="B1115" s="13" t="s">
        <v>19</v>
      </c>
      <c r="C1115" s="65" t="s">
        <v>835</v>
      </c>
      <c r="D1115" s="12" t="s">
        <v>193</v>
      </c>
      <c r="E1115" s="11" t="s">
        <v>239</v>
      </c>
      <c r="F1115" s="13">
        <v>72</v>
      </c>
      <c r="G1115" s="10">
        <v>99.73</v>
      </c>
      <c r="H1115" s="72"/>
      <c r="I1115" s="73">
        <f t="shared" si="35"/>
        <v>0</v>
      </c>
      <c r="J1115" s="74" t="str">
        <f t="shared" si="34"/>
        <v/>
      </c>
    </row>
    <row r="1116" spans="1:10">
      <c r="A1116" s="16">
        <v>1116</v>
      </c>
      <c r="B1116" s="13" t="s">
        <v>19</v>
      </c>
      <c r="C1116" s="65" t="s">
        <v>834</v>
      </c>
      <c r="D1116" s="12" t="s">
        <v>833</v>
      </c>
      <c r="E1116" s="11" t="s">
        <v>832</v>
      </c>
      <c r="F1116" s="13">
        <v>40</v>
      </c>
      <c r="G1116" s="10">
        <v>13.406666666666666</v>
      </c>
      <c r="H1116" s="72"/>
      <c r="I1116" s="73">
        <f t="shared" si="35"/>
        <v>0</v>
      </c>
      <c r="J1116" s="74" t="str">
        <f t="shared" si="34"/>
        <v/>
      </c>
    </row>
    <row r="1117" spans="1:10" ht="14.25" customHeight="1">
      <c r="A1117" s="16">
        <v>1117</v>
      </c>
      <c r="B1117" s="13" t="s">
        <v>19</v>
      </c>
      <c r="C1117" s="65" t="s">
        <v>831</v>
      </c>
      <c r="D1117" s="12" t="s">
        <v>830</v>
      </c>
      <c r="E1117" s="11" t="s">
        <v>829</v>
      </c>
      <c r="F1117" s="13">
        <v>114</v>
      </c>
      <c r="G1117" s="10">
        <v>14.75</v>
      </c>
      <c r="H1117" s="72"/>
      <c r="I1117" s="73">
        <f t="shared" si="35"/>
        <v>0</v>
      </c>
      <c r="J1117" s="74" t="str">
        <f t="shared" si="34"/>
        <v/>
      </c>
    </row>
    <row r="1118" spans="1:10">
      <c r="A1118" s="16">
        <v>1118</v>
      </c>
      <c r="B1118" s="13" t="s">
        <v>19</v>
      </c>
      <c r="C1118" s="65" t="s">
        <v>828</v>
      </c>
      <c r="D1118" s="12" t="s">
        <v>75</v>
      </c>
      <c r="E1118" s="11" t="s">
        <v>453</v>
      </c>
      <c r="F1118" s="13">
        <v>53</v>
      </c>
      <c r="G1118" s="10">
        <v>1.3066666666666666</v>
      </c>
      <c r="H1118" s="72"/>
      <c r="I1118" s="73">
        <f t="shared" si="35"/>
        <v>0</v>
      </c>
      <c r="J1118" s="74" t="str">
        <f t="shared" si="34"/>
        <v/>
      </c>
    </row>
    <row r="1119" spans="1:10">
      <c r="A1119" s="16">
        <v>1119</v>
      </c>
      <c r="B1119" s="13" t="s">
        <v>19</v>
      </c>
      <c r="C1119" s="65" t="s">
        <v>827</v>
      </c>
      <c r="D1119" s="12" t="s">
        <v>75</v>
      </c>
      <c r="E1119" s="11" t="s">
        <v>453</v>
      </c>
      <c r="F1119" s="13">
        <v>86</v>
      </c>
      <c r="G1119" s="10">
        <v>1.3066666666666666</v>
      </c>
      <c r="H1119" s="72"/>
      <c r="I1119" s="73">
        <f t="shared" si="35"/>
        <v>0</v>
      </c>
      <c r="J1119" s="74" t="str">
        <f t="shared" si="34"/>
        <v/>
      </c>
    </row>
    <row r="1120" spans="1:10" ht="15.75" customHeight="1">
      <c r="A1120" s="16">
        <v>1120</v>
      </c>
      <c r="B1120" s="13" t="s">
        <v>19</v>
      </c>
      <c r="C1120" s="65" t="s">
        <v>825</v>
      </c>
      <c r="D1120" s="12" t="s">
        <v>824</v>
      </c>
      <c r="E1120" s="11" t="s">
        <v>453</v>
      </c>
      <c r="F1120" s="13">
        <v>101</v>
      </c>
      <c r="G1120" s="10">
        <v>1.4733333333333334</v>
      </c>
      <c r="H1120" s="72"/>
      <c r="I1120" s="73">
        <f t="shared" si="35"/>
        <v>0</v>
      </c>
      <c r="J1120" s="74" t="str">
        <f t="shared" si="34"/>
        <v/>
      </c>
    </row>
    <row r="1121" spans="1:10">
      <c r="A1121" s="16">
        <v>1121</v>
      </c>
      <c r="B1121" s="13" t="s">
        <v>19</v>
      </c>
      <c r="C1121" s="65" t="s">
        <v>823</v>
      </c>
      <c r="D1121" s="12" t="s">
        <v>600</v>
      </c>
      <c r="E1121" s="11" t="s">
        <v>453</v>
      </c>
      <c r="F1121" s="13">
        <v>5</v>
      </c>
      <c r="G1121" s="10">
        <v>132.73666666666665</v>
      </c>
      <c r="H1121" s="72"/>
      <c r="I1121" s="73">
        <f t="shared" si="35"/>
        <v>0</v>
      </c>
      <c r="J1121" s="74" t="str">
        <f t="shared" si="34"/>
        <v/>
      </c>
    </row>
    <row r="1122" spans="1:10">
      <c r="A1122" s="16">
        <v>1122</v>
      </c>
      <c r="B1122" s="13" t="s">
        <v>19</v>
      </c>
      <c r="C1122" s="65" t="s">
        <v>822</v>
      </c>
      <c r="D1122" s="12" t="s">
        <v>193</v>
      </c>
      <c r="E1122" s="11" t="s">
        <v>453</v>
      </c>
      <c r="F1122" s="13">
        <v>47</v>
      </c>
      <c r="G1122" s="10">
        <v>16.599999999999998</v>
      </c>
      <c r="H1122" s="72"/>
      <c r="I1122" s="73">
        <f t="shared" si="35"/>
        <v>0</v>
      </c>
      <c r="J1122" s="74" t="str">
        <f t="shared" si="34"/>
        <v/>
      </c>
    </row>
    <row r="1123" spans="1:10">
      <c r="A1123" s="16">
        <v>1123</v>
      </c>
      <c r="B1123" s="13" t="s">
        <v>19</v>
      </c>
      <c r="C1123" s="65" t="s">
        <v>821</v>
      </c>
      <c r="D1123" s="12" t="s">
        <v>820</v>
      </c>
      <c r="E1123" s="11" t="s">
        <v>453</v>
      </c>
      <c r="F1123" s="13">
        <v>10</v>
      </c>
      <c r="G1123" s="10">
        <v>32.613333333333337</v>
      </c>
      <c r="H1123" s="72"/>
      <c r="I1123" s="73">
        <f t="shared" si="35"/>
        <v>0</v>
      </c>
      <c r="J1123" s="74" t="str">
        <f t="shared" si="34"/>
        <v/>
      </c>
    </row>
    <row r="1124" spans="1:10">
      <c r="A1124" s="16">
        <v>1124</v>
      </c>
      <c r="B1124" s="13" t="s">
        <v>19</v>
      </c>
      <c r="C1124" s="65" t="s">
        <v>819</v>
      </c>
      <c r="D1124" s="12" t="s">
        <v>818</v>
      </c>
      <c r="E1124" s="11" t="s">
        <v>505</v>
      </c>
      <c r="F1124" s="13">
        <v>10</v>
      </c>
      <c r="G1124" s="10">
        <v>27.513333333333335</v>
      </c>
      <c r="H1124" s="72"/>
      <c r="I1124" s="73">
        <f t="shared" si="35"/>
        <v>0</v>
      </c>
      <c r="J1124" s="74" t="str">
        <f t="shared" si="34"/>
        <v/>
      </c>
    </row>
    <row r="1125" spans="1:10">
      <c r="A1125" s="16">
        <v>1125</v>
      </c>
      <c r="B1125" s="13" t="s">
        <v>19</v>
      </c>
      <c r="C1125" s="65" t="s">
        <v>817</v>
      </c>
      <c r="D1125" s="12" t="s">
        <v>816</v>
      </c>
      <c r="E1125" s="11" t="s">
        <v>505</v>
      </c>
      <c r="F1125" s="13">
        <v>6</v>
      </c>
      <c r="G1125" s="10">
        <v>32.536666666666669</v>
      </c>
      <c r="H1125" s="72"/>
      <c r="I1125" s="73">
        <f t="shared" si="35"/>
        <v>0</v>
      </c>
      <c r="J1125" s="74" t="str">
        <f t="shared" si="34"/>
        <v/>
      </c>
    </row>
    <row r="1126" spans="1:10">
      <c r="A1126" s="16">
        <v>1126</v>
      </c>
      <c r="B1126" s="13" t="s">
        <v>19</v>
      </c>
      <c r="C1126" s="65" t="s">
        <v>815</v>
      </c>
      <c r="D1126" s="12" t="s">
        <v>812</v>
      </c>
      <c r="E1126" s="11" t="s">
        <v>453</v>
      </c>
      <c r="F1126" s="13">
        <v>30</v>
      </c>
      <c r="G1126" s="10">
        <v>2.8866666666666667</v>
      </c>
      <c r="H1126" s="72"/>
      <c r="I1126" s="73">
        <f t="shared" si="35"/>
        <v>0</v>
      </c>
      <c r="J1126" s="74" t="str">
        <f t="shared" si="34"/>
        <v/>
      </c>
    </row>
    <row r="1127" spans="1:10">
      <c r="A1127" s="16">
        <v>1127</v>
      </c>
      <c r="B1127" s="13" t="s">
        <v>19</v>
      </c>
      <c r="C1127" s="65" t="s">
        <v>814</v>
      </c>
      <c r="D1127" s="12" t="s">
        <v>812</v>
      </c>
      <c r="E1127" s="11" t="s">
        <v>103</v>
      </c>
      <c r="F1127" s="13">
        <v>40</v>
      </c>
      <c r="G1127" s="10">
        <v>1.58</v>
      </c>
      <c r="H1127" s="72"/>
      <c r="I1127" s="73">
        <f t="shared" si="35"/>
        <v>0</v>
      </c>
      <c r="J1127" s="74" t="str">
        <f t="shared" si="34"/>
        <v/>
      </c>
    </row>
    <row r="1128" spans="1:10">
      <c r="A1128" s="16">
        <v>1128</v>
      </c>
      <c r="B1128" s="13" t="s">
        <v>19</v>
      </c>
      <c r="C1128" s="65" t="s">
        <v>813</v>
      </c>
      <c r="D1128" s="12" t="s">
        <v>812</v>
      </c>
      <c r="E1128" s="11" t="s">
        <v>453</v>
      </c>
      <c r="F1128" s="13">
        <v>42</v>
      </c>
      <c r="G1128" s="10">
        <v>1.3766666666666667</v>
      </c>
      <c r="H1128" s="72"/>
      <c r="I1128" s="73">
        <f t="shared" si="35"/>
        <v>0</v>
      </c>
      <c r="J1128" s="74" t="str">
        <f t="shared" si="34"/>
        <v/>
      </c>
    </row>
    <row r="1129" spans="1:10">
      <c r="A1129" s="16">
        <v>1129</v>
      </c>
      <c r="B1129" s="13" t="s">
        <v>19</v>
      </c>
      <c r="C1129" s="65" t="s">
        <v>811</v>
      </c>
      <c r="D1129" s="12" t="s">
        <v>810</v>
      </c>
      <c r="E1129" s="11" t="s">
        <v>453</v>
      </c>
      <c r="F1129" s="13">
        <v>30</v>
      </c>
      <c r="G1129" s="10">
        <v>56.050000000000004</v>
      </c>
      <c r="H1129" s="72"/>
      <c r="I1129" s="73">
        <f t="shared" si="35"/>
        <v>0</v>
      </c>
      <c r="J1129" s="74" t="str">
        <f t="shared" si="34"/>
        <v/>
      </c>
    </row>
    <row r="1130" spans="1:10">
      <c r="A1130" s="16">
        <v>1130</v>
      </c>
      <c r="B1130" s="13" t="s">
        <v>19</v>
      </c>
      <c r="C1130" s="65" t="s">
        <v>808</v>
      </c>
      <c r="D1130" s="12" t="s">
        <v>75</v>
      </c>
      <c r="E1130" s="11" t="s">
        <v>453</v>
      </c>
      <c r="F1130" s="13">
        <v>85</v>
      </c>
      <c r="G1130" s="10">
        <v>0.79</v>
      </c>
      <c r="H1130" s="72"/>
      <c r="I1130" s="73">
        <f t="shared" si="35"/>
        <v>0</v>
      </c>
      <c r="J1130" s="74" t="str">
        <f t="shared" si="34"/>
        <v/>
      </c>
    </row>
    <row r="1131" spans="1:10">
      <c r="A1131" s="16">
        <v>1131</v>
      </c>
      <c r="B1131" s="13" t="s">
        <v>19</v>
      </c>
      <c r="C1131" s="65" t="s">
        <v>807</v>
      </c>
      <c r="D1131" s="12" t="s">
        <v>75</v>
      </c>
      <c r="E1131" s="11" t="s">
        <v>453</v>
      </c>
      <c r="F1131" s="13">
        <v>83</v>
      </c>
      <c r="G1131" s="10">
        <v>0.92333333333333345</v>
      </c>
      <c r="H1131" s="72"/>
      <c r="I1131" s="73">
        <f t="shared" si="35"/>
        <v>0</v>
      </c>
      <c r="J1131" s="74" t="str">
        <f t="shared" si="34"/>
        <v/>
      </c>
    </row>
    <row r="1132" spans="1:10">
      <c r="A1132" s="16">
        <v>1132</v>
      </c>
      <c r="B1132" s="13" t="s">
        <v>19</v>
      </c>
      <c r="C1132" s="65" t="s">
        <v>806</v>
      </c>
      <c r="D1132" s="12" t="s">
        <v>75</v>
      </c>
      <c r="E1132" s="11" t="s">
        <v>453</v>
      </c>
      <c r="F1132" s="13">
        <v>13</v>
      </c>
      <c r="G1132" s="10">
        <v>7.2100000000000009</v>
      </c>
      <c r="H1132" s="72"/>
      <c r="I1132" s="73">
        <f t="shared" si="35"/>
        <v>0</v>
      </c>
      <c r="J1132" s="74" t="str">
        <f t="shared" si="34"/>
        <v/>
      </c>
    </row>
    <row r="1133" spans="1:10">
      <c r="A1133" s="16">
        <v>1133</v>
      </c>
      <c r="B1133" s="13" t="s">
        <v>19</v>
      </c>
      <c r="C1133" s="65" t="s">
        <v>805</v>
      </c>
      <c r="D1133" s="12" t="s">
        <v>75</v>
      </c>
      <c r="E1133" s="11" t="s">
        <v>381</v>
      </c>
      <c r="F1133" s="13">
        <v>84</v>
      </c>
      <c r="G1133" s="10">
        <v>2</v>
      </c>
      <c r="H1133" s="72"/>
      <c r="I1133" s="73">
        <f t="shared" si="35"/>
        <v>0</v>
      </c>
      <c r="J1133" s="74" t="str">
        <f t="shared" si="34"/>
        <v/>
      </c>
    </row>
    <row r="1134" spans="1:10">
      <c r="A1134" s="16">
        <v>1134</v>
      </c>
      <c r="B1134" s="13" t="s">
        <v>19</v>
      </c>
      <c r="C1134" s="65" t="s">
        <v>804</v>
      </c>
      <c r="D1134" s="12" t="s">
        <v>82</v>
      </c>
      <c r="E1134" s="11" t="s">
        <v>803</v>
      </c>
      <c r="F1134" s="13">
        <v>11</v>
      </c>
      <c r="G1134" s="10">
        <v>10.64</v>
      </c>
      <c r="H1134" s="72"/>
      <c r="I1134" s="73">
        <f t="shared" si="35"/>
        <v>0</v>
      </c>
      <c r="J1134" s="74" t="str">
        <f t="shared" si="34"/>
        <v/>
      </c>
    </row>
    <row r="1135" spans="1:10">
      <c r="A1135" s="16">
        <v>1135</v>
      </c>
      <c r="B1135" s="13" t="s">
        <v>19</v>
      </c>
      <c r="C1135" s="65" t="s">
        <v>801</v>
      </c>
      <c r="D1135" s="12" t="s">
        <v>75</v>
      </c>
      <c r="E1135" s="11" t="s">
        <v>505</v>
      </c>
      <c r="F1135" s="13">
        <v>80</v>
      </c>
      <c r="G1135" s="10">
        <v>1.6666666666666667</v>
      </c>
      <c r="H1135" s="72"/>
      <c r="I1135" s="73">
        <f t="shared" si="35"/>
        <v>0</v>
      </c>
      <c r="J1135" s="74" t="str">
        <f t="shared" si="34"/>
        <v/>
      </c>
    </row>
    <row r="1136" spans="1:10">
      <c r="A1136" s="16">
        <v>1136</v>
      </c>
      <c r="B1136" s="13" t="s">
        <v>19</v>
      </c>
      <c r="C1136" s="65" t="s">
        <v>800</v>
      </c>
      <c r="D1136" s="12" t="s">
        <v>75</v>
      </c>
      <c r="E1136" s="11" t="s">
        <v>505</v>
      </c>
      <c r="F1136" s="13">
        <v>297</v>
      </c>
      <c r="G1136" s="10">
        <v>3.6</v>
      </c>
      <c r="H1136" s="72"/>
      <c r="I1136" s="73">
        <f t="shared" si="35"/>
        <v>0</v>
      </c>
      <c r="J1136" s="74" t="str">
        <f t="shared" si="34"/>
        <v/>
      </c>
    </row>
    <row r="1137" spans="1:10">
      <c r="A1137" s="16">
        <v>1137</v>
      </c>
      <c r="B1137" s="13" t="s">
        <v>19</v>
      </c>
      <c r="C1137" s="65" t="s">
        <v>799</v>
      </c>
      <c r="D1137" s="12" t="s">
        <v>75</v>
      </c>
      <c r="E1137" s="11" t="s">
        <v>453</v>
      </c>
      <c r="F1137" s="13">
        <v>884</v>
      </c>
      <c r="G1137" s="10">
        <v>9</v>
      </c>
      <c r="H1137" s="72"/>
      <c r="I1137" s="73">
        <f t="shared" si="35"/>
        <v>0</v>
      </c>
      <c r="J1137" s="74" t="str">
        <f t="shared" si="34"/>
        <v/>
      </c>
    </row>
    <row r="1138" spans="1:10">
      <c r="A1138" s="16">
        <v>1138</v>
      </c>
      <c r="B1138" s="13" t="s">
        <v>19</v>
      </c>
      <c r="C1138" s="65" t="s">
        <v>798</v>
      </c>
      <c r="D1138" s="12" t="s">
        <v>600</v>
      </c>
      <c r="E1138" s="11" t="s">
        <v>453</v>
      </c>
      <c r="F1138" s="13">
        <v>33</v>
      </c>
      <c r="G1138" s="10">
        <v>76.396666666666661</v>
      </c>
      <c r="H1138" s="72"/>
      <c r="I1138" s="73">
        <f t="shared" si="35"/>
        <v>0</v>
      </c>
      <c r="J1138" s="74" t="str">
        <f t="shared" si="34"/>
        <v/>
      </c>
    </row>
    <row r="1139" spans="1:10">
      <c r="A1139" s="16">
        <v>1139</v>
      </c>
      <c r="B1139" s="13" t="s">
        <v>19</v>
      </c>
      <c r="C1139" s="65" t="s">
        <v>796</v>
      </c>
      <c r="D1139" s="12" t="s">
        <v>795</v>
      </c>
      <c r="E1139" s="11" t="s">
        <v>442</v>
      </c>
      <c r="F1139" s="13">
        <v>17</v>
      </c>
      <c r="G1139" s="10">
        <v>3.7133333333333329</v>
      </c>
      <c r="H1139" s="72"/>
      <c r="I1139" s="73">
        <f t="shared" si="35"/>
        <v>0</v>
      </c>
      <c r="J1139" s="74" t="str">
        <f t="shared" si="34"/>
        <v/>
      </c>
    </row>
    <row r="1140" spans="1:10">
      <c r="A1140" s="16">
        <v>1140</v>
      </c>
      <c r="B1140" s="13" t="s">
        <v>19</v>
      </c>
      <c r="C1140" s="65" t="s">
        <v>794</v>
      </c>
      <c r="D1140" s="12" t="s">
        <v>793</v>
      </c>
      <c r="E1140" s="11" t="s">
        <v>453</v>
      </c>
      <c r="F1140" s="13">
        <v>39</v>
      </c>
      <c r="G1140" s="10">
        <v>20.16</v>
      </c>
      <c r="H1140" s="72"/>
      <c r="I1140" s="73">
        <f t="shared" si="35"/>
        <v>0</v>
      </c>
      <c r="J1140" s="74" t="str">
        <f t="shared" si="34"/>
        <v/>
      </c>
    </row>
    <row r="1141" spans="1:10">
      <c r="A1141" s="16">
        <v>1141</v>
      </c>
      <c r="B1141" s="13" t="s">
        <v>19</v>
      </c>
      <c r="C1141" s="65" t="s">
        <v>792</v>
      </c>
      <c r="D1141" s="12" t="s">
        <v>791</v>
      </c>
      <c r="E1141" s="11" t="s">
        <v>453</v>
      </c>
      <c r="F1141" s="13">
        <v>24</v>
      </c>
      <c r="G1141" s="10">
        <v>24.826666666666668</v>
      </c>
      <c r="H1141" s="72"/>
      <c r="I1141" s="73">
        <f t="shared" si="35"/>
        <v>0</v>
      </c>
      <c r="J1141" s="74" t="str">
        <f t="shared" si="34"/>
        <v/>
      </c>
    </row>
    <row r="1142" spans="1:10">
      <c r="A1142" s="16">
        <v>1142</v>
      </c>
      <c r="B1142" s="13" t="s">
        <v>19</v>
      </c>
      <c r="C1142" s="65" t="s">
        <v>790</v>
      </c>
      <c r="D1142" s="12" t="s">
        <v>789</v>
      </c>
      <c r="E1142" s="11" t="s">
        <v>453</v>
      </c>
      <c r="F1142" s="13">
        <v>25</v>
      </c>
      <c r="G1142" s="10">
        <v>17.166666666666668</v>
      </c>
      <c r="H1142" s="72"/>
      <c r="I1142" s="73">
        <f t="shared" si="35"/>
        <v>0</v>
      </c>
      <c r="J1142" s="74" t="str">
        <f t="shared" si="34"/>
        <v/>
      </c>
    </row>
    <row r="1143" spans="1:10">
      <c r="A1143" s="16">
        <v>1143</v>
      </c>
      <c r="B1143" s="13" t="s">
        <v>19</v>
      </c>
      <c r="C1143" s="65" t="s">
        <v>788</v>
      </c>
      <c r="D1143" s="12" t="s">
        <v>787</v>
      </c>
      <c r="E1143" s="11" t="s">
        <v>786</v>
      </c>
      <c r="F1143" s="13">
        <v>23</v>
      </c>
      <c r="G1143" s="10">
        <v>4.3499999999999996</v>
      </c>
      <c r="H1143" s="72"/>
      <c r="I1143" s="73">
        <f t="shared" si="35"/>
        <v>0</v>
      </c>
      <c r="J1143" s="74" t="str">
        <f t="shared" si="34"/>
        <v/>
      </c>
    </row>
    <row r="1144" spans="1:10">
      <c r="A1144" s="16">
        <v>1144</v>
      </c>
      <c r="B1144" s="13" t="s">
        <v>19</v>
      </c>
      <c r="C1144" s="65" t="s">
        <v>785</v>
      </c>
      <c r="D1144" s="12" t="s">
        <v>784</v>
      </c>
      <c r="E1144" s="11" t="s">
        <v>783</v>
      </c>
      <c r="F1144" s="13">
        <v>10</v>
      </c>
      <c r="G1144" s="10">
        <v>44.25</v>
      </c>
      <c r="H1144" s="72"/>
      <c r="I1144" s="73">
        <f t="shared" si="35"/>
        <v>0</v>
      </c>
      <c r="J1144" s="74" t="str">
        <f t="shared" si="34"/>
        <v/>
      </c>
    </row>
    <row r="1145" spans="1:10">
      <c r="A1145" s="16">
        <v>1145</v>
      </c>
      <c r="B1145" s="13" t="s">
        <v>19</v>
      </c>
      <c r="C1145" s="65" t="s">
        <v>782</v>
      </c>
      <c r="D1145" s="12" t="s">
        <v>781</v>
      </c>
      <c r="E1145" s="11" t="s">
        <v>453</v>
      </c>
      <c r="F1145" s="13">
        <v>5</v>
      </c>
      <c r="G1145" s="10">
        <v>402.00666666666666</v>
      </c>
      <c r="H1145" s="72"/>
      <c r="I1145" s="73">
        <f t="shared" si="35"/>
        <v>0</v>
      </c>
      <c r="J1145" s="74" t="str">
        <f t="shared" si="34"/>
        <v/>
      </c>
    </row>
    <row r="1146" spans="1:10">
      <c r="A1146" s="16">
        <v>1146</v>
      </c>
      <c r="B1146" s="16" t="s">
        <v>19</v>
      </c>
      <c r="C1146" s="66" t="s">
        <v>780</v>
      </c>
      <c r="D1146" s="15" t="s">
        <v>779</v>
      </c>
      <c r="E1146" s="14" t="s">
        <v>778</v>
      </c>
      <c r="F1146" s="13">
        <v>7</v>
      </c>
      <c r="G1146" s="10">
        <v>11.5</v>
      </c>
      <c r="H1146" s="72"/>
      <c r="I1146" s="73">
        <f t="shared" si="35"/>
        <v>0</v>
      </c>
      <c r="J1146" s="74" t="str">
        <f t="shared" si="34"/>
        <v/>
      </c>
    </row>
    <row r="1147" spans="1:10">
      <c r="A1147" s="16">
        <v>1147</v>
      </c>
      <c r="B1147" s="13" t="s">
        <v>19</v>
      </c>
      <c r="C1147" s="65" t="s">
        <v>777</v>
      </c>
      <c r="D1147" s="12" t="s">
        <v>776</v>
      </c>
      <c r="E1147" s="11" t="s">
        <v>453</v>
      </c>
      <c r="F1147" s="13">
        <v>5</v>
      </c>
      <c r="G1147" s="10">
        <v>71.00333333333333</v>
      </c>
      <c r="H1147" s="72"/>
      <c r="I1147" s="73">
        <f t="shared" si="35"/>
        <v>0</v>
      </c>
      <c r="J1147" s="74" t="str">
        <f t="shared" si="34"/>
        <v/>
      </c>
    </row>
    <row r="1148" spans="1:10">
      <c r="A1148" s="16">
        <v>1148</v>
      </c>
      <c r="B1148" s="13" t="s">
        <v>19</v>
      </c>
      <c r="C1148" s="65" t="s">
        <v>775</v>
      </c>
      <c r="D1148" s="12" t="s">
        <v>774</v>
      </c>
      <c r="E1148" s="11" t="s">
        <v>453</v>
      </c>
      <c r="F1148" s="13">
        <v>1500</v>
      </c>
      <c r="G1148" s="10">
        <v>83.146666666666661</v>
      </c>
      <c r="H1148" s="72"/>
      <c r="I1148" s="73">
        <f t="shared" si="35"/>
        <v>0</v>
      </c>
      <c r="J1148" s="74" t="str">
        <f t="shared" si="34"/>
        <v/>
      </c>
    </row>
    <row r="1149" spans="1:10">
      <c r="A1149" s="16">
        <v>1149</v>
      </c>
      <c r="B1149" s="16" t="s">
        <v>19</v>
      </c>
      <c r="C1149" s="66" t="s">
        <v>773</v>
      </c>
      <c r="D1149" s="15" t="s">
        <v>63</v>
      </c>
      <c r="E1149" s="14" t="s">
        <v>771</v>
      </c>
      <c r="F1149" s="13">
        <v>5</v>
      </c>
      <c r="G1149" s="10">
        <v>1623.02</v>
      </c>
      <c r="H1149" s="72"/>
      <c r="I1149" s="73">
        <f t="shared" si="35"/>
        <v>0</v>
      </c>
      <c r="J1149" s="74" t="str">
        <f t="shared" si="34"/>
        <v/>
      </c>
    </row>
    <row r="1150" spans="1:10">
      <c r="A1150" s="16">
        <v>1150</v>
      </c>
      <c r="B1150" s="16" t="s">
        <v>19</v>
      </c>
      <c r="C1150" s="66" t="s">
        <v>772</v>
      </c>
      <c r="D1150" s="15" t="s">
        <v>63</v>
      </c>
      <c r="E1150" s="14" t="s">
        <v>771</v>
      </c>
      <c r="F1150" s="13">
        <v>5</v>
      </c>
      <c r="G1150" s="10">
        <v>730.08</v>
      </c>
      <c r="H1150" s="72"/>
      <c r="I1150" s="73">
        <f t="shared" si="35"/>
        <v>0</v>
      </c>
      <c r="J1150" s="74" t="str">
        <f t="shared" si="34"/>
        <v/>
      </c>
    </row>
    <row r="1151" spans="1:10">
      <c r="A1151" s="16">
        <v>1151</v>
      </c>
      <c r="B1151" s="13" t="s">
        <v>19</v>
      </c>
      <c r="C1151" s="65" t="s">
        <v>770</v>
      </c>
      <c r="D1151" s="12" t="s">
        <v>193</v>
      </c>
      <c r="E1151" s="11" t="s">
        <v>453</v>
      </c>
      <c r="F1151" s="13">
        <v>21</v>
      </c>
      <c r="G1151" s="10">
        <v>2.73</v>
      </c>
      <c r="H1151" s="72"/>
      <c r="I1151" s="73">
        <f t="shared" si="35"/>
        <v>0</v>
      </c>
      <c r="J1151" s="74" t="str">
        <f t="shared" si="34"/>
        <v/>
      </c>
    </row>
    <row r="1152" spans="1:10">
      <c r="A1152" s="16">
        <v>1152</v>
      </c>
      <c r="B1152" s="13" t="s">
        <v>19</v>
      </c>
      <c r="C1152" s="65" t="s">
        <v>769</v>
      </c>
      <c r="D1152" s="12" t="s">
        <v>572</v>
      </c>
      <c r="E1152" s="11" t="s">
        <v>768</v>
      </c>
      <c r="F1152" s="13">
        <v>233</v>
      </c>
      <c r="G1152" s="10">
        <v>16.916666666666668</v>
      </c>
      <c r="H1152" s="72"/>
      <c r="I1152" s="73">
        <f t="shared" si="35"/>
        <v>0</v>
      </c>
      <c r="J1152" s="74" t="str">
        <f t="shared" si="34"/>
        <v/>
      </c>
    </row>
    <row r="1153" spans="1:10">
      <c r="A1153" s="16">
        <v>1153</v>
      </c>
      <c r="B1153" s="13" t="s">
        <v>19</v>
      </c>
      <c r="C1153" s="65" t="s">
        <v>767</v>
      </c>
      <c r="D1153" s="12" t="s">
        <v>84</v>
      </c>
      <c r="E1153" s="11" t="s">
        <v>652</v>
      </c>
      <c r="F1153" s="13">
        <v>40</v>
      </c>
      <c r="G1153" s="10">
        <v>5.8933333333333335</v>
      </c>
      <c r="H1153" s="72"/>
      <c r="I1153" s="73">
        <f t="shared" si="35"/>
        <v>0</v>
      </c>
      <c r="J1153" s="74" t="str">
        <f t="shared" si="34"/>
        <v/>
      </c>
    </row>
    <row r="1154" spans="1:10">
      <c r="A1154" s="16">
        <v>1154</v>
      </c>
      <c r="B1154" s="13" t="s">
        <v>19</v>
      </c>
      <c r="C1154" s="65" t="s">
        <v>765</v>
      </c>
      <c r="D1154" s="12" t="s">
        <v>764</v>
      </c>
      <c r="E1154" s="11" t="s">
        <v>442</v>
      </c>
      <c r="F1154" s="13">
        <v>5</v>
      </c>
      <c r="G1154" s="10">
        <v>26.110000000000003</v>
      </c>
      <c r="H1154" s="72"/>
      <c r="I1154" s="73">
        <f t="shared" si="35"/>
        <v>0</v>
      </c>
      <c r="J1154" s="74" t="str">
        <f t="shared" ref="J1154:J1217" si="36">IF(H:H&gt;G:G, "Above Estimated Unit Price", "")</f>
        <v/>
      </c>
    </row>
    <row r="1155" spans="1:10">
      <c r="A1155" s="16">
        <v>1155</v>
      </c>
      <c r="B1155" s="13" t="s">
        <v>19</v>
      </c>
      <c r="C1155" s="65" t="s">
        <v>763</v>
      </c>
      <c r="D1155" s="12" t="s">
        <v>707</v>
      </c>
      <c r="E1155" s="11" t="s">
        <v>442</v>
      </c>
      <c r="F1155" s="13">
        <v>22</v>
      </c>
      <c r="G1155" s="10">
        <v>2.8166666666666664</v>
      </c>
      <c r="H1155" s="72"/>
      <c r="I1155" s="73">
        <f t="shared" ref="I1155:I1218" si="37">H1155*F1155</f>
        <v>0</v>
      </c>
      <c r="J1155" s="74" t="str">
        <f t="shared" si="36"/>
        <v/>
      </c>
    </row>
    <row r="1156" spans="1:10">
      <c r="A1156" s="16">
        <v>1156</v>
      </c>
      <c r="B1156" s="13" t="s">
        <v>19</v>
      </c>
      <c r="C1156" s="65" t="s">
        <v>762</v>
      </c>
      <c r="D1156" s="12" t="s">
        <v>214</v>
      </c>
      <c r="E1156" s="11" t="s">
        <v>442</v>
      </c>
      <c r="F1156" s="13">
        <v>6</v>
      </c>
      <c r="G1156" s="10">
        <v>8.3666666666666671</v>
      </c>
      <c r="H1156" s="72"/>
      <c r="I1156" s="73">
        <f t="shared" si="37"/>
        <v>0</v>
      </c>
      <c r="J1156" s="74" t="str">
        <f t="shared" si="36"/>
        <v/>
      </c>
    </row>
    <row r="1157" spans="1:10">
      <c r="A1157" s="16">
        <v>1157</v>
      </c>
      <c r="B1157" s="13" t="s">
        <v>19</v>
      </c>
      <c r="C1157" s="65" t="s">
        <v>760</v>
      </c>
      <c r="D1157" s="12" t="s">
        <v>574</v>
      </c>
      <c r="E1157" s="11" t="s">
        <v>505</v>
      </c>
      <c r="F1157" s="13">
        <v>5</v>
      </c>
      <c r="G1157" s="10">
        <v>657.84</v>
      </c>
      <c r="H1157" s="72"/>
      <c r="I1157" s="73">
        <f t="shared" si="37"/>
        <v>0</v>
      </c>
      <c r="J1157" s="74" t="str">
        <f t="shared" si="36"/>
        <v/>
      </c>
    </row>
    <row r="1158" spans="1:10">
      <c r="A1158" s="16">
        <v>1158</v>
      </c>
      <c r="B1158" s="13" t="s">
        <v>19</v>
      </c>
      <c r="C1158" s="67" t="s">
        <v>759</v>
      </c>
      <c r="D1158" s="12" t="s">
        <v>574</v>
      </c>
      <c r="E1158" s="17" t="s">
        <v>442</v>
      </c>
      <c r="F1158" s="13">
        <v>5</v>
      </c>
      <c r="G1158" s="10">
        <v>120.29</v>
      </c>
      <c r="H1158" s="72"/>
      <c r="I1158" s="73">
        <f t="shared" si="37"/>
        <v>0</v>
      </c>
      <c r="J1158" s="74" t="str">
        <f t="shared" si="36"/>
        <v/>
      </c>
    </row>
    <row r="1159" spans="1:10">
      <c r="A1159" s="16">
        <v>1159</v>
      </c>
      <c r="B1159" s="13" t="s">
        <v>19</v>
      </c>
      <c r="C1159" s="67" t="s">
        <v>758</v>
      </c>
      <c r="D1159" s="12" t="s">
        <v>262</v>
      </c>
      <c r="E1159" s="17" t="s">
        <v>442</v>
      </c>
      <c r="F1159" s="13">
        <v>5</v>
      </c>
      <c r="G1159" s="10">
        <v>30.92</v>
      </c>
      <c r="H1159" s="72"/>
      <c r="I1159" s="73">
        <f t="shared" si="37"/>
        <v>0</v>
      </c>
      <c r="J1159" s="74" t="str">
        <f t="shared" si="36"/>
        <v/>
      </c>
    </row>
    <row r="1160" spans="1:10">
      <c r="A1160" s="16">
        <v>1160</v>
      </c>
      <c r="B1160" s="13" t="s">
        <v>19</v>
      </c>
      <c r="C1160" s="65" t="s">
        <v>757</v>
      </c>
      <c r="D1160" s="12" t="s">
        <v>262</v>
      </c>
      <c r="E1160" s="11" t="s">
        <v>442</v>
      </c>
      <c r="F1160" s="13">
        <v>26</v>
      </c>
      <c r="G1160" s="10">
        <v>54.120000000000005</v>
      </c>
      <c r="H1160" s="72"/>
      <c r="I1160" s="73">
        <f t="shared" si="37"/>
        <v>0</v>
      </c>
      <c r="J1160" s="74" t="str">
        <f t="shared" si="36"/>
        <v/>
      </c>
    </row>
    <row r="1161" spans="1:10">
      <c r="A1161" s="16">
        <v>1161</v>
      </c>
      <c r="B1161" s="13" t="s">
        <v>19</v>
      </c>
      <c r="C1161" s="65" t="s">
        <v>756</v>
      </c>
      <c r="D1161" s="12" t="s">
        <v>262</v>
      </c>
      <c r="E1161" s="11" t="s">
        <v>103</v>
      </c>
      <c r="F1161" s="13">
        <v>10</v>
      </c>
      <c r="G1161" s="10">
        <v>12.61</v>
      </c>
      <c r="H1161" s="72"/>
      <c r="I1161" s="73">
        <f t="shared" si="37"/>
        <v>0</v>
      </c>
      <c r="J1161" s="74" t="str">
        <f t="shared" si="36"/>
        <v/>
      </c>
    </row>
    <row r="1162" spans="1:10">
      <c r="A1162" s="16">
        <v>1162</v>
      </c>
      <c r="B1162" s="13" t="s">
        <v>19</v>
      </c>
      <c r="C1162" s="65" t="s">
        <v>755</v>
      </c>
      <c r="D1162" s="12" t="s">
        <v>262</v>
      </c>
      <c r="E1162" s="11" t="s">
        <v>103</v>
      </c>
      <c r="F1162" s="13">
        <v>5</v>
      </c>
      <c r="G1162" s="10">
        <v>33.71</v>
      </c>
      <c r="H1162" s="72"/>
      <c r="I1162" s="73">
        <f t="shared" si="37"/>
        <v>0</v>
      </c>
      <c r="J1162" s="74" t="str">
        <f t="shared" si="36"/>
        <v/>
      </c>
    </row>
    <row r="1163" spans="1:10">
      <c r="A1163" s="16">
        <v>1163</v>
      </c>
      <c r="B1163" s="13" t="s">
        <v>19</v>
      </c>
      <c r="C1163" s="65" t="s">
        <v>754</v>
      </c>
      <c r="D1163" s="12" t="s">
        <v>262</v>
      </c>
      <c r="E1163" s="11" t="s">
        <v>442</v>
      </c>
      <c r="F1163" s="13">
        <v>5</v>
      </c>
      <c r="G1163" s="10">
        <v>24.34</v>
      </c>
      <c r="H1163" s="72"/>
      <c r="I1163" s="73">
        <f t="shared" si="37"/>
        <v>0</v>
      </c>
      <c r="J1163" s="74" t="str">
        <f t="shared" si="36"/>
        <v/>
      </c>
    </row>
    <row r="1164" spans="1:10">
      <c r="A1164" s="16">
        <v>1164</v>
      </c>
      <c r="B1164" s="13" t="s">
        <v>19</v>
      </c>
      <c r="C1164" s="65" t="s">
        <v>753</v>
      </c>
      <c r="D1164" s="12" t="s">
        <v>313</v>
      </c>
      <c r="E1164" s="11" t="s">
        <v>103</v>
      </c>
      <c r="F1164" s="13">
        <v>5</v>
      </c>
      <c r="G1164" s="10">
        <v>225</v>
      </c>
      <c r="H1164" s="72"/>
      <c r="I1164" s="73">
        <f t="shared" si="37"/>
        <v>0</v>
      </c>
      <c r="J1164" s="74" t="str">
        <f t="shared" si="36"/>
        <v/>
      </c>
    </row>
    <row r="1165" spans="1:10">
      <c r="A1165" s="16">
        <v>1165</v>
      </c>
      <c r="B1165" s="13" t="s">
        <v>19</v>
      </c>
      <c r="C1165" s="65" t="s">
        <v>751</v>
      </c>
      <c r="D1165" s="12" t="s">
        <v>99</v>
      </c>
      <c r="E1165" s="11" t="s">
        <v>442</v>
      </c>
      <c r="F1165" s="13">
        <v>253</v>
      </c>
      <c r="G1165" s="10">
        <v>1.6600000000000001</v>
      </c>
      <c r="H1165" s="72"/>
      <c r="I1165" s="73">
        <f t="shared" si="37"/>
        <v>0</v>
      </c>
      <c r="J1165" s="74" t="str">
        <f t="shared" si="36"/>
        <v/>
      </c>
    </row>
    <row r="1166" spans="1:10">
      <c r="A1166" s="16">
        <v>1166</v>
      </c>
      <c r="B1166" s="13" t="s">
        <v>19</v>
      </c>
      <c r="C1166" s="65" t="s">
        <v>749</v>
      </c>
      <c r="D1166" s="12" t="s">
        <v>378</v>
      </c>
      <c r="E1166" s="11" t="s">
        <v>103</v>
      </c>
      <c r="F1166" s="13">
        <v>5</v>
      </c>
      <c r="G1166" s="10">
        <v>10.853333333333333</v>
      </c>
      <c r="H1166" s="72"/>
      <c r="I1166" s="73">
        <f t="shared" si="37"/>
        <v>0</v>
      </c>
      <c r="J1166" s="74" t="str">
        <f t="shared" si="36"/>
        <v/>
      </c>
    </row>
    <row r="1167" spans="1:10">
      <c r="A1167" s="16">
        <v>1167</v>
      </c>
      <c r="B1167" s="13" t="s">
        <v>19</v>
      </c>
      <c r="C1167" s="65" t="s">
        <v>748</v>
      </c>
      <c r="D1167" s="12" t="s">
        <v>378</v>
      </c>
      <c r="E1167" s="11" t="s">
        <v>103</v>
      </c>
      <c r="F1167" s="13">
        <v>22</v>
      </c>
      <c r="G1167" s="10">
        <v>8.5066666666666659</v>
      </c>
      <c r="H1167" s="72"/>
      <c r="I1167" s="73">
        <f t="shared" si="37"/>
        <v>0</v>
      </c>
      <c r="J1167" s="74" t="str">
        <f t="shared" si="36"/>
        <v/>
      </c>
    </row>
    <row r="1168" spans="1:10">
      <c r="A1168" s="16">
        <v>1168</v>
      </c>
      <c r="B1168" s="13" t="s">
        <v>19</v>
      </c>
      <c r="C1168" s="65" t="s">
        <v>747</v>
      </c>
      <c r="D1168" s="12" t="s">
        <v>378</v>
      </c>
      <c r="E1168" s="11" t="s">
        <v>103</v>
      </c>
      <c r="F1168" s="13">
        <v>6</v>
      </c>
      <c r="G1168" s="10">
        <v>10.436666666666666</v>
      </c>
      <c r="H1168" s="72"/>
      <c r="I1168" s="73">
        <f t="shared" si="37"/>
        <v>0</v>
      </c>
      <c r="J1168" s="74" t="str">
        <f t="shared" si="36"/>
        <v/>
      </c>
    </row>
    <row r="1169" spans="1:10">
      <c r="A1169" s="16">
        <v>1169</v>
      </c>
      <c r="B1169" s="13" t="s">
        <v>19</v>
      </c>
      <c r="C1169" s="67" t="s">
        <v>746</v>
      </c>
      <c r="D1169" s="12" t="s">
        <v>378</v>
      </c>
      <c r="E1169" s="11" t="s">
        <v>103</v>
      </c>
      <c r="F1169" s="13">
        <v>103</v>
      </c>
      <c r="G1169" s="10">
        <v>8.0966666666666658</v>
      </c>
      <c r="H1169" s="72"/>
      <c r="I1169" s="73">
        <f t="shared" si="37"/>
        <v>0</v>
      </c>
      <c r="J1169" s="74" t="str">
        <f t="shared" si="36"/>
        <v/>
      </c>
    </row>
    <row r="1170" spans="1:10">
      <c r="A1170" s="16">
        <v>1170</v>
      </c>
      <c r="B1170" s="13" t="s">
        <v>19</v>
      </c>
      <c r="C1170" s="65" t="s">
        <v>745</v>
      </c>
      <c r="D1170" s="12" t="s">
        <v>378</v>
      </c>
      <c r="E1170" s="11" t="s">
        <v>103</v>
      </c>
      <c r="F1170" s="13">
        <v>161</v>
      </c>
      <c r="G1170" s="10">
        <v>13.823333333333332</v>
      </c>
      <c r="H1170" s="72"/>
      <c r="I1170" s="73">
        <f t="shared" si="37"/>
        <v>0</v>
      </c>
      <c r="J1170" s="74" t="str">
        <f t="shared" si="36"/>
        <v/>
      </c>
    </row>
    <row r="1171" spans="1:10">
      <c r="A1171" s="16">
        <v>1171</v>
      </c>
      <c r="B1171" s="13" t="s">
        <v>19</v>
      </c>
      <c r="C1171" s="65" t="s">
        <v>744</v>
      </c>
      <c r="D1171" s="12" t="s">
        <v>378</v>
      </c>
      <c r="E1171" s="11" t="s">
        <v>103</v>
      </c>
      <c r="F1171" s="13">
        <v>51</v>
      </c>
      <c r="G1171" s="10">
        <v>27.966666666666669</v>
      </c>
      <c r="H1171" s="72"/>
      <c r="I1171" s="73">
        <f t="shared" si="37"/>
        <v>0</v>
      </c>
      <c r="J1171" s="74" t="str">
        <f t="shared" si="36"/>
        <v/>
      </c>
    </row>
    <row r="1172" spans="1:10">
      <c r="A1172" s="16">
        <v>1172</v>
      </c>
      <c r="B1172" s="13" t="s">
        <v>19</v>
      </c>
      <c r="C1172" s="65" t="s">
        <v>743</v>
      </c>
      <c r="D1172" s="12" t="s">
        <v>378</v>
      </c>
      <c r="E1172" s="11" t="s">
        <v>103</v>
      </c>
      <c r="F1172" s="13">
        <v>27</v>
      </c>
      <c r="G1172" s="10">
        <v>15.6</v>
      </c>
      <c r="H1172" s="72"/>
      <c r="I1172" s="73">
        <f t="shared" si="37"/>
        <v>0</v>
      </c>
      <c r="J1172" s="74" t="str">
        <f t="shared" si="36"/>
        <v/>
      </c>
    </row>
    <row r="1173" spans="1:10">
      <c r="A1173" s="16">
        <v>1173</v>
      </c>
      <c r="B1173" s="13" t="s">
        <v>19</v>
      </c>
      <c r="C1173" s="65" t="s">
        <v>742</v>
      </c>
      <c r="D1173" s="12" t="s">
        <v>378</v>
      </c>
      <c r="E1173" s="11" t="s">
        <v>103</v>
      </c>
      <c r="F1173" s="13">
        <v>53</v>
      </c>
      <c r="G1173" s="10">
        <v>9.34</v>
      </c>
      <c r="H1173" s="72"/>
      <c r="I1173" s="73">
        <f t="shared" si="37"/>
        <v>0</v>
      </c>
      <c r="J1173" s="74" t="str">
        <f t="shared" si="36"/>
        <v/>
      </c>
    </row>
    <row r="1174" spans="1:10">
      <c r="A1174" s="16">
        <v>1174</v>
      </c>
      <c r="B1174" s="13" t="s">
        <v>19</v>
      </c>
      <c r="C1174" s="65" t="s">
        <v>741</v>
      </c>
      <c r="D1174" s="12" t="s">
        <v>378</v>
      </c>
      <c r="E1174" s="11" t="s">
        <v>103</v>
      </c>
      <c r="F1174" s="13">
        <v>63</v>
      </c>
      <c r="G1174" s="10">
        <v>11.11</v>
      </c>
      <c r="H1174" s="72"/>
      <c r="I1174" s="73">
        <f t="shared" si="37"/>
        <v>0</v>
      </c>
      <c r="J1174" s="74" t="str">
        <f t="shared" si="36"/>
        <v/>
      </c>
    </row>
    <row r="1175" spans="1:10">
      <c r="A1175" s="16">
        <v>1175</v>
      </c>
      <c r="B1175" s="13" t="s">
        <v>19</v>
      </c>
      <c r="C1175" s="65" t="s">
        <v>740</v>
      </c>
      <c r="D1175" s="12" t="s">
        <v>378</v>
      </c>
      <c r="E1175" s="11" t="s">
        <v>103</v>
      </c>
      <c r="F1175" s="13">
        <v>26</v>
      </c>
      <c r="G1175" s="10">
        <v>10.636666666666667</v>
      </c>
      <c r="H1175" s="72"/>
      <c r="I1175" s="73">
        <f t="shared" si="37"/>
        <v>0</v>
      </c>
      <c r="J1175" s="74" t="str">
        <f t="shared" si="36"/>
        <v/>
      </c>
    </row>
    <row r="1176" spans="1:10">
      <c r="A1176" s="16">
        <v>1176</v>
      </c>
      <c r="B1176" s="13" t="s">
        <v>19</v>
      </c>
      <c r="C1176" s="65" t="s">
        <v>739</v>
      </c>
      <c r="D1176" s="12" t="s">
        <v>378</v>
      </c>
      <c r="E1176" s="11" t="s">
        <v>103</v>
      </c>
      <c r="F1176" s="13">
        <v>17</v>
      </c>
      <c r="G1176" s="10">
        <v>10.726666666666667</v>
      </c>
      <c r="H1176" s="72"/>
      <c r="I1176" s="73">
        <f t="shared" si="37"/>
        <v>0</v>
      </c>
      <c r="J1176" s="74" t="str">
        <f t="shared" si="36"/>
        <v/>
      </c>
    </row>
    <row r="1177" spans="1:10">
      <c r="A1177" s="16">
        <v>1177</v>
      </c>
      <c r="B1177" s="13" t="s">
        <v>19</v>
      </c>
      <c r="C1177" s="65" t="s">
        <v>738</v>
      </c>
      <c r="D1177" s="12" t="s">
        <v>378</v>
      </c>
      <c r="E1177" s="11" t="s">
        <v>103</v>
      </c>
      <c r="F1177" s="13">
        <v>17</v>
      </c>
      <c r="G1177" s="10">
        <v>18.62</v>
      </c>
      <c r="H1177" s="72"/>
      <c r="I1177" s="73">
        <f t="shared" si="37"/>
        <v>0</v>
      </c>
      <c r="J1177" s="74" t="str">
        <f t="shared" si="36"/>
        <v/>
      </c>
    </row>
    <row r="1178" spans="1:10">
      <c r="A1178" s="16">
        <v>1178</v>
      </c>
      <c r="B1178" s="13" t="s">
        <v>19</v>
      </c>
      <c r="C1178" s="65" t="s">
        <v>737</v>
      </c>
      <c r="D1178" s="12" t="s">
        <v>51</v>
      </c>
      <c r="E1178" s="11" t="s">
        <v>442</v>
      </c>
      <c r="F1178" s="13">
        <v>15</v>
      </c>
      <c r="G1178" s="10">
        <v>4.0199999999999996</v>
      </c>
      <c r="H1178" s="72"/>
      <c r="I1178" s="73">
        <f t="shared" si="37"/>
        <v>0</v>
      </c>
      <c r="J1178" s="74" t="str">
        <f t="shared" si="36"/>
        <v/>
      </c>
    </row>
    <row r="1179" spans="1:10">
      <c r="A1179" s="16">
        <v>1179</v>
      </c>
      <c r="B1179" s="13" t="s">
        <v>19</v>
      </c>
      <c r="C1179" s="65" t="s">
        <v>735</v>
      </c>
      <c r="D1179" s="12" t="s">
        <v>367</v>
      </c>
      <c r="E1179" s="11" t="s">
        <v>103</v>
      </c>
      <c r="F1179" s="13">
        <v>97</v>
      </c>
      <c r="G1179" s="10">
        <v>18.476666666666663</v>
      </c>
      <c r="H1179" s="72"/>
      <c r="I1179" s="73">
        <f t="shared" si="37"/>
        <v>0</v>
      </c>
      <c r="J1179" s="74" t="str">
        <f t="shared" si="36"/>
        <v/>
      </c>
    </row>
    <row r="1180" spans="1:10">
      <c r="A1180" s="16">
        <v>1180</v>
      </c>
      <c r="B1180" s="13" t="s">
        <v>19</v>
      </c>
      <c r="C1180" s="65" t="s">
        <v>734</v>
      </c>
      <c r="D1180" s="12" t="s">
        <v>733</v>
      </c>
      <c r="E1180" s="11" t="s">
        <v>442</v>
      </c>
      <c r="F1180" s="13">
        <v>100</v>
      </c>
      <c r="G1180" s="10">
        <v>5.13</v>
      </c>
      <c r="H1180" s="72"/>
      <c r="I1180" s="73">
        <f t="shared" si="37"/>
        <v>0</v>
      </c>
      <c r="J1180" s="74" t="str">
        <f t="shared" si="36"/>
        <v/>
      </c>
    </row>
    <row r="1181" spans="1:10">
      <c r="A1181" s="16">
        <v>1181</v>
      </c>
      <c r="B1181" s="13" t="s">
        <v>19</v>
      </c>
      <c r="C1181" s="65" t="s">
        <v>732</v>
      </c>
      <c r="D1181" s="12" t="s">
        <v>731</v>
      </c>
      <c r="E1181" s="11" t="s">
        <v>442</v>
      </c>
      <c r="F1181" s="13">
        <v>5</v>
      </c>
      <c r="G1181" s="10">
        <v>101.25</v>
      </c>
      <c r="H1181" s="72"/>
      <c r="I1181" s="73">
        <f t="shared" si="37"/>
        <v>0</v>
      </c>
      <c r="J1181" s="74" t="str">
        <f t="shared" si="36"/>
        <v/>
      </c>
    </row>
    <row r="1182" spans="1:10">
      <c r="A1182" s="16">
        <v>1182</v>
      </c>
      <c r="B1182" s="13" t="s">
        <v>19</v>
      </c>
      <c r="C1182" s="65" t="s">
        <v>730</v>
      </c>
      <c r="D1182" s="12" t="s">
        <v>384</v>
      </c>
      <c r="E1182" s="11" t="s">
        <v>442</v>
      </c>
      <c r="F1182" s="13">
        <v>50</v>
      </c>
      <c r="G1182" s="10">
        <v>19.293333333333337</v>
      </c>
      <c r="H1182" s="72"/>
      <c r="I1182" s="73">
        <f t="shared" si="37"/>
        <v>0</v>
      </c>
      <c r="J1182" s="74" t="str">
        <f t="shared" si="36"/>
        <v/>
      </c>
    </row>
    <row r="1183" spans="1:10">
      <c r="A1183" s="16">
        <v>1183</v>
      </c>
      <c r="B1183" s="13" t="s">
        <v>19</v>
      </c>
      <c r="C1183" s="65" t="s">
        <v>729</v>
      </c>
      <c r="D1183" s="12" t="s">
        <v>384</v>
      </c>
      <c r="E1183" s="11" t="s">
        <v>103</v>
      </c>
      <c r="F1183" s="13">
        <v>5</v>
      </c>
      <c r="G1183" s="10">
        <v>19.220000000000002</v>
      </c>
      <c r="H1183" s="72"/>
      <c r="I1183" s="73">
        <f t="shared" si="37"/>
        <v>0</v>
      </c>
      <c r="J1183" s="74" t="str">
        <f t="shared" si="36"/>
        <v/>
      </c>
    </row>
    <row r="1184" spans="1:10">
      <c r="A1184" s="16">
        <v>1184</v>
      </c>
      <c r="B1184" s="13" t="s">
        <v>19</v>
      </c>
      <c r="C1184" s="65" t="s">
        <v>728</v>
      </c>
      <c r="D1184" s="12" t="s">
        <v>384</v>
      </c>
      <c r="E1184" s="11" t="s">
        <v>442</v>
      </c>
      <c r="F1184" s="13">
        <v>13</v>
      </c>
      <c r="G1184" s="10">
        <v>15.51</v>
      </c>
      <c r="H1184" s="72"/>
      <c r="I1184" s="73">
        <f t="shared" si="37"/>
        <v>0</v>
      </c>
      <c r="J1184" s="74" t="str">
        <f t="shared" si="36"/>
        <v/>
      </c>
    </row>
    <row r="1185" spans="1:10">
      <c r="A1185" s="16">
        <v>1185</v>
      </c>
      <c r="B1185" s="16" t="s">
        <v>19</v>
      </c>
      <c r="C1185" s="66" t="s">
        <v>728</v>
      </c>
      <c r="D1185" s="15" t="s">
        <v>348</v>
      </c>
      <c r="E1185" s="14" t="s">
        <v>685</v>
      </c>
      <c r="F1185" s="13">
        <v>57</v>
      </c>
      <c r="G1185" s="10">
        <v>201.11</v>
      </c>
      <c r="H1185" s="72"/>
      <c r="I1185" s="73">
        <f t="shared" si="37"/>
        <v>0</v>
      </c>
      <c r="J1185" s="74" t="str">
        <f t="shared" si="36"/>
        <v/>
      </c>
    </row>
    <row r="1186" spans="1:10">
      <c r="A1186" s="16">
        <v>1186</v>
      </c>
      <c r="B1186" s="13" t="s">
        <v>19</v>
      </c>
      <c r="C1186" s="65" t="s">
        <v>727</v>
      </c>
      <c r="D1186" s="12" t="s">
        <v>384</v>
      </c>
      <c r="E1186" s="11" t="s">
        <v>442</v>
      </c>
      <c r="F1186" s="13">
        <v>60</v>
      </c>
      <c r="G1186" s="10">
        <v>16.679999999999996</v>
      </c>
      <c r="H1186" s="72"/>
      <c r="I1186" s="73">
        <f t="shared" si="37"/>
        <v>0</v>
      </c>
      <c r="J1186" s="74" t="str">
        <f t="shared" si="36"/>
        <v/>
      </c>
    </row>
    <row r="1187" spans="1:10">
      <c r="A1187" s="16">
        <v>1187</v>
      </c>
      <c r="B1187" s="13" t="s">
        <v>19</v>
      </c>
      <c r="C1187" s="65" t="s">
        <v>726</v>
      </c>
      <c r="D1187" s="12" t="s">
        <v>348</v>
      </c>
      <c r="E1187" s="11" t="s">
        <v>103</v>
      </c>
      <c r="F1187" s="13">
        <v>50</v>
      </c>
      <c r="G1187" s="10">
        <v>14.04</v>
      </c>
      <c r="H1187" s="72"/>
      <c r="I1187" s="73">
        <f t="shared" si="37"/>
        <v>0</v>
      </c>
      <c r="J1187" s="74" t="str">
        <f t="shared" si="36"/>
        <v/>
      </c>
    </row>
    <row r="1188" spans="1:10">
      <c r="A1188" s="16">
        <v>1188</v>
      </c>
      <c r="B1188" s="13" t="s">
        <v>19</v>
      </c>
      <c r="C1188" s="65" t="s">
        <v>725</v>
      </c>
      <c r="D1188" s="12" t="s">
        <v>724</v>
      </c>
      <c r="E1188" s="11" t="s">
        <v>103</v>
      </c>
      <c r="F1188" s="13">
        <v>5</v>
      </c>
      <c r="G1188" s="10">
        <v>68.046666666666667</v>
      </c>
      <c r="H1188" s="72"/>
      <c r="I1188" s="73">
        <f t="shared" si="37"/>
        <v>0</v>
      </c>
      <c r="J1188" s="74" t="str">
        <f t="shared" si="36"/>
        <v/>
      </c>
    </row>
    <row r="1189" spans="1:10">
      <c r="A1189" s="16">
        <v>1189</v>
      </c>
      <c r="B1189" s="13" t="s">
        <v>19</v>
      </c>
      <c r="C1189" s="65" t="s">
        <v>721</v>
      </c>
      <c r="D1189" s="12" t="s">
        <v>720</v>
      </c>
      <c r="E1189" s="11" t="s">
        <v>719</v>
      </c>
      <c r="F1189" s="13">
        <v>6</v>
      </c>
      <c r="G1189" s="10">
        <v>19.599999999999998</v>
      </c>
      <c r="H1189" s="72"/>
      <c r="I1189" s="73">
        <f t="shared" si="37"/>
        <v>0</v>
      </c>
      <c r="J1189" s="74" t="str">
        <f t="shared" si="36"/>
        <v/>
      </c>
    </row>
    <row r="1190" spans="1:10">
      <c r="A1190" s="16">
        <v>1190</v>
      </c>
      <c r="B1190" s="13" t="s">
        <v>19</v>
      </c>
      <c r="C1190" s="65" t="s">
        <v>718</v>
      </c>
      <c r="D1190" s="12" t="s">
        <v>707</v>
      </c>
      <c r="E1190" s="11" t="s">
        <v>442</v>
      </c>
      <c r="F1190" s="13">
        <v>149</v>
      </c>
      <c r="G1190" s="10">
        <v>20.34</v>
      </c>
      <c r="H1190" s="72"/>
      <c r="I1190" s="73">
        <f t="shared" si="37"/>
        <v>0</v>
      </c>
      <c r="J1190" s="74" t="str">
        <f t="shared" si="36"/>
        <v/>
      </c>
    </row>
    <row r="1191" spans="1:10">
      <c r="A1191" s="16">
        <v>1191</v>
      </c>
      <c r="B1191" s="13" t="s">
        <v>19</v>
      </c>
      <c r="C1191" s="65" t="s">
        <v>717</v>
      </c>
      <c r="D1191" s="12" t="s">
        <v>214</v>
      </c>
      <c r="E1191" s="11" t="s">
        <v>442</v>
      </c>
      <c r="F1191" s="13">
        <v>100</v>
      </c>
      <c r="G1191" s="10">
        <v>22.526666666666667</v>
      </c>
      <c r="H1191" s="72"/>
      <c r="I1191" s="73">
        <f t="shared" si="37"/>
        <v>0</v>
      </c>
      <c r="J1191" s="74" t="str">
        <f t="shared" si="36"/>
        <v/>
      </c>
    </row>
    <row r="1192" spans="1:10">
      <c r="A1192" s="16">
        <v>1192</v>
      </c>
      <c r="B1192" s="13" t="s">
        <v>19</v>
      </c>
      <c r="C1192" s="65" t="s">
        <v>716</v>
      </c>
      <c r="D1192" s="12" t="s">
        <v>214</v>
      </c>
      <c r="E1192" s="11" t="s">
        <v>442</v>
      </c>
      <c r="F1192" s="13">
        <v>38</v>
      </c>
      <c r="G1192" s="10">
        <v>185.43999999999997</v>
      </c>
      <c r="H1192" s="72"/>
      <c r="I1192" s="73">
        <f t="shared" si="37"/>
        <v>0</v>
      </c>
      <c r="J1192" s="74" t="str">
        <f t="shared" si="36"/>
        <v/>
      </c>
    </row>
    <row r="1193" spans="1:10">
      <c r="A1193" s="16">
        <v>1193</v>
      </c>
      <c r="B1193" s="13" t="s">
        <v>19</v>
      </c>
      <c r="C1193" s="65" t="s">
        <v>716</v>
      </c>
      <c r="D1193" s="12" t="s">
        <v>214</v>
      </c>
      <c r="E1193" s="11" t="s">
        <v>103</v>
      </c>
      <c r="F1193" s="13">
        <v>26</v>
      </c>
      <c r="G1193" s="10">
        <v>19.489999999999998</v>
      </c>
      <c r="H1193" s="72"/>
      <c r="I1193" s="73">
        <f t="shared" si="37"/>
        <v>0</v>
      </c>
      <c r="J1193" s="74" t="str">
        <f t="shared" si="36"/>
        <v/>
      </c>
    </row>
    <row r="1194" spans="1:10">
      <c r="A1194" s="16">
        <v>1194</v>
      </c>
      <c r="B1194" s="13" t="s">
        <v>19</v>
      </c>
      <c r="C1194" s="65" t="s">
        <v>716</v>
      </c>
      <c r="D1194" s="12" t="s">
        <v>214</v>
      </c>
      <c r="E1194" s="11" t="s">
        <v>636</v>
      </c>
      <c r="F1194" s="13">
        <v>38</v>
      </c>
      <c r="G1194" s="10">
        <v>26.060000000000002</v>
      </c>
      <c r="H1194" s="72"/>
      <c r="I1194" s="73">
        <f t="shared" si="37"/>
        <v>0</v>
      </c>
      <c r="J1194" s="74" t="str">
        <f t="shared" si="36"/>
        <v/>
      </c>
    </row>
    <row r="1195" spans="1:10">
      <c r="A1195" s="16">
        <v>1195</v>
      </c>
      <c r="B1195" s="13" t="s">
        <v>19</v>
      </c>
      <c r="C1195" s="65" t="s">
        <v>715</v>
      </c>
      <c r="D1195" s="12" t="s">
        <v>214</v>
      </c>
      <c r="E1195" s="11" t="s">
        <v>103</v>
      </c>
      <c r="F1195" s="13">
        <v>111</v>
      </c>
      <c r="G1195" s="10">
        <v>32.356666666666662</v>
      </c>
      <c r="H1195" s="72"/>
      <c r="I1195" s="73">
        <f t="shared" si="37"/>
        <v>0</v>
      </c>
      <c r="J1195" s="74" t="str">
        <f t="shared" si="36"/>
        <v/>
      </c>
    </row>
    <row r="1196" spans="1:10">
      <c r="A1196" s="16">
        <v>1196</v>
      </c>
      <c r="B1196" s="13" t="s">
        <v>19</v>
      </c>
      <c r="C1196" s="65" t="s">
        <v>714</v>
      </c>
      <c r="D1196" s="12" t="s">
        <v>214</v>
      </c>
      <c r="E1196" s="11" t="s">
        <v>442</v>
      </c>
      <c r="F1196" s="13">
        <v>212</v>
      </c>
      <c r="G1196" s="10">
        <v>51.786666666666669</v>
      </c>
      <c r="H1196" s="72"/>
      <c r="I1196" s="73">
        <f t="shared" si="37"/>
        <v>0</v>
      </c>
      <c r="J1196" s="74" t="str">
        <f t="shared" si="36"/>
        <v/>
      </c>
    </row>
    <row r="1197" spans="1:10">
      <c r="A1197" s="16">
        <v>1197</v>
      </c>
      <c r="B1197" s="13" t="s">
        <v>19</v>
      </c>
      <c r="C1197" s="65" t="s">
        <v>713</v>
      </c>
      <c r="D1197" s="12" t="s">
        <v>214</v>
      </c>
      <c r="E1197" s="11" t="s">
        <v>103</v>
      </c>
      <c r="F1197" s="13">
        <v>12</v>
      </c>
      <c r="G1197" s="10">
        <v>31.946666666666669</v>
      </c>
      <c r="H1197" s="72"/>
      <c r="I1197" s="73">
        <f t="shared" si="37"/>
        <v>0</v>
      </c>
      <c r="J1197" s="74" t="str">
        <f t="shared" si="36"/>
        <v/>
      </c>
    </row>
    <row r="1198" spans="1:10">
      <c r="A1198" s="16">
        <v>1198</v>
      </c>
      <c r="B1198" s="13" t="s">
        <v>19</v>
      </c>
      <c r="C1198" s="65" t="s">
        <v>712</v>
      </c>
      <c r="D1198" s="12" t="s">
        <v>707</v>
      </c>
      <c r="E1198" s="11" t="s">
        <v>442</v>
      </c>
      <c r="F1198" s="13">
        <v>100</v>
      </c>
      <c r="G1198" s="10">
        <v>19.216666666666669</v>
      </c>
      <c r="H1198" s="72"/>
      <c r="I1198" s="73">
        <f t="shared" si="37"/>
        <v>0</v>
      </c>
      <c r="J1198" s="74" t="str">
        <f t="shared" si="36"/>
        <v/>
      </c>
    </row>
    <row r="1199" spans="1:10">
      <c r="A1199" s="16">
        <v>1199</v>
      </c>
      <c r="B1199" s="13" t="s">
        <v>19</v>
      </c>
      <c r="C1199" s="65" t="s">
        <v>712</v>
      </c>
      <c r="D1199" s="12" t="s">
        <v>214</v>
      </c>
      <c r="E1199" s="11" t="s">
        <v>385</v>
      </c>
      <c r="F1199" s="13">
        <v>100</v>
      </c>
      <c r="G1199" s="10">
        <v>20.7</v>
      </c>
      <c r="H1199" s="72"/>
      <c r="I1199" s="73">
        <f t="shared" si="37"/>
        <v>0</v>
      </c>
      <c r="J1199" s="74" t="str">
        <f t="shared" si="36"/>
        <v/>
      </c>
    </row>
    <row r="1200" spans="1:10">
      <c r="A1200" s="16">
        <v>1200</v>
      </c>
      <c r="B1200" s="13" t="s">
        <v>19</v>
      </c>
      <c r="C1200" s="65" t="s">
        <v>711</v>
      </c>
      <c r="D1200" s="12" t="s">
        <v>214</v>
      </c>
      <c r="E1200" s="11" t="s">
        <v>442</v>
      </c>
      <c r="F1200" s="13">
        <v>183</v>
      </c>
      <c r="G1200" s="10">
        <v>31.179999999999996</v>
      </c>
      <c r="H1200" s="72"/>
      <c r="I1200" s="73">
        <f t="shared" si="37"/>
        <v>0</v>
      </c>
      <c r="J1200" s="74" t="str">
        <f t="shared" si="36"/>
        <v/>
      </c>
    </row>
    <row r="1201" spans="1:10">
      <c r="A1201" s="16">
        <v>1201</v>
      </c>
      <c r="B1201" s="13" t="s">
        <v>19</v>
      </c>
      <c r="C1201" s="65" t="s">
        <v>711</v>
      </c>
      <c r="D1201" s="12" t="s">
        <v>214</v>
      </c>
      <c r="E1201" s="11" t="s">
        <v>103</v>
      </c>
      <c r="F1201" s="13">
        <v>108</v>
      </c>
      <c r="G1201" s="10">
        <v>30.14</v>
      </c>
      <c r="H1201" s="72"/>
      <c r="I1201" s="73">
        <f t="shared" si="37"/>
        <v>0</v>
      </c>
      <c r="J1201" s="74" t="str">
        <f t="shared" si="36"/>
        <v/>
      </c>
    </row>
    <row r="1202" spans="1:10">
      <c r="A1202" s="16">
        <v>1202</v>
      </c>
      <c r="B1202" s="13" t="s">
        <v>19</v>
      </c>
      <c r="C1202" s="65" t="s">
        <v>711</v>
      </c>
      <c r="D1202" s="12" t="s">
        <v>214</v>
      </c>
      <c r="E1202" s="11" t="s">
        <v>710</v>
      </c>
      <c r="F1202" s="13">
        <v>11</v>
      </c>
      <c r="G1202" s="10">
        <v>31.336666666666662</v>
      </c>
      <c r="H1202" s="72"/>
      <c r="I1202" s="73">
        <f t="shared" si="37"/>
        <v>0</v>
      </c>
      <c r="J1202" s="74" t="str">
        <f t="shared" si="36"/>
        <v/>
      </c>
    </row>
    <row r="1203" spans="1:10">
      <c r="A1203" s="16">
        <v>1203</v>
      </c>
      <c r="B1203" s="13" t="s">
        <v>19</v>
      </c>
      <c r="C1203" s="65" t="s">
        <v>706</v>
      </c>
      <c r="D1203" s="12" t="s">
        <v>690</v>
      </c>
      <c r="E1203" s="11" t="s">
        <v>442</v>
      </c>
      <c r="F1203" s="13">
        <v>126</v>
      </c>
      <c r="G1203" s="10">
        <v>0.66</v>
      </c>
      <c r="H1203" s="72"/>
      <c r="I1203" s="73">
        <f t="shared" si="37"/>
        <v>0</v>
      </c>
      <c r="J1203" s="74" t="str">
        <f t="shared" si="36"/>
        <v/>
      </c>
    </row>
    <row r="1204" spans="1:10">
      <c r="A1204" s="16">
        <v>1204</v>
      </c>
      <c r="B1204" s="13" t="s">
        <v>19</v>
      </c>
      <c r="C1204" s="65" t="s">
        <v>704</v>
      </c>
      <c r="D1204" s="12" t="s">
        <v>214</v>
      </c>
      <c r="E1204" s="11" t="s">
        <v>705</v>
      </c>
      <c r="F1204" s="13">
        <v>170</v>
      </c>
      <c r="G1204" s="10">
        <v>0.34333333333333327</v>
      </c>
      <c r="H1204" s="72"/>
      <c r="I1204" s="73">
        <f t="shared" si="37"/>
        <v>0</v>
      </c>
      <c r="J1204" s="74" t="str">
        <f t="shared" si="36"/>
        <v/>
      </c>
    </row>
    <row r="1205" spans="1:10">
      <c r="A1205" s="16">
        <v>1205</v>
      </c>
      <c r="B1205" s="13" t="s">
        <v>19</v>
      </c>
      <c r="C1205" s="65" t="s">
        <v>702</v>
      </c>
      <c r="D1205" s="12" t="s">
        <v>697</v>
      </c>
      <c r="E1205" s="11" t="s">
        <v>442</v>
      </c>
      <c r="F1205" s="13">
        <v>5</v>
      </c>
      <c r="G1205" s="10">
        <v>77.293333333333337</v>
      </c>
      <c r="H1205" s="72"/>
      <c r="I1205" s="73">
        <f t="shared" si="37"/>
        <v>0</v>
      </c>
      <c r="J1205" s="74" t="str">
        <f t="shared" si="36"/>
        <v/>
      </c>
    </row>
    <row r="1206" spans="1:10">
      <c r="A1206" s="16">
        <v>1206</v>
      </c>
      <c r="B1206" s="13" t="s">
        <v>19</v>
      </c>
      <c r="C1206" s="65" t="s">
        <v>701</v>
      </c>
      <c r="D1206" s="12" t="s">
        <v>697</v>
      </c>
      <c r="E1206" s="11" t="s">
        <v>103</v>
      </c>
      <c r="F1206" s="13">
        <v>5</v>
      </c>
      <c r="G1206" s="10">
        <v>90</v>
      </c>
      <c r="H1206" s="72"/>
      <c r="I1206" s="73">
        <f t="shared" si="37"/>
        <v>0</v>
      </c>
      <c r="J1206" s="74" t="str">
        <f t="shared" si="36"/>
        <v/>
      </c>
    </row>
    <row r="1207" spans="1:10">
      <c r="A1207" s="16">
        <v>1207</v>
      </c>
      <c r="B1207" s="13" t="s">
        <v>19</v>
      </c>
      <c r="C1207" s="65" t="s">
        <v>700</v>
      </c>
      <c r="D1207" s="12" t="s">
        <v>699</v>
      </c>
      <c r="E1207" s="11" t="s">
        <v>103</v>
      </c>
      <c r="F1207" s="13">
        <v>5</v>
      </c>
      <c r="G1207" s="10">
        <v>65.5</v>
      </c>
      <c r="H1207" s="72"/>
      <c r="I1207" s="73">
        <f t="shared" si="37"/>
        <v>0</v>
      </c>
      <c r="J1207" s="74" t="str">
        <f t="shared" si="36"/>
        <v/>
      </c>
    </row>
    <row r="1208" spans="1:10">
      <c r="A1208" s="16">
        <v>1208</v>
      </c>
      <c r="B1208" s="13" t="s">
        <v>19</v>
      </c>
      <c r="C1208" s="65" t="s">
        <v>698</v>
      </c>
      <c r="D1208" s="12" t="s">
        <v>697</v>
      </c>
      <c r="E1208" s="11" t="s">
        <v>103</v>
      </c>
      <c r="F1208" s="13">
        <v>5</v>
      </c>
      <c r="G1208" s="10">
        <v>110</v>
      </c>
      <c r="H1208" s="72"/>
      <c r="I1208" s="73">
        <f t="shared" si="37"/>
        <v>0</v>
      </c>
      <c r="J1208" s="74" t="str">
        <f t="shared" si="36"/>
        <v/>
      </c>
    </row>
    <row r="1209" spans="1:10">
      <c r="A1209" s="16">
        <v>1209</v>
      </c>
      <c r="B1209" s="13" t="s">
        <v>19</v>
      </c>
      <c r="C1209" s="65" t="s">
        <v>696</v>
      </c>
      <c r="D1209" s="12" t="s">
        <v>694</v>
      </c>
      <c r="E1209" s="11" t="s">
        <v>103</v>
      </c>
      <c r="F1209" s="13">
        <v>5</v>
      </c>
      <c r="G1209" s="10">
        <v>60</v>
      </c>
      <c r="H1209" s="72"/>
      <c r="I1209" s="73">
        <f t="shared" si="37"/>
        <v>0</v>
      </c>
      <c r="J1209" s="74" t="str">
        <f t="shared" si="36"/>
        <v/>
      </c>
    </row>
    <row r="1210" spans="1:10">
      <c r="A1210" s="16">
        <v>1210</v>
      </c>
      <c r="B1210" s="13" t="s">
        <v>19</v>
      </c>
      <c r="C1210" s="65" t="s">
        <v>695</v>
      </c>
      <c r="D1210" s="12" t="s">
        <v>694</v>
      </c>
      <c r="E1210" s="11" t="s">
        <v>103</v>
      </c>
      <c r="F1210" s="13">
        <v>5</v>
      </c>
      <c r="G1210" s="10">
        <v>109</v>
      </c>
      <c r="H1210" s="72"/>
      <c r="I1210" s="73">
        <f t="shared" si="37"/>
        <v>0</v>
      </c>
      <c r="J1210" s="74" t="str">
        <f t="shared" si="36"/>
        <v/>
      </c>
    </row>
    <row r="1211" spans="1:10">
      <c r="A1211" s="16">
        <v>1211</v>
      </c>
      <c r="B1211" s="13" t="s">
        <v>19</v>
      </c>
      <c r="C1211" s="65" t="s">
        <v>693</v>
      </c>
      <c r="D1211" s="12" t="s">
        <v>256</v>
      </c>
      <c r="E1211" s="11" t="s">
        <v>103</v>
      </c>
      <c r="F1211" s="13">
        <v>220</v>
      </c>
      <c r="G1211" s="10">
        <v>0.35666666666666669</v>
      </c>
      <c r="H1211" s="72"/>
      <c r="I1211" s="73">
        <f t="shared" si="37"/>
        <v>0</v>
      </c>
      <c r="J1211" s="74" t="str">
        <f t="shared" si="36"/>
        <v/>
      </c>
    </row>
    <row r="1212" spans="1:10">
      <c r="A1212" s="16">
        <v>1212</v>
      </c>
      <c r="B1212" s="13" t="s">
        <v>19</v>
      </c>
      <c r="C1212" s="65" t="s">
        <v>692</v>
      </c>
      <c r="D1212" s="12" t="s">
        <v>256</v>
      </c>
      <c r="E1212" s="11" t="s">
        <v>442</v>
      </c>
      <c r="F1212" s="13">
        <v>100</v>
      </c>
      <c r="G1212" s="10">
        <v>0.77999999999999992</v>
      </c>
      <c r="H1212" s="72"/>
      <c r="I1212" s="73">
        <f t="shared" si="37"/>
        <v>0</v>
      </c>
      <c r="J1212" s="74" t="str">
        <f t="shared" si="36"/>
        <v/>
      </c>
    </row>
    <row r="1213" spans="1:10">
      <c r="A1213" s="16">
        <v>1213</v>
      </c>
      <c r="B1213" s="13" t="s">
        <v>19</v>
      </c>
      <c r="C1213" s="65" t="s">
        <v>691</v>
      </c>
      <c r="D1213" s="12" t="s">
        <v>690</v>
      </c>
      <c r="E1213" s="11" t="s">
        <v>442</v>
      </c>
      <c r="F1213" s="13">
        <v>269</v>
      </c>
      <c r="G1213" s="10">
        <v>0.28000000000000003</v>
      </c>
      <c r="H1213" s="72"/>
      <c r="I1213" s="73">
        <f t="shared" si="37"/>
        <v>0</v>
      </c>
      <c r="J1213" s="74" t="str">
        <f t="shared" si="36"/>
        <v/>
      </c>
    </row>
    <row r="1214" spans="1:10">
      <c r="A1214" s="16">
        <v>1214</v>
      </c>
      <c r="B1214" s="13" t="s">
        <v>19</v>
      </c>
      <c r="C1214" s="65" t="s">
        <v>688</v>
      </c>
      <c r="D1214" s="12" t="s">
        <v>687</v>
      </c>
      <c r="E1214" s="11" t="s">
        <v>442</v>
      </c>
      <c r="F1214" s="13">
        <v>8</v>
      </c>
      <c r="G1214" s="10">
        <v>8.7866666666666671</v>
      </c>
      <c r="H1214" s="72"/>
      <c r="I1214" s="73">
        <f t="shared" si="37"/>
        <v>0</v>
      </c>
      <c r="J1214" s="74" t="str">
        <f t="shared" si="36"/>
        <v/>
      </c>
    </row>
    <row r="1215" spans="1:10">
      <c r="A1215" s="16">
        <v>1215</v>
      </c>
      <c r="B1215" s="16" t="s">
        <v>19</v>
      </c>
      <c r="C1215" s="66" t="s">
        <v>686</v>
      </c>
      <c r="D1215" s="15" t="s">
        <v>300</v>
      </c>
      <c r="E1215" s="14" t="s">
        <v>685</v>
      </c>
      <c r="F1215" s="13">
        <v>50</v>
      </c>
      <c r="G1215" s="10">
        <v>4.72</v>
      </c>
      <c r="H1215" s="72"/>
      <c r="I1215" s="73">
        <f t="shared" si="37"/>
        <v>0</v>
      </c>
      <c r="J1215" s="74" t="str">
        <f t="shared" si="36"/>
        <v/>
      </c>
    </row>
    <row r="1216" spans="1:10">
      <c r="A1216" s="16">
        <v>1216</v>
      </c>
      <c r="B1216" s="13" t="s">
        <v>19</v>
      </c>
      <c r="C1216" s="65" t="s">
        <v>684</v>
      </c>
      <c r="D1216" s="12" t="s">
        <v>683</v>
      </c>
      <c r="E1216" s="11" t="s">
        <v>442</v>
      </c>
      <c r="F1216" s="13">
        <v>55</v>
      </c>
      <c r="G1216" s="10">
        <v>5.93</v>
      </c>
      <c r="H1216" s="72"/>
      <c r="I1216" s="73">
        <f t="shared" si="37"/>
        <v>0</v>
      </c>
      <c r="J1216" s="74" t="str">
        <f t="shared" si="36"/>
        <v/>
      </c>
    </row>
    <row r="1217" spans="1:10">
      <c r="A1217" s="16">
        <v>1217</v>
      </c>
      <c r="B1217" s="13" t="s">
        <v>19</v>
      </c>
      <c r="C1217" s="65" t="s">
        <v>681</v>
      </c>
      <c r="D1217" s="12" t="s">
        <v>680</v>
      </c>
      <c r="E1217" s="11" t="s">
        <v>442</v>
      </c>
      <c r="F1217" s="13">
        <v>66</v>
      </c>
      <c r="G1217" s="10">
        <v>12.576666666666666</v>
      </c>
      <c r="H1217" s="72"/>
      <c r="I1217" s="73">
        <f t="shared" si="37"/>
        <v>0</v>
      </c>
      <c r="J1217" s="74" t="str">
        <f t="shared" si="36"/>
        <v/>
      </c>
    </row>
    <row r="1218" spans="1:10">
      <c r="A1218" s="16">
        <v>1218</v>
      </c>
      <c r="B1218" s="13" t="s">
        <v>19</v>
      </c>
      <c r="C1218" s="65" t="s">
        <v>678</v>
      </c>
      <c r="D1218" s="12" t="s">
        <v>677</v>
      </c>
      <c r="E1218" s="11" t="s">
        <v>679</v>
      </c>
      <c r="F1218" s="13">
        <v>175</v>
      </c>
      <c r="G1218" s="10">
        <v>0.33</v>
      </c>
      <c r="H1218" s="72"/>
      <c r="I1218" s="73">
        <f t="shared" si="37"/>
        <v>0</v>
      </c>
      <c r="J1218" s="74" t="str">
        <f t="shared" ref="J1218:J1281" si="38">IF(H:H&gt;G:G, "Above Estimated Unit Price", "")</f>
        <v/>
      </c>
    </row>
    <row r="1219" spans="1:10">
      <c r="A1219" s="16">
        <v>1219</v>
      </c>
      <c r="B1219" s="13" t="s">
        <v>19</v>
      </c>
      <c r="C1219" s="65" t="s">
        <v>676</v>
      </c>
      <c r="D1219" s="12" t="s">
        <v>675</v>
      </c>
      <c r="E1219" s="11" t="s">
        <v>442</v>
      </c>
      <c r="F1219" s="13">
        <v>410</v>
      </c>
      <c r="G1219" s="10">
        <v>0.36333333333333329</v>
      </c>
      <c r="H1219" s="72"/>
      <c r="I1219" s="73">
        <f t="shared" ref="I1219:I1282" si="39">H1219*F1219</f>
        <v>0</v>
      </c>
      <c r="J1219" s="74" t="str">
        <f t="shared" si="38"/>
        <v/>
      </c>
    </row>
    <row r="1220" spans="1:10">
      <c r="A1220" s="16">
        <v>1220</v>
      </c>
      <c r="B1220" s="13" t="s">
        <v>19</v>
      </c>
      <c r="C1220" s="65" t="s">
        <v>674</v>
      </c>
      <c r="D1220" s="12" t="s">
        <v>540</v>
      </c>
      <c r="E1220" s="11" t="s">
        <v>442</v>
      </c>
      <c r="F1220" s="13">
        <v>5</v>
      </c>
      <c r="G1220" s="10">
        <v>44.81</v>
      </c>
      <c r="H1220" s="72"/>
      <c r="I1220" s="73">
        <f t="shared" si="39"/>
        <v>0</v>
      </c>
      <c r="J1220" s="74" t="str">
        <f t="shared" si="38"/>
        <v/>
      </c>
    </row>
    <row r="1221" spans="1:10">
      <c r="A1221" s="16">
        <v>1221</v>
      </c>
      <c r="B1221" s="16" t="s">
        <v>19</v>
      </c>
      <c r="C1221" s="66" t="s">
        <v>673</v>
      </c>
      <c r="D1221" s="15" t="s">
        <v>672</v>
      </c>
      <c r="E1221" s="14" t="s">
        <v>442</v>
      </c>
      <c r="F1221" s="13">
        <v>6</v>
      </c>
      <c r="G1221" s="10">
        <v>64.08</v>
      </c>
      <c r="H1221" s="72"/>
      <c r="I1221" s="73">
        <f t="shared" si="39"/>
        <v>0</v>
      </c>
      <c r="J1221" s="74" t="str">
        <f t="shared" si="38"/>
        <v/>
      </c>
    </row>
    <row r="1222" spans="1:10">
      <c r="A1222" s="16">
        <v>1222</v>
      </c>
      <c r="B1222" s="13" t="s">
        <v>19</v>
      </c>
      <c r="C1222" s="65" t="s">
        <v>668</v>
      </c>
      <c r="D1222" s="12" t="s">
        <v>666</v>
      </c>
      <c r="E1222" s="11" t="s">
        <v>505</v>
      </c>
      <c r="F1222" s="13">
        <v>20</v>
      </c>
      <c r="G1222" s="10">
        <v>4.8999999999999995</v>
      </c>
      <c r="H1222" s="72"/>
      <c r="I1222" s="73">
        <f t="shared" si="39"/>
        <v>0</v>
      </c>
      <c r="J1222" s="74" t="str">
        <f t="shared" si="38"/>
        <v/>
      </c>
    </row>
    <row r="1223" spans="1:10">
      <c r="A1223" s="16">
        <v>1223</v>
      </c>
      <c r="B1223" s="13" t="s">
        <v>19</v>
      </c>
      <c r="C1223" s="65" t="s">
        <v>667</v>
      </c>
      <c r="D1223" s="12" t="s">
        <v>666</v>
      </c>
      <c r="E1223" s="11" t="s">
        <v>505</v>
      </c>
      <c r="F1223" s="13">
        <v>36</v>
      </c>
      <c r="G1223" s="10">
        <v>3.94</v>
      </c>
      <c r="H1223" s="72"/>
      <c r="I1223" s="73">
        <f t="shared" si="39"/>
        <v>0</v>
      </c>
      <c r="J1223" s="74" t="str">
        <f t="shared" si="38"/>
        <v/>
      </c>
    </row>
    <row r="1224" spans="1:10">
      <c r="A1224" s="16">
        <v>1224</v>
      </c>
      <c r="B1224" s="16" t="s">
        <v>19</v>
      </c>
      <c r="C1224" s="66" t="s">
        <v>665</v>
      </c>
      <c r="D1224" s="15" t="s">
        <v>664</v>
      </c>
      <c r="E1224" s="14" t="s">
        <v>663</v>
      </c>
      <c r="F1224" s="13">
        <v>5</v>
      </c>
      <c r="G1224" s="10">
        <v>98.33</v>
      </c>
      <c r="H1224" s="72"/>
      <c r="I1224" s="73">
        <f t="shared" si="39"/>
        <v>0</v>
      </c>
      <c r="J1224" s="74" t="str">
        <f t="shared" si="38"/>
        <v/>
      </c>
    </row>
    <row r="1225" spans="1:10">
      <c r="A1225" s="16">
        <v>1225</v>
      </c>
      <c r="B1225" s="13" t="s">
        <v>19</v>
      </c>
      <c r="C1225" s="67" t="s">
        <v>662</v>
      </c>
      <c r="D1225" s="12" t="s">
        <v>657</v>
      </c>
      <c r="E1225" s="11" t="s">
        <v>442</v>
      </c>
      <c r="F1225" s="13">
        <v>7</v>
      </c>
      <c r="G1225" s="10">
        <v>16.41333333333333</v>
      </c>
      <c r="H1225" s="72"/>
      <c r="I1225" s="73">
        <f t="shared" si="39"/>
        <v>0</v>
      </c>
      <c r="J1225" s="74" t="str">
        <f t="shared" si="38"/>
        <v/>
      </c>
    </row>
    <row r="1226" spans="1:10">
      <c r="A1226" s="16">
        <v>1226</v>
      </c>
      <c r="B1226" s="13" t="s">
        <v>19</v>
      </c>
      <c r="C1226" s="65" t="s">
        <v>661</v>
      </c>
      <c r="D1226" s="12" t="s">
        <v>657</v>
      </c>
      <c r="E1226" s="11" t="s">
        <v>505</v>
      </c>
      <c r="F1226" s="13">
        <v>10</v>
      </c>
      <c r="G1226" s="10">
        <v>13.35</v>
      </c>
      <c r="H1226" s="72"/>
      <c r="I1226" s="73">
        <f t="shared" si="39"/>
        <v>0</v>
      </c>
      <c r="J1226" s="74" t="str">
        <f t="shared" si="38"/>
        <v/>
      </c>
    </row>
    <row r="1227" spans="1:10">
      <c r="A1227" s="16">
        <v>1227</v>
      </c>
      <c r="B1227" s="13" t="s">
        <v>19</v>
      </c>
      <c r="C1227" s="65" t="s">
        <v>658</v>
      </c>
      <c r="D1227" s="12" t="s">
        <v>657</v>
      </c>
      <c r="E1227" s="11" t="s">
        <v>505</v>
      </c>
      <c r="F1227" s="13">
        <v>17</v>
      </c>
      <c r="G1227" s="10">
        <v>12.13</v>
      </c>
      <c r="H1227" s="72"/>
      <c r="I1227" s="73">
        <f t="shared" si="39"/>
        <v>0</v>
      </c>
      <c r="J1227" s="74" t="str">
        <f t="shared" si="38"/>
        <v/>
      </c>
    </row>
    <row r="1228" spans="1:10">
      <c r="A1228" s="16">
        <v>1228</v>
      </c>
      <c r="B1228" s="13" t="s">
        <v>19</v>
      </c>
      <c r="C1228" s="65" t="s">
        <v>655</v>
      </c>
      <c r="D1228" s="12" t="s">
        <v>653</v>
      </c>
      <c r="E1228" s="11" t="s">
        <v>442</v>
      </c>
      <c r="F1228" s="13">
        <v>20</v>
      </c>
      <c r="G1228" s="10">
        <v>5.96</v>
      </c>
      <c r="H1228" s="72"/>
      <c r="I1228" s="73">
        <f t="shared" si="39"/>
        <v>0</v>
      </c>
      <c r="J1228" s="74" t="str">
        <f t="shared" si="38"/>
        <v/>
      </c>
    </row>
    <row r="1229" spans="1:10">
      <c r="A1229" s="16">
        <v>1229</v>
      </c>
      <c r="B1229" s="13" t="s">
        <v>19</v>
      </c>
      <c r="C1229" s="65" t="s">
        <v>654</v>
      </c>
      <c r="D1229" s="12" t="s">
        <v>653</v>
      </c>
      <c r="E1229" s="11" t="s">
        <v>652</v>
      </c>
      <c r="F1229" s="13">
        <v>20</v>
      </c>
      <c r="G1229" s="10">
        <v>5.95</v>
      </c>
      <c r="H1229" s="72"/>
      <c r="I1229" s="73">
        <f t="shared" si="39"/>
        <v>0</v>
      </c>
      <c r="J1229" s="74" t="str">
        <f t="shared" si="38"/>
        <v/>
      </c>
    </row>
    <row r="1230" spans="1:10">
      <c r="A1230" s="16">
        <v>1230</v>
      </c>
      <c r="B1230" s="13" t="s">
        <v>19</v>
      </c>
      <c r="C1230" s="65" t="s">
        <v>650</v>
      </c>
      <c r="D1230" s="12" t="s">
        <v>648</v>
      </c>
      <c r="E1230" s="11" t="s">
        <v>442</v>
      </c>
      <c r="F1230" s="13">
        <v>26</v>
      </c>
      <c r="G1230" s="10">
        <v>6.88</v>
      </c>
      <c r="H1230" s="72"/>
      <c r="I1230" s="73">
        <f t="shared" si="39"/>
        <v>0</v>
      </c>
      <c r="J1230" s="74" t="str">
        <f t="shared" si="38"/>
        <v/>
      </c>
    </row>
    <row r="1231" spans="1:10">
      <c r="A1231" s="16">
        <v>1231</v>
      </c>
      <c r="B1231" s="13" t="s">
        <v>19</v>
      </c>
      <c r="C1231" s="65" t="s">
        <v>649</v>
      </c>
      <c r="D1231" s="12" t="s">
        <v>648</v>
      </c>
      <c r="E1231" s="11" t="s">
        <v>505</v>
      </c>
      <c r="F1231" s="13">
        <v>5</v>
      </c>
      <c r="G1231" s="10">
        <v>37.279999999999994</v>
      </c>
      <c r="H1231" s="72"/>
      <c r="I1231" s="73">
        <f t="shared" si="39"/>
        <v>0</v>
      </c>
      <c r="J1231" s="74" t="str">
        <f t="shared" si="38"/>
        <v/>
      </c>
    </row>
    <row r="1232" spans="1:10">
      <c r="A1232" s="16">
        <v>1232</v>
      </c>
      <c r="B1232" s="13" t="s">
        <v>19</v>
      </c>
      <c r="C1232" s="65" t="s">
        <v>647</v>
      </c>
      <c r="D1232" s="12" t="s">
        <v>96</v>
      </c>
      <c r="E1232" s="11" t="s">
        <v>442</v>
      </c>
      <c r="F1232" s="13">
        <v>16</v>
      </c>
      <c r="G1232" s="10">
        <v>6.1833333333333336</v>
      </c>
      <c r="H1232" s="72"/>
      <c r="I1232" s="73">
        <f t="shared" si="39"/>
        <v>0</v>
      </c>
      <c r="J1232" s="74" t="str">
        <f t="shared" si="38"/>
        <v/>
      </c>
    </row>
    <row r="1233" spans="1:10">
      <c r="A1233" s="16">
        <v>1233</v>
      </c>
      <c r="B1233" s="13" t="s">
        <v>19</v>
      </c>
      <c r="C1233" s="65" t="s">
        <v>646</v>
      </c>
      <c r="D1233" s="12" t="s">
        <v>96</v>
      </c>
      <c r="E1233" s="11" t="s">
        <v>442</v>
      </c>
      <c r="F1233" s="13">
        <v>10</v>
      </c>
      <c r="G1233" s="10">
        <v>7.24</v>
      </c>
      <c r="H1233" s="72"/>
      <c r="I1233" s="73">
        <f t="shared" si="39"/>
        <v>0</v>
      </c>
      <c r="J1233" s="74" t="str">
        <f t="shared" si="38"/>
        <v/>
      </c>
    </row>
    <row r="1234" spans="1:10">
      <c r="A1234" s="16">
        <v>1234</v>
      </c>
      <c r="B1234" s="13" t="s">
        <v>19</v>
      </c>
      <c r="C1234" s="65" t="s">
        <v>645</v>
      </c>
      <c r="D1234" s="12" t="s">
        <v>96</v>
      </c>
      <c r="E1234" s="11" t="s">
        <v>442</v>
      </c>
      <c r="F1234" s="13">
        <v>72</v>
      </c>
      <c r="G1234" s="10">
        <v>3.67</v>
      </c>
      <c r="H1234" s="72"/>
      <c r="I1234" s="73">
        <f t="shared" si="39"/>
        <v>0</v>
      </c>
      <c r="J1234" s="74" t="str">
        <f t="shared" si="38"/>
        <v/>
      </c>
    </row>
    <row r="1235" spans="1:10">
      <c r="A1235" s="16">
        <v>1235</v>
      </c>
      <c r="B1235" s="13" t="s">
        <v>19</v>
      </c>
      <c r="C1235" s="65" t="s">
        <v>644</v>
      </c>
      <c r="D1235" s="12" t="s">
        <v>96</v>
      </c>
      <c r="E1235" s="11" t="s">
        <v>442</v>
      </c>
      <c r="F1235" s="13">
        <v>33</v>
      </c>
      <c r="G1235" s="10">
        <v>3.2899999999999996</v>
      </c>
      <c r="H1235" s="72"/>
      <c r="I1235" s="73">
        <f t="shared" si="39"/>
        <v>0</v>
      </c>
      <c r="J1235" s="74" t="str">
        <f t="shared" si="38"/>
        <v/>
      </c>
    </row>
    <row r="1236" spans="1:10">
      <c r="A1236" s="16">
        <v>1236</v>
      </c>
      <c r="B1236" s="13" t="s">
        <v>19</v>
      </c>
      <c r="C1236" s="65" t="s">
        <v>643</v>
      </c>
      <c r="D1236" s="12" t="s">
        <v>96</v>
      </c>
      <c r="E1236" s="11" t="s">
        <v>442</v>
      </c>
      <c r="F1236" s="13">
        <v>10</v>
      </c>
      <c r="G1236" s="10">
        <v>5.0066666666666668</v>
      </c>
      <c r="H1236" s="72"/>
      <c r="I1236" s="73">
        <f t="shared" si="39"/>
        <v>0</v>
      </c>
      <c r="J1236" s="74" t="str">
        <f t="shared" si="38"/>
        <v/>
      </c>
    </row>
    <row r="1237" spans="1:10">
      <c r="A1237" s="16">
        <v>1237</v>
      </c>
      <c r="B1237" s="13" t="s">
        <v>19</v>
      </c>
      <c r="C1237" s="65" t="s">
        <v>639</v>
      </c>
      <c r="D1237" s="12" t="s">
        <v>540</v>
      </c>
      <c r="E1237" s="11" t="s">
        <v>442</v>
      </c>
      <c r="F1237" s="13">
        <v>5</v>
      </c>
      <c r="G1237" s="10">
        <v>190.34</v>
      </c>
      <c r="H1237" s="72"/>
      <c r="I1237" s="73">
        <f t="shared" si="39"/>
        <v>0</v>
      </c>
      <c r="J1237" s="74" t="str">
        <f t="shared" si="38"/>
        <v/>
      </c>
    </row>
    <row r="1238" spans="1:10" ht="15" customHeight="1">
      <c r="A1238" s="16">
        <v>1238</v>
      </c>
      <c r="B1238" s="13" t="s">
        <v>19</v>
      </c>
      <c r="C1238" s="65" t="s">
        <v>637</v>
      </c>
      <c r="D1238" s="12" t="s">
        <v>22</v>
      </c>
      <c r="E1238" s="11" t="s">
        <v>442</v>
      </c>
      <c r="F1238" s="13">
        <v>940</v>
      </c>
      <c r="G1238" s="10">
        <v>0.85</v>
      </c>
      <c r="H1238" s="72"/>
      <c r="I1238" s="73">
        <f t="shared" si="39"/>
        <v>0</v>
      </c>
      <c r="J1238" s="74" t="str">
        <f t="shared" si="38"/>
        <v/>
      </c>
    </row>
    <row r="1239" spans="1:10">
      <c r="A1239" s="16">
        <v>1239</v>
      </c>
      <c r="B1239" s="13" t="s">
        <v>19</v>
      </c>
      <c r="C1239" s="65" t="s">
        <v>637</v>
      </c>
      <c r="D1239" s="12" t="s">
        <v>22</v>
      </c>
      <c r="E1239" s="11" t="s">
        <v>103</v>
      </c>
      <c r="F1239" s="13">
        <v>414</v>
      </c>
      <c r="G1239" s="10">
        <v>1.2733333333333332</v>
      </c>
      <c r="H1239" s="72"/>
      <c r="I1239" s="73">
        <f t="shared" si="39"/>
        <v>0</v>
      </c>
      <c r="J1239" s="74" t="str">
        <f t="shared" si="38"/>
        <v/>
      </c>
    </row>
    <row r="1240" spans="1:10">
      <c r="A1240" s="16">
        <v>1240</v>
      </c>
      <c r="B1240" s="13" t="s">
        <v>19</v>
      </c>
      <c r="C1240" s="65" t="s">
        <v>633</v>
      </c>
      <c r="D1240" s="12" t="s">
        <v>632</v>
      </c>
      <c r="E1240" s="11" t="s">
        <v>635</v>
      </c>
      <c r="F1240" s="13">
        <v>50</v>
      </c>
      <c r="G1240" s="10">
        <v>1.7233333333333334</v>
      </c>
      <c r="H1240" s="72"/>
      <c r="I1240" s="73">
        <f t="shared" si="39"/>
        <v>0</v>
      </c>
      <c r="J1240" s="74" t="str">
        <f t="shared" si="38"/>
        <v/>
      </c>
    </row>
    <row r="1241" spans="1:10">
      <c r="A1241" s="16">
        <v>1241</v>
      </c>
      <c r="B1241" s="13" t="s">
        <v>19</v>
      </c>
      <c r="C1241" s="65" t="s">
        <v>634</v>
      </c>
      <c r="D1241" s="12" t="s">
        <v>22</v>
      </c>
      <c r="E1241" s="11" t="s">
        <v>103</v>
      </c>
      <c r="F1241" s="13">
        <v>1131</v>
      </c>
      <c r="G1241" s="10">
        <v>1.4766666666666666</v>
      </c>
      <c r="H1241" s="72"/>
      <c r="I1241" s="73">
        <f t="shared" si="39"/>
        <v>0</v>
      </c>
      <c r="J1241" s="74" t="str">
        <f t="shared" si="38"/>
        <v/>
      </c>
    </row>
    <row r="1242" spans="1:10">
      <c r="A1242" s="16">
        <v>1242</v>
      </c>
      <c r="B1242" s="13" t="s">
        <v>19</v>
      </c>
      <c r="C1242" s="65" t="s">
        <v>634</v>
      </c>
      <c r="D1242" s="12" t="s">
        <v>22</v>
      </c>
      <c r="E1242" s="11" t="s">
        <v>442</v>
      </c>
      <c r="F1242" s="13">
        <v>321</v>
      </c>
      <c r="G1242" s="10">
        <v>0.94</v>
      </c>
      <c r="H1242" s="72"/>
      <c r="I1242" s="73">
        <f t="shared" si="39"/>
        <v>0</v>
      </c>
      <c r="J1242" s="74" t="str">
        <f t="shared" si="38"/>
        <v/>
      </c>
    </row>
    <row r="1243" spans="1:10">
      <c r="A1243" s="16">
        <v>1243</v>
      </c>
      <c r="B1243" s="13" t="s">
        <v>19</v>
      </c>
      <c r="C1243" s="65" t="s">
        <v>631</v>
      </c>
      <c r="D1243" s="12" t="s">
        <v>22</v>
      </c>
      <c r="E1243" s="11" t="s">
        <v>103</v>
      </c>
      <c r="F1243" s="13">
        <v>50</v>
      </c>
      <c r="G1243" s="10">
        <v>2.0133333333333332</v>
      </c>
      <c r="H1243" s="72"/>
      <c r="I1243" s="73">
        <f t="shared" si="39"/>
        <v>0</v>
      </c>
      <c r="J1243" s="74" t="str">
        <f t="shared" si="38"/>
        <v/>
      </c>
    </row>
    <row r="1244" spans="1:10">
      <c r="A1244" s="16">
        <v>1244</v>
      </c>
      <c r="B1244" s="13" t="s">
        <v>19</v>
      </c>
      <c r="C1244" s="65" t="s">
        <v>630</v>
      </c>
      <c r="D1244" s="12" t="s">
        <v>22</v>
      </c>
      <c r="E1244" s="11" t="s">
        <v>103</v>
      </c>
      <c r="F1244" s="13">
        <v>20</v>
      </c>
      <c r="G1244" s="10">
        <v>2.6866666666666661</v>
      </c>
      <c r="H1244" s="72"/>
      <c r="I1244" s="73">
        <f t="shared" si="39"/>
        <v>0</v>
      </c>
      <c r="J1244" s="74" t="str">
        <f t="shared" si="38"/>
        <v/>
      </c>
    </row>
    <row r="1245" spans="1:10">
      <c r="A1245" s="16">
        <v>1245</v>
      </c>
      <c r="B1245" s="13" t="s">
        <v>19</v>
      </c>
      <c r="C1245" s="65" t="s">
        <v>629</v>
      </c>
      <c r="D1245" s="12" t="s">
        <v>628</v>
      </c>
      <c r="E1245" s="11" t="s">
        <v>442</v>
      </c>
      <c r="F1245" s="13">
        <v>105</v>
      </c>
      <c r="G1245" s="10">
        <v>3.0266666666666668</v>
      </c>
      <c r="H1245" s="72"/>
      <c r="I1245" s="73">
        <f t="shared" si="39"/>
        <v>0</v>
      </c>
      <c r="J1245" s="74" t="str">
        <f t="shared" si="38"/>
        <v/>
      </c>
    </row>
    <row r="1246" spans="1:10">
      <c r="A1246" s="16">
        <v>1246</v>
      </c>
      <c r="B1246" s="13" t="s">
        <v>19</v>
      </c>
      <c r="C1246" s="65" t="s">
        <v>627</v>
      </c>
      <c r="D1246" s="12" t="s">
        <v>22</v>
      </c>
      <c r="E1246" s="11" t="s">
        <v>442</v>
      </c>
      <c r="F1246" s="13">
        <v>61</v>
      </c>
      <c r="G1246" s="10">
        <v>5.75</v>
      </c>
      <c r="H1246" s="72"/>
      <c r="I1246" s="73">
        <f t="shared" si="39"/>
        <v>0</v>
      </c>
      <c r="J1246" s="74" t="str">
        <f t="shared" si="38"/>
        <v/>
      </c>
    </row>
    <row r="1247" spans="1:10">
      <c r="A1247" s="16">
        <v>1247</v>
      </c>
      <c r="B1247" s="13" t="s">
        <v>19</v>
      </c>
      <c r="C1247" s="65" t="s">
        <v>624</v>
      </c>
      <c r="D1247" s="12" t="s">
        <v>22</v>
      </c>
      <c r="E1247" s="11" t="s">
        <v>625</v>
      </c>
      <c r="F1247" s="13">
        <v>95</v>
      </c>
      <c r="G1247" s="10">
        <v>2.7600000000000002</v>
      </c>
      <c r="H1247" s="72"/>
      <c r="I1247" s="73">
        <f t="shared" si="39"/>
        <v>0</v>
      </c>
      <c r="J1247" s="74" t="str">
        <f t="shared" si="38"/>
        <v/>
      </c>
    </row>
    <row r="1248" spans="1:10">
      <c r="A1248" s="16">
        <v>1248</v>
      </c>
      <c r="B1248" s="13" t="s">
        <v>19</v>
      </c>
      <c r="C1248" s="65" t="s">
        <v>624</v>
      </c>
      <c r="D1248" s="12" t="s">
        <v>22</v>
      </c>
      <c r="E1248" s="11" t="s">
        <v>442</v>
      </c>
      <c r="F1248" s="13">
        <v>81</v>
      </c>
      <c r="G1248" s="10">
        <v>1.8233333333333333</v>
      </c>
      <c r="H1248" s="72"/>
      <c r="I1248" s="73">
        <f t="shared" si="39"/>
        <v>0</v>
      </c>
      <c r="J1248" s="74" t="str">
        <f t="shared" si="38"/>
        <v/>
      </c>
    </row>
    <row r="1249" spans="1:10">
      <c r="A1249" s="16">
        <v>1249</v>
      </c>
      <c r="B1249" s="13" t="s">
        <v>19</v>
      </c>
      <c r="C1249" s="65" t="s">
        <v>624</v>
      </c>
      <c r="D1249" s="12" t="s">
        <v>22</v>
      </c>
      <c r="E1249" s="11" t="s">
        <v>103</v>
      </c>
      <c r="F1249" s="13">
        <v>118</v>
      </c>
      <c r="G1249" s="10">
        <v>1.8266666666666669</v>
      </c>
      <c r="H1249" s="72"/>
      <c r="I1249" s="73">
        <f t="shared" si="39"/>
        <v>0</v>
      </c>
      <c r="J1249" s="74" t="str">
        <f t="shared" si="38"/>
        <v/>
      </c>
    </row>
    <row r="1250" spans="1:10">
      <c r="A1250" s="16">
        <v>1250</v>
      </c>
      <c r="B1250" s="13" t="s">
        <v>19</v>
      </c>
      <c r="C1250" s="65" t="s">
        <v>623</v>
      </c>
      <c r="D1250" s="12" t="s">
        <v>22</v>
      </c>
      <c r="E1250" s="11" t="s">
        <v>103</v>
      </c>
      <c r="F1250" s="13">
        <v>244</v>
      </c>
      <c r="G1250" s="10">
        <v>2.956666666666667</v>
      </c>
      <c r="H1250" s="72"/>
      <c r="I1250" s="73">
        <f t="shared" si="39"/>
        <v>0</v>
      </c>
      <c r="J1250" s="74" t="str">
        <f t="shared" si="38"/>
        <v/>
      </c>
    </row>
    <row r="1251" spans="1:10">
      <c r="A1251" s="16">
        <v>1251</v>
      </c>
      <c r="B1251" s="13" t="s">
        <v>19</v>
      </c>
      <c r="C1251" s="65" t="s">
        <v>620</v>
      </c>
      <c r="D1251" s="12" t="s">
        <v>22</v>
      </c>
      <c r="E1251" s="11" t="s">
        <v>442</v>
      </c>
      <c r="F1251" s="13">
        <v>1215</v>
      </c>
      <c r="G1251" s="10">
        <v>1.4866666666666666</v>
      </c>
      <c r="H1251" s="72"/>
      <c r="I1251" s="73">
        <f t="shared" si="39"/>
        <v>0</v>
      </c>
      <c r="J1251" s="74" t="str">
        <f t="shared" si="38"/>
        <v/>
      </c>
    </row>
    <row r="1252" spans="1:10">
      <c r="A1252" s="16">
        <v>1252</v>
      </c>
      <c r="B1252" s="13" t="s">
        <v>19</v>
      </c>
      <c r="C1252" s="65" t="s">
        <v>616</v>
      </c>
      <c r="D1252" s="12" t="s">
        <v>615</v>
      </c>
      <c r="E1252" s="11" t="s">
        <v>442</v>
      </c>
      <c r="F1252" s="13">
        <v>50</v>
      </c>
      <c r="G1252" s="10">
        <v>13.41</v>
      </c>
      <c r="H1252" s="72"/>
      <c r="I1252" s="73">
        <f t="shared" si="39"/>
        <v>0</v>
      </c>
      <c r="J1252" s="74" t="str">
        <f t="shared" si="38"/>
        <v/>
      </c>
    </row>
    <row r="1253" spans="1:10">
      <c r="A1253" s="16">
        <v>1253</v>
      </c>
      <c r="B1253" s="13" t="s">
        <v>19</v>
      </c>
      <c r="C1253" s="65" t="s">
        <v>609</v>
      </c>
      <c r="D1253" s="12" t="s">
        <v>115</v>
      </c>
      <c r="E1253" s="11" t="s">
        <v>57</v>
      </c>
      <c r="F1253" s="13">
        <v>5</v>
      </c>
      <c r="G1253" s="10">
        <v>122.44</v>
      </c>
      <c r="H1253" s="72"/>
      <c r="I1253" s="73">
        <f t="shared" si="39"/>
        <v>0</v>
      </c>
      <c r="J1253" s="74" t="str">
        <f t="shared" si="38"/>
        <v/>
      </c>
    </row>
    <row r="1254" spans="1:10">
      <c r="A1254" s="16">
        <v>1254</v>
      </c>
      <c r="B1254" s="13" t="s">
        <v>19</v>
      </c>
      <c r="C1254" s="65" t="s">
        <v>609</v>
      </c>
      <c r="D1254" s="12" t="s">
        <v>115</v>
      </c>
      <c r="E1254" s="11" t="s">
        <v>442</v>
      </c>
      <c r="F1254" s="13">
        <v>15</v>
      </c>
      <c r="G1254" s="10">
        <v>119.96</v>
      </c>
      <c r="H1254" s="72"/>
      <c r="I1254" s="73">
        <f t="shared" si="39"/>
        <v>0</v>
      </c>
      <c r="J1254" s="74" t="str">
        <f t="shared" si="38"/>
        <v/>
      </c>
    </row>
    <row r="1255" spans="1:10">
      <c r="A1255" s="16">
        <v>1255</v>
      </c>
      <c r="B1255" s="13" t="s">
        <v>19</v>
      </c>
      <c r="C1255" s="65" t="s">
        <v>606</v>
      </c>
      <c r="D1255" s="12" t="s">
        <v>605</v>
      </c>
      <c r="E1255" s="11" t="s">
        <v>442</v>
      </c>
      <c r="F1255" s="13">
        <v>60</v>
      </c>
      <c r="G1255" s="10">
        <v>6.22</v>
      </c>
      <c r="H1255" s="72"/>
      <c r="I1255" s="73">
        <f t="shared" si="39"/>
        <v>0</v>
      </c>
      <c r="J1255" s="74" t="str">
        <f t="shared" si="38"/>
        <v/>
      </c>
    </row>
    <row r="1256" spans="1:10">
      <c r="A1256" s="16">
        <v>1256</v>
      </c>
      <c r="B1256" s="13" t="s">
        <v>19</v>
      </c>
      <c r="C1256" s="65" t="s">
        <v>604</v>
      </c>
      <c r="D1256" s="12" t="s">
        <v>603</v>
      </c>
      <c r="E1256" s="11" t="s">
        <v>505</v>
      </c>
      <c r="F1256" s="13">
        <v>5</v>
      </c>
      <c r="G1256" s="10">
        <v>16.47</v>
      </c>
      <c r="H1256" s="72"/>
      <c r="I1256" s="73">
        <f t="shared" si="39"/>
        <v>0</v>
      </c>
      <c r="J1256" s="74" t="str">
        <f t="shared" si="38"/>
        <v/>
      </c>
    </row>
    <row r="1257" spans="1:10">
      <c r="A1257" s="16">
        <v>1257</v>
      </c>
      <c r="B1257" s="13" t="s">
        <v>19</v>
      </c>
      <c r="C1257" s="65" t="s">
        <v>602</v>
      </c>
      <c r="D1257" s="12" t="s">
        <v>540</v>
      </c>
      <c r="E1257" s="11" t="s">
        <v>442</v>
      </c>
      <c r="F1257" s="13">
        <v>5</v>
      </c>
      <c r="G1257" s="10">
        <v>55.13</v>
      </c>
      <c r="H1257" s="72"/>
      <c r="I1257" s="73">
        <f t="shared" si="39"/>
        <v>0</v>
      </c>
      <c r="J1257" s="74" t="str">
        <f t="shared" si="38"/>
        <v/>
      </c>
    </row>
    <row r="1258" spans="1:10">
      <c r="A1258" s="16">
        <v>1258</v>
      </c>
      <c r="B1258" s="13" t="s">
        <v>19</v>
      </c>
      <c r="C1258" s="65" t="s">
        <v>601</v>
      </c>
      <c r="D1258" s="12" t="s">
        <v>600</v>
      </c>
      <c r="E1258" s="11" t="s">
        <v>442</v>
      </c>
      <c r="F1258" s="13">
        <v>8</v>
      </c>
      <c r="G1258" s="10">
        <v>1169.71</v>
      </c>
      <c r="H1258" s="72"/>
      <c r="I1258" s="73">
        <f t="shared" si="39"/>
        <v>0</v>
      </c>
      <c r="J1258" s="74" t="str">
        <f t="shared" si="38"/>
        <v/>
      </c>
    </row>
    <row r="1259" spans="1:10">
      <c r="A1259" s="16">
        <v>1259</v>
      </c>
      <c r="B1259" s="13" t="s">
        <v>19</v>
      </c>
      <c r="C1259" s="65" t="s">
        <v>599</v>
      </c>
      <c r="D1259" s="12" t="s">
        <v>596</v>
      </c>
      <c r="E1259" s="11" t="s">
        <v>442</v>
      </c>
      <c r="F1259" s="13">
        <v>5</v>
      </c>
      <c r="G1259" s="10">
        <v>153.6</v>
      </c>
      <c r="H1259" s="72"/>
      <c r="I1259" s="73">
        <f t="shared" si="39"/>
        <v>0</v>
      </c>
      <c r="J1259" s="74" t="str">
        <f t="shared" si="38"/>
        <v/>
      </c>
    </row>
    <row r="1260" spans="1:10">
      <c r="A1260" s="16">
        <v>1260</v>
      </c>
      <c r="B1260" s="13" t="s">
        <v>19</v>
      </c>
      <c r="C1260" s="65" t="s">
        <v>598</v>
      </c>
      <c r="D1260" s="12" t="s">
        <v>596</v>
      </c>
      <c r="E1260" s="11" t="s">
        <v>442</v>
      </c>
      <c r="F1260" s="13">
        <v>5</v>
      </c>
      <c r="G1260" s="10">
        <v>92.719999999999985</v>
      </c>
      <c r="H1260" s="72"/>
      <c r="I1260" s="73">
        <f t="shared" si="39"/>
        <v>0</v>
      </c>
      <c r="J1260" s="74" t="str">
        <f t="shared" si="38"/>
        <v/>
      </c>
    </row>
    <row r="1261" spans="1:10">
      <c r="A1261" s="16">
        <v>1261</v>
      </c>
      <c r="B1261" s="13" t="s">
        <v>19</v>
      </c>
      <c r="C1261" s="65" t="s">
        <v>597</v>
      </c>
      <c r="D1261" s="12" t="s">
        <v>596</v>
      </c>
      <c r="E1261" s="11" t="s">
        <v>442</v>
      </c>
      <c r="F1261" s="13">
        <v>5</v>
      </c>
      <c r="G1261" s="10">
        <v>441.68666666666672</v>
      </c>
      <c r="H1261" s="72"/>
      <c r="I1261" s="73">
        <f t="shared" si="39"/>
        <v>0</v>
      </c>
      <c r="J1261" s="74" t="str">
        <f t="shared" si="38"/>
        <v/>
      </c>
    </row>
    <row r="1262" spans="1:10">
      <c r="A1262" s="16">
        <v>1262</v>
      </c>
      <c r="B1262" s="13" t="s">
        <v>19</v>
      </c>
      <c r="C1262" s="65" t="s">
        <v>593</v>
      </c>
      <c r="D1262" s="12" t="s">
        <v>75</v>
      </c>
      <c r="E1262" s="11" t="s">
        <v>505</v>
      </c>
      <c r="F1262" s="13">
        <v>218</v>
      </c>
      <c r="G1262" s="10">
        <v>0.36000000000000004</v>
      </c>
      <c r="H1262" s="72"/>
      <c r="I1262" s="73">
        <f t="shared" si="39"/>
        <v>0</v>
      </c>
      <c r="J1262" s="74" t="str">
        <f t="shared" si="38"/>
        <v/>
      </c>
    </row>
    <row r="1263" spans="1:10">
      <c r="A1263" s="16">
        <v>1263</v>
      </c>
      <c r="B1263" s="13" t="s">
        <v>19</v>
      </c>
      <c r="C1263" s="65" t="s">
        <v>587</v>
      </c>
      <c r="D1263" s="12" t="s">
        <v>582</v>
      </c>
      <c r="E1263" s="11" t="s">
        <v>442</v>
      </c>
      <c r="F1263" s="13">
        <v>9</v>
      </c>
      <c r="G1263" s="10">
        <v>115.83</v>
      </c>
      <c r="H1263" s="72"/>
      <c r="I1263" s="73">
        <f t="shared" si="39"/>
        <v>0</v>
      </c>
      <c r="J1263" s="74" t="str">
        <f t="shared" si="38"/>
        <v/>
      </c>
    </row>
    <row r="1264" spans="1:10">
      <c r="A1264" s="16">
        <v>1264</v>
      </c>
      <c r="B1264" s="13" t="s">
        <v>19</v>
      </c>
      <c r="C1264" s="65" t="s">
        <v>586</v>
      </c>
      <c r="D1264" s="12" t="s">
        <v>582</v>
      </c>
      <c r="E1264" s="11" t="s">
        <v>442</v>
      </c>
      <c r="F1264" s="13">
        <v>9</v>
      </c>
      <c r="G1264" s="10">
        <v>97.353333333333339</v>
      </c>
      <c r="H1264" s="72"/>
      <c r="I1264" s="73">
        <f t="shared" si="39"/>
        <v>0</v>
      </c>
      <c r="J1264" s="74" t="str">
        <f t="shared" si="38"/>
        <v/>
      </c>
    </row>
    <row r="1265" spans="1:10">
      <c r="A1265" s="16">
        <v>1265</v>
      </c>
      <c r="B1265" s="13" t="s">
        <v>19</v>
      </c>
      <c r="C1265" s="65" t="s">
        <v>585</v>
      </c>
      <c r="D1265" s="12" t="s">
        <v>582</v>
      </c>
      <c r="E1265" s="11" t="s">
        <v>442</v>
      </c>
      <c r="F1265" s="13">
        <v>20</v>
      </c>
      <c r="G1265" s="10">
        <v>123.53333333333335</v>
      </c>
      <c r="H1265" s="72"/>
      <c r="I1265" s="73">
        <f t="shared" si="39"/>
        <v>0</v>
      </c>
      <c r="J1265" s="74" t="str">
        <f t="shared" si="38"/>
        <v/>
      </c>
    </row>
    <row r="1266" spans="1:10">
      <c r="A1266" s="16">
        <v>1266</v>
      </c>
      <c r="B1266" s="13" t="s">
        <v>19</v>
      </c>
      <c r="C1266" s="65" t="s">
        <v>584</v>
      </c>
      <c r="D1266" s="12" t="s">
        <v>582</v>
      </c>
      <c r="E1266" s="11" t="s">
        <v>442</v>
      </c>
      <c r="F1266" s="13">
        <v>19</v>
      </c>
      <c r="G1266" s="10">
        <v>107.58999999999999</v>
      </c>
      <c r="H1266" s="72"/>
      <c r="I1266" s="73">
        <f t="shared" si="39"/>
        <v>0</v>
      </c>
      <c r="J1266" s="74" t="str">
        <f t="shared" si="38"/>
        <v/>
      </c>
    </row>
    <row r="1267" spans="1:10">
      <c r="A1267" s="16">
        <v>1267</v>
      </c>
      <c r="B1267" s="13" t="s">
        <v>19</v>
      </c>
      <c r="C1267" s="65" t="s">
        <v>583</v>
      </c>
      <c r="D1267" s="12" t="s">
        <v>582</v>
      </c>
      <c r="E1267" s="11" t="s">
        <v>442</v>
      </c>
      <c r="F1267" s="13">
        <v>10</v>
      </c>
      <c r="G1267" s="10">
        <v>124.22000000000001</v>
      </c>
      <c r="H1267" s="72"/>
      <c r="I1267" s="73">
        <f t="shared" si="39"/>
        <v>0</v>
      </c>
      <c r="J1267" s="74" t="str">
        <f t="shared" si="38"/>
        <v/>
      </c>
    </row>
    <row r="1268" spans="1:10">
      <c r="A1268" s="16">
        <v>1268</v>
      </c>
      <c r="B1268" s="13" t="s">
        <v>19</v>
      </c>
      <c r="C1268" s="65" t="s">
        <v>576</v>
      </c>
      <c r="D1268" s="12" t="s">
        <v>115</v>
      </c>
      <c r="E1268" s="11" t="s">
        <v>442</v>
      </c>
      <c r="F1268" s="13">
        <v>8</v>
      </c>
      <c r="G1268" s="10">
        <v>10.8</v>
      </c>
      <c r="H1268" s="72"/>
      <c r="I1268" s="73">
        <f t="shared" si="39"/>
        <v>0</v>
      </c>
      <c r="J1268" s="74" t="str">
        <f t="shared" si="38"/>
        <v/>
      </c>
    </row>
    <row r="1269" spans="1:10">
      <c r="A1269" s="16">
        <v>1269</v>
      </c>
      <c r="B1269" s="13" t="s">
        <v>19</v>
      </c>
      <c r="C1269" s="65" t="s">
        <v>575</v>
      </c>
      <c r="D1269" s="12" t="s">
        <v>574</v>
      </c>
      <c r="E1269" s="11" t="s">
        <v>442</v>
      </c>
      <c r="F1269" s="13">
        <v>6</v>
      </c>
      <c r="G1269" s="10">
        <v>17.576666666666664</v>
      </c>
      <c r="H1269" s="72"/>
      <c r="I1269" s="73">
        <f t="shared" si="39"/>
        <v>0</v>
      </c>
      <c r="J1269" s="74" t="str">
        <f t="shared" si="38"/>
        <v/>
      </c>
    </row>
    <row r="1270" spans="1:10">
      <c r="A1270" s="16">
        <v>1270</v>
      </c>
      <c r="B1270" s="13" t="s">
        <v>19</v>
      </c>
      <c r="C1270" s="65" t="s">
        <v>573</v>
      </c>
      <c r="D1270" s="12" t="s">
        <v>572</v>
      </c>
      <c r="E1270" s="11" t="s">
        <v>442</v>
      </c>
      <c r="F1270" s="13">
        <v>3300</v>
      </c>
      <c r="G1270" s="10">
        <v>26.556666666666668</v>
      </c>
      <c r="H1270" s="72"/>
      <c r="I1270" s="73">
        <f t="shared" si="39"/>
        <v>0</v>
      </c>
      <c r="J1270" s="74" t="str">
        <f t="shared" si="38"/>
        <v/>
      </c>
    </row>
    <row r="1271" spans="1:10">
      <c r="A1271" s="16">
        <v>1271</v>
      </c>
      <c r="B1271" s="13" t="s">
        <v>19</v>
      </c>
      <c r="C1271" s="65" t="s">
        <v>571</v>
      </c>
      <c r="D1271" s="12" t="s">
        <v>569</v>
      </c>
      <c r="E1271" s="11" t="s">
        <v>442</v>
      </c>
      <c r="F1271" s="13">
        <v>849</v>
      </c>
      <c r="G1271" s="10">
        <v>0.74333333333333351</v>
      </c>
      <c r="H1271" s="72"/>
      <c r="I1271" s="73">
        <f t="shared" si="39"/>
        <v>0</v>
      </c>
      <c r="J1271" s="74" t="str">
        <f t="shared" si="38"/>
        <v/>
      </c>
    </row>
    <row r="1272" spans="1:10">
      <c r="A1272" s="16">
        <v>1272</v>
      </c>
      <c r="B1272" s="13" t="s">
        <v>19</v>
      </c>
      <c r="C1272" s="65" t="s">
        <v>570</v>
      </c>
      <c r="D1272" s="12" t="s">
        <v>569</v>
      </c>
      <c r="E1272" s="11" t="s">
        <v>442</v>
      </c>
      <c r="F1272" s="13">
        <v>990</v>
      </c>
      <c r="G1272" s="10">
        <v>8.4466666666666672</v>
      </c>
      <c r="H1272" s="72"/>
      <c r="I1272" s="73">
        <f t="shared" si="39"/>
        <v>0</v>
      </c>
      <c r="J1272" s="74" t="str">
        <f t="shared" si="38"/>
        <v/>
      </c>
    </row>
    <row r="1273" spans="1:10">
      <c r="A1273" s="16">
        <v>1273</v>
      </c>
      <c r="B1273" s="13" t="s">
        <v>19</v>
      </c>
      <c r="C1273" s="65" t="s">
        <v>568</v>
      </c>
      <c r="D1273" s="12" t="s">
        <v>567</v>
      </c>
      <c r="E1273" s="11" t="s">
        <v>442</v>
      </c>
      <c r="F1273" s="13">
        <v>1463</v>
      </c>
      <c r="G1273" s="10">
        <v>1.26</v>
      </c>
      <c r="H1273" s="72"/>
      <c r="I1273" s="73">
        <f t="shared" si="39"/>
        <v>0</v>
      </c>
      <c r="J1273" s="74" t="str">
        <f t="shared" si="38"/>
        <v/>
      </c>
    </row>
    <row r="1274" spans="1:10" ht="25.5">
      <c r="A1274" s="16">
        <v>1274</v>
      </c>
      <c r="B1274" s="13" t="s">
        <v>19</v>
      </c>
      <c r="C1274" s="65" t="s">
        <v>566</v>
      </c>
      <c r="D1274" s="12" t="s">
        <v>565</v>
      </c>
      <c r="E1274" s="11" t="s">
        <v>442</v>
      </c>
      <c r="F1274" s="13">
        <v>706</v>
      </c>
      <c r="G1274" s="10">
        <v>0.64333333333333331</v>
      </c>
      <c r="H1274" s="72"/>
      <c r="I1274" s="73">
        <f t="shared" si="39"/>
        <v>0</v>
      </c>
      <c r="J1274" s="74" t="str">
        <f t="shared" si="38"/>
        <v/>
      </c>
    </row>
    <row r="1275" spans="1:10">
      <c r="A1275" s="16">
        <v>1275</v>
      </c>
      <c r="B1275" s="13" t="s">
        <v>19</v>
      </c>
      <c r="C1275" s="65" t="s">
        <v>564</v>
      </c>
      <c r="D1275" s="12" t="s">
        <v>563</v>
      </c>
      <c r="E1275" s="11" t="s">
        <v>453</v>
      </c>
      <c r="F1275" s="13">
        <v>624</v>
      </c>
      <c r="G1275" s="10">
        <v>1.2</v>
      </c>
      <c r="H1275" s="72"/>
      <c r="I1275" s="73">
        <f t="shared" si="39"/>
        <v>0</v>
      </c>
      <c r="J1275" s="74" t="str">
        <f t="shared" si="38"/>
        <v/>
      </c>
    </row>
    <row r="1276" spans="1:10">
      <c r="A1276" s="16">
        <v>1276</v>
      </c>
      <c r="B1276" s="13" t="s">
        <v>19</v>
      </c>
      <c r="C1276" s="65" t="s">
        <v>564</v>
      </c>
      <c r="D1276" s="12" t="s">
        <v>563</v>
      </c>
      <c r="E1276" s="11" t="s">
        <v>442</v>
      </c>
      <c r="F1276" s="13">
        <v>124</v>
      </c>
      <c r="G1276" s="10">
        <v>1.1966666666666665</v>
      </c>
      <c r="H1276" s="72"/>
      <c r="I1276" s="73">
        <f t="shared" si="39"/>
        <v>0</v>
      </c>
      <c r="J1276" s="74" t="str">
        <f t="shared" si="38"/>
        <v/>
      </c>
    </row>
    <row r="1277" spans="1:10">
      <c r="A1277" s="16">
        <v>1277</v>
      </c>
      <c r="B1277" s="13" t="s">
        <v>19</v>
      </c>
      <c r="C1277" s="65" t="s">
        <v>562</v>
      </c>
      <c r="D1277" s="12" t="s">
        <v>561</v>
      </c>
      <c r="E1277" s="11" t="s">
        <v>505</v>
      </c>
      <c r="F1277" s="13">
        <v>5</v>
      </c>
      <c r="G1277" s="10">
        <v>12.816666666666668</v>
      </c>
      <c r="H1277" s="72"/>
      <c r="I1277" s="73">
        <f t="shared" si="39"/>
        <v>0</v>
      </c>
      <c r="J1277" s="74" t="str">
        <f t="shared" si="38"/>
        <v/>
      </c>
    </row>
    <row r="1278" spans="1:10">
      <c r="A1278" s="16">
        <v>1278</v>
      </c>
      <c r="B1278" s="13" t="s">
        <v>19</v>
      </c>
      <c r="C1278" s="65" t="s">
        <v>562</v>
      </c>
      <c r="D1278" s="12" t="s">
        <v>561</v>
      </c>
      <c r="E1278" s="11" t="s">
        <v>442</v>
      </c>
      <c r="F1278" s="13">
        <v>496</v>
      </c>
      <c r="G1278" s="10">
        <v>13.066666666666668</v>
      </c>
      <c r="H1278" s="72"/>
      <c r="I1278" s="73">
        <f t="shared" si="39"/>
        <v>0</v>
      </c>
      <c r="J1278" s="74" t="str">
        <f t="shared" si="38"/>
        <v/>
      </c>
    </row>
    <row r="1279" spans="1:10">
      <c r="A1279" s="16">
        <v>1279</v>
      </c>
      <c r="B1279" s="13" t="s">
        <v>19</v>
      </c>
      <c r="C1279" s="65" t="s">
        <v>560</v>
      </c>
      <c r="D1279" s="12" t="s">
        <v>75</v>
      </c>
      <c r="E1279" s="11" t="s">
        <v>442</v>
      </c>
      <c r="F1279" s="13">
        <v>37</v>
      </c>
      <c r="G1279" s="10">
        <v>1.7733333333333334</v>
      </c>
      <c r="H1279" s="72"/>
      <c r="I1279" s="73">
        <f t="shared" si="39"/>
        <v>0</v>
      </c>
      <c r="J1279" s="74" t="str">
        <f t="shared" si="38"/>
        <v/>
      </c>
    </row>
    <row r="1280" spans="1:10">
      <c r="A1280" s="16">
        <v>1280</v>
      </c>
      <c r="B1280" s="13" t="s">
        <v>19</v>
      </c>
      <c r="C1280" s="65" t="s">
        <v>559</v>
      </c>
      <c r="D1280" s="12" t="s">
        <v>115</v>
      </c>
      <c r="E1280" s="11" t="s">
        <v>442</v>
      </c>
      <c r="F1280" s="13">
        <v>6</v>
      </c>
      <c r="G1280" s="10">
        <v>15.813333333333333</v>
      </c>
      <c r="H1280" s="72"/>
      <c r="I1280" s="73">
        <f t="shared" si="39"/>
        <v>0</v>
      </c>
      <c r="J1280" s="74" t="str">
        <f t="shared" si="38"/>
        <v/>
      </c>
    </row>
    <row r="1281" spans="1:10">
      <c r="A1281" s="16">
        <v>1281</v>
      </c>
      <c r="B1281" s="13" t="s">
        <v>19</v>
      </c>
      <c r="C1281" s="65" t="s">
        <v>558</v>
      </c>
      <c r="D1281" s="12" t="s">
        <v>557</v>
      </c>
      <c r="E1281" s="11" t="s">
        <v>442</v>
      </c>
      <c r="F1281" s="13">
        <v>5</v>
      </c>
      <c r="G1281" s="10">
        <v>25.306666666666668</v>
      </c>
      <c r="H1281" s="72"/>
      <c r="I1281" s="73">
        <f t="shared" si="39"/>
        <v>0</v>
      </c>
      <c r="J1281" s="74" t="str">
        <f t="shared" si="38"/>
        <v/>
      </c>
    </row>
    <row r="1282" spans="1:10">
      <c r="A1282" s="16">
        <v>1282</v>
      </c>
      <c r="B1282" s="13" t="s">
        <v>19</v>
      </c>
      <c r="C1282" s="65" t="s">
        <v>556</v>
      </c>
      <c r="D1282" s="12" t="s">
        <v>172</v>
      </c>
      <c r="E1282" s="11" t="s">
        <v>442</v>
      </c>
      <c r="F1282" s="13">
        <v>5</v>
      </c>
      <c r="G1282" s="10">
        <v>85.536666666666676</v>
      </c>
      <c r="H1282" s="72"/>
      <c r="I1282" s="73">
        <f t="shared" si="39"/>
        <v>0</v>
      </c>
      <c r="J1282" s="74" t="str">
        <f t="shared" ref="J1282:J1345" si="40">IF(H:H&gt;G:G, "Above Estimated Unit Price", "")</f>
        <v/>
      </c>
    </row>
    <row r="1283" spans="1:10">
      <c r="A1283" s="16">
        <v>1283</v>
      </c>
      <c r="B1283" s="13" t="s">
        <v>19</v>
      </c>
      <c r="C1283" s="65" t="s">
        <v>555</v>
      </c>
      <c r="D1283" s="12" t="s">
        <v>313</v>
      </c>
      <c r="E1283" s="11" t="s">
        <v>442</v>
      </c>
      <c r="F1283" s="13">
        <v>12</v>
      </c>
      <c r="G1283" s="10">
        <v>9.2299999999999986</v>
      </c>
      <c r="H1283" s="72"/>
      <c r="I1283" s="73">
        <f t="shared" ref="I1283:I1346" si="41">H1283*F1283</f>
        <v>0</v>
      </c>
      <c r="J1283" s="74" t="str">
        <f t="shared" si="40"/>
        <v/>
      </c>
    </row>
    <row r="1284" spans="1:10">
      <c r="A1284" s="16">
        <v>1284</v>
      </c>
      <c r="B1284" s="13" t="s">
        <v>19</v>
      </c>
      <c r="C1284" s="65" t="s">
        <v>554</v>
      </c>
      <c r="D1284" s="12" t="s">
        <v>313</v>
      </c>
      <c r="E1284" s="11" t="s">
        <v>442</v>
      </c>
      <c r="F1284" s="13">
        <v>12</v>
      </c>
      <c r="G1284" s="10">
        <v>7.6933333333333325</v>
      </c>
      <c r="H1284" s="72"/>
      <c r="I1284" s="73">
        <f t="shared" si="41"/>
        <v>0</v>
      </c>
      <c r="J1284" s="74" t="str">
        <f t="shared" si="40"/>
        <v/>
      </c>
    </row>
    <row r="1285" spans="1:10">
      <c r="A1285" s="16">
        <v>1285</v>
      </c>
      <c r="B1285" s="13" t="s">
        <v>19</v>
      </c>
      <c r="C1285" s="65" t="s">
        <v>553</v>
      </c>
      <c r="D1285" s="12" t="s">
        <v>313</v>
      </c>
      <c r="E1285" s="11" t="s">
        <v>103</v>
      </c>
      <c r="F1285" s="13">
        <v>199</v>
      </c>
      <c r="G1285" s="10">
        <v>1.4366666666666668</v>
      </c>
      <c r="H1285" s="72"/>
      <c r="I1285" s="73">
        <f t="shared" si="41"/>
        <v>0</v>
      </c>
      <c r="J1285" s="74" t="str">
        <f t="shared" si="40"/>
        <v/>
      </c>
    </row>
    <row r="1286" spans="1:10">
      <c r="A1286" s="16">
        <v>1286</v>
      </c>
      <c r="B1286" s="13" t="s">
        <v>19</v>
      </c>
      <c r="C1286" s="65" t="s">
        <v>552</v>
      </c>
      <c r="D1286" s="12" t="s">
        <v>313</v>
      </c>
      <c r="E1286" s="11" t="s">
        <v>103</v>
      </c>
      <c r="F1286" s="13">
        <v>18</v>
      </c>
      <c r="G1286" s="10">
        <v>21.63</v>
      </c>
      <c r="H1286" s="72"/>
      <c r="I1286" s="73">
        <f t="shared" si="41"/>
        <v>0</v>
      </c>
      <c r="J1286" s="74" t="str">
        <f t="shared" si="40"/>
        <v/>
      </c>
    </row>
    <row r="1287" spans="1:10">
      <c r="A1287" s="16">
        <v>1287</v>
      </c>
      <c r="B1287" s="13" t="s">
        <v>19</v>
      </c>
      <c r="C1287" s="65" t="s">
        <v>549</v>
      </c>
      <c r="D1287" s="12" t="s">
        <v>548</v>
      </c>
      <c r="E1287" s="11" t="s">
        <v>103</v>
      </c>
      <c r="F1287" s="13">
        <v>119</v>
      </c>
      <c r="G1287" s="10">
        <v>0.55333333333333334</v>
      </c>
      <c r="H1287" s="72"/>
      <c r="I1287" s="73">
        <f t="shared" si="41"/>
        <v>0</v>
      </c>
      <c r="J1287" s="74" t="str">
        <f t="shared" si="40"/>
        <v/>
      </c>
    </row>
    <row r="1288" spans="1:10">
      <c r="A1288" s="16">
        <v>1288</v>
      </c>
      <c r="B1288" s="13" t="s">
        <v>19</v>
      </c>
      <c r="C1288" s="65" t="s">
        <v>544</v>
      </c>
      <c r="D1288" s="12" t="s">
        <v>543</v>
      </c>
      <c r="E1288" s="11" t="s">
        <v>442</v>
      </c>
      <c r="F1288" s="13">
        <v>23</v>
      </c>
      <c r="G1288" s="10">
        <v>22.639999999999997</v>
      </c>
      <c r="H1288" s="72"/>
      <c r="I1288" s="73">
        <f t="shared" si="41"/>
        <v>0</v>
      </c>
      <c r="J1288" s="74" t="str">
        <f t="shared" si="40"/>
        <v/>
      </c>
    </row>
    <row r="1289" spans="1:10">
      <c r="A1289" s="16">
        <v>1289</v>
      </c>
      <c r="B1289" s="13" t="s">
        <v>19</v>
      </c>
      <c r="C1289" s="65" t="s">
        <v>542</v>
      </c>
      <c r="D1289" s="12" t="s">
        <v>540</v>
      </c>
      <c r="E1289" s="11" t="s">
        <v>442</v>
      </c>
      <c r="F1289" s="13">
        <v>14</v>
      </c>
      <c r="G1289" s="10">
        <v>30.793333333333333</v>
      </c>
      <c r="H1289" s="72"/>
      <c r="I1289" s="73">
        <f t="shared" si="41"/>
        <v>0</v>
      </c>
      <c r="J1289" s="74" t="str">
        <f t="shared" si="40"/>
        <v/>
      </c>
    </row>
    <row r="1290" spans="1:10">
      <c r="A1290" s="16">
        <v>1290</v>
      </c>
      <c r="B1290" s="13" t="s">
        <v>19</v>
      </c>
      <c r="C1290" s="65" t="s">
        <v>541</v>
      </c>
      <c r="D1290" s="12" t="s">
        <v>540</v>
      </c>
      <c r="E1290" s="11" t="s">
        <v>442</v>
      </c>
      <c r="F1290" s="13">
        <v>6</v>
      </c>
      <c r="G1290" s="10">
        <v>44.136666666666663</v>
      </c>
      <c r="H1290" s="72"/>
      <c r="I1290" s="73">
        <f t="shared" si="41"/>
        <v>0</v>
      </c>
      <c r="J1290" s="74" t="str">
        <f t="shared" si="40"/>
        <v/>
      </c>
    </row>
    <row r="1291" spans="1:10">
      <c r="A1291" s="16">
        <v>1291</v>
      </c>
      <c r="B1291" s="13" t="s">
        <v>19</v>
      </c>
      <c r="C1291" s="65" t="s">
        <v>536</v>
      </c>
      <c r="D1291" s="12" t="s">
        <v>533</v>
      </c>
      <c r="E1291" s="11" t="s">
        <v>442</v>
      </c>
      <c r="F1291" s="13">
        <v>9</v>
      </c>
      <c r="G1291" s="10">
        <v>9.0500000000000007</v>
      </c>
      <c r="H1291" s="72"/>
      <c r="I1291" s="73">
        <f t="shared" si="41"/>
        <v>0</v>
      </c>
      <c r="J1291" s="74" t="str">
        <f t="shared" si="40"/>
        <v/>
      </c>
    </row>
    <row r="1292" spans="1:10">
      <c r="A1292" s="16">
        <v>1292</v>
      </c>
      <c r="B1292" s="13" t="s">
        <v>19</v>
      </c>
      <c r="C1292" s="65" t="s">
        <v>535</v>
      </c>
      <c r="D1292" s="12" t="s">
        <v>533</v>
      </c>
      <c r="E1292" s="11" t="s">
        <v>442</v>
      </c>
      <c r="F1292" s="13">
        <v>8</v>
      </c>
      <c r="G1292" s="10">
        <v>31.11</v>
      </c>
      <c r="H1292" s="72"/>
      <c r="I1292" s="73">
        <f t="shared" si="41"/>
        <v>0</v>
      </c>
      <c r="J1292" s="74" t="str">
        <f t="shared" si="40"/>
        <v/>
      </c>
    </row>
    <row r="1293" spans="1:10">
      <c r="A1293" s="16">
        <v>1293</v>
      </c>
      <c r="B1293" s="13" t="s">
        <v>19</v>
      </c>
      <c r="C1293" s="65" t="s">
        <v>534</v>
      </c>
      <c r="D1293" s="12" t="s">
        <v>533</v>
      </c>
      <c r="E1293" s="11" t="s">
        <v>442</v>
      </c>
      <c r="F1293" s="13">
        <v>5</v>
      </c>
      <c r="G1293" s="10">
        <v>30.63</v>
      </c>
      <c r="H1293" s="72"/>
      <c r="I1293" s="73">
        <f t="shared" si="41"/>
        <v>0</v>
      </c>
      <c r="J1293" s="74" t="str">
        <f t="shared" si="40"/>
        <v/>
      </c>
    </row>
    <row r="1294" spans="1:10">
      <c r="A1294" s="16">
        <v>1294</v>
      </c>
      <c r="B1294" s="13" t="s">
        <v>19</v>
      </c>
      <c r="C1294" s="65" t="s">
        <v>532</v>
      </c>
      <c r="D1294" s="12" t="s">
        <v>84</v>
      </c>
      <c r="E1294" s="11" t="s">
        <v>442</v>
      </c>
      <c r="F1294" s="13">
        <v>8</v>
      </c>
      <c r="G1294" s="10">
        <v>6.2866666666666662</v>
      </c>
      <c r="H1294" s="72"/>
      <c r="I1294" s="73">
        <f t="shared" si="41"/>
        <v>0</v>
      </c>
      <c r="J1294" s="74" t="str">
        <f t="shared" si="40"/>
        <v/>
      </c>
    </row>
    <row r="1295" spans="1:10" ht="15.75" customHeight="1">
      <c r="A1295" s="16">
        <v>1295</v>
      </c>
      <c r="B1295" s="13" t="s">
        <v>19</v>
      </c>
      <c r="C1295" s="65" t="s">
        <v>531</v>
      </c>
      <c r="D1295" s="12" t="s">
        <v>70</v>
      </c>
      <c r="E1295" s="11" t="s">
        <v>442</v>
      </c>
      <c r="F1295" s="13">
        <v>53</v>
      </c>
      <c r="G1295" s="10">
        <v>1.1000000000000001</v>
      </c>
      <c r="H1295" s="72"/>
      <c r="I1295" s="73">
        <f t="shared" si="41"/>
        <v>0</v>
      </c>
      <c r="J1295" s="74" t="str">
        <f t="shared" si="40"/>
        <v/>
      </c>
    </row>
    <row r="1296" spans="1:10">
      <c r="A1296" s="16">
        <v>1296</v>
      </c>
      <c r="B1296" s="13" t="s">
        <v>19</v>
      </c>
      <c r="C1296" s="65" t="s">
        <v>530</v>
      </c>
      <c r="D1296" s="12" t="s">
        <v>70</v>
      </c>
      <c r="E1296" s="11" t="s">
        <v>442</v>
      </c>
      <c r="F1296" s="13">
        <v>43</v>
      </c>
      <c r="G1296" s="10">
        <v>1.7166666666666668</v>
      </c>
      <c r="H1296" s="72"/>
      <c r="I1296" s="73">
        <f t="shared" si="41"/>
        <v>0</v>
      </c>
      <c r="J1296" s="74" t="str">
        <f t="shared" si="40"/>
        <v/>
      </c>
    </row>
    <row r="1297" spans="1:10">
      <c r="A1297" s="16">
        <v>1297</v>
      </c>
      <c r="B1297" s="13" t="s">
        <v>19</v>
      </c>
      <c r="C1297" s="65" t="s">
        <v>529</v>
      </c>
      <c r="D1297" s="12" t="s">
        <v>70</v>
      </c>
      <c r="E1297" s="11" t="s">
        <v>442</v>
      </c>
      <c r="F1297" s="13">
        <v>63</v>
      </c>
      <c r="G1297" s="10">
        <v>3.4099999999999997</v>
      </c>
      <c r="H1297" s="72"/>
      <c r="I1297" s="73">
        <f t="shared" si="41"/>
        <v>0</v>
      </c>
      <c r="J1297" s="74" t="str">
        <f t="shared" si="40"/>
        <v/>
      </c>
    </row>
    <row r="1298" spans="1:10">
      <c r="A1298" s="16">
        <v>1298</v>
      </c>
      <c r="B1298" s="13" t="s">
        <v>19</v>
      </c>
      <c r="C1298" s="65" t="s">
        <v>529</v>
      </c>
      <c r="D1298" s="12" t="s">
        <v>79</v>
      </c>
      <c r="E1298" s="11" t="s">
        <v>528</v>
      </c>
      <c r="F1298" s="13">
        <v>24</v>
      </c>
      <c r="G1298" s="10">
        <v>17.510000000000002</v>
      </c>
      <c r="H1298" s="72"/>
      <c r="I1298" s="73">
        <f t="shared" si="41"/>
        <v>0</v>
      </c>
      <c r="J1298" s="74" t="str">
        <f t="shared" si="40"/>
        <v/>
      </c>
    </row>
    <row r="1299" spans="1:10">
      <c r="A1299" s="16">
        <v>1299</v>
      </c>
      <c r="B1299" s="13" t="s">
        <v>19</v>
      </c>
      <c r="C1299" s="65" t="s">
        <v>527</v>
      </c>
      <c r="D1299" s="12" t="s">
        <v>517</v>
      </c>
      <c r="E1299" s="11" t="s">
        <v>505</v>
      </c>
      <c r="F1299" s="13">
        <v>14</v>
      </c>
      <c r="G1299" s="10">
        <v>10.436666666666666</v>
      </c>
      <c r="H1299" s="72"/>
      <c r="I1299" s="73">
        <f t="shared" si="41"/>
        <v>0</v>
      </c>
      <c r="J1299" s="74" t="str">
        <f t="shared" si="40"/>
        <v/>
      </c>
    </row>
    <row r="1300" spans="1:10">
      <c r="A1300" s="16">
        <v>1300</v>
      </c>
      <c r="B1300" s="13" t="s">
        <v>19</v>
      </c>
      <c r="C1300" s="65" t="s">
        <v>525</v>
      </c>
      <c r="D1300" s="12" t="s">
        <v>51</v>
      </c>
      <c r="E1300" s="11" t="s">
        <v>442</v>
      </c>
      <c r="F1300" s="13">
        <v>38</v>
      </c>
      <c r="G1300" s="10">
        <v>10.863333333333335</v>
      </c>
      <c r="H1300" s="72"/>
      <c r="I1300" s="73">
        <f t="shared" si="41"/>
        <v>0</v>
      </c>
      <c r="J1300" s="74" t="str">
        <f t="shared" si="40"/>
        <v/>
      </c>
    </row>
    <row r="1301" spans="1:10">
      <c r="A1301" s="16">
        <v>1301</v>
      </c>
      <c r="B1301" s="13" t="s">
        <v>19</v>
      </c>
      <c r="C1301" s="65" t="s">
        <v>524</v>
      </c>
      <c r="D1301" s="12" t="s">
        <v>70</v>
      </c>
      <c r="E1301" s="11" t="s">
        <v>442</v>
      </c>
      <c r="F1301" s="13">
        <v>24</v>
      </c>
      <c r="G1301" s="10">
        <v>190</v>
      </c>
      <c r="H1301" s="72"/>
      <c r="I1301" s="73">
        <f t="shared" si="41"/>
        <v>0</v>
      </c>
      <c r="J1301" s="74" t="str">
        <f t="shared" si="40"/>
        <v/>
      </c>
    </row>
    <row r="1302" spans="1:10">
      <c r="A1302" s="16">
        <v>1302</v>
      </c>
      <c r="B1302" s="13" t="s">
        <v>19</v>
      </c>
      <c r="C1302" s="65" t="s">
        <v>523</v>
      </c>
      <c r="D1302" s="12" t="s">
        <v>70</v>
      </c>
      <c r="E1302" s="11" t="s">
        <v>442</v>
      </c>
      <c r="F1302" s="13">
        <v>43</v>
      </c>
      <c r="G1302" s="10">
        <v>1.44</v>
      </c>
      <c r="H1302" s="72"/>
      <c r="I1302" s="73">
        <f t="shared" si="41"/>
        <v>0</v>
      </c>
      <c r="J1302" s="74" t="str">
        <f t="shared" si="40"/>
        <v/>
      </c>
    </row>
    <row r="1303" spans="1:10">
      <c r="A1303" s="16">
        <v>1303</v>
      </c>
      <c r="B1303" s="13" t="s">
        <v>19</v>
      </c>
      <c r="C1303" s="65" t="s">
        <v>522</v>
      </c>
      <c r="D1303" s="12" t="s">
        <v>70</v>
      </c>
      <c r="E1303" s="11" t="s">
        <v>442</v>
      </c>
      <c r="F1303" s="13">
        <v>62</v>
      </c>
      <c r="G1303" s="10">
        <v>1.3</v>
      </c>
      <c r="H1303" s="72"/>
      <c r="I1303" s="73">
        <f t="shared" si="41"/>
        <v>0</v>
      </c>
      <c r="J1303" s="74" t="str">
        <f t="shared" si="40"/>
        <v/>
      </c>
    </row>
    <row r="1304" spans="1:10">
      <c r="A1304" s="16">
        <v>1304</v>
      </c>
      <c r="B1304" s="13" t="s">
        <v>19</v>
      </c>
      <c r="C1304" s="65" t="s">
        <v>521</v>
      </c>
      <c r="D1304" s="12" t="s">
        <v>51</v>
      </c>
      <c r="E1304" s="11" t="s">
        <v>442</v>
      </c>
      <c r="F1304" s="13">
        <v>57</v>
      </c>
      <c r="G1304" s="10">
        <v>2.2266666666666666</v>
      </c>
      <c r="H1304" s="72"/>
      <c r="I1304" s="73">
        <f t="shared" si="41"/>
        <v>0</v>
      </c>
      <c r="J1304" s="74" t="str">
        <f t="shared" si="40"/>
        <v/>
      </c>
    </row>
    <row r="1305" spans="1:10">
      <c r="A1305" s="16">
        <v>1305</v>
      </c>
      <c r="B1305" s="13" t="s">
        <v>19</v>
      </c>
      <c r="C1305" s="65" t="s">
        <v>520</v>
      </c>
      <c r="D1305" s="12" t="s">
        <v>51</v>
      </c>
      <c r="E1305" s="11" t="s">
        <v>442</v>
      </c>
      <c r="F1305" s="13">
        <v>40</v>
      </c>
      <c r="G1305" s="10">
        <v>1.8099999999999998</v>
      </c>
      <c r="H1305" s="72"/>
      <c r="I1305" s="73">
        <f t="shared" si="41"/>
        <v>0</v>
      </c>
      <c r="J1305" s="74" t="str">
        <f t="shared" si="40"/>
        <v/>
      </c>
    </row>
    <row r="1306" spans="1:10">
      <c r="A1306" s="16">
        <v>1306</v>
      </c>
      <c r="B1306" s="13" t="s">
        <v>19</v>
      </c>
      <c r="C1306" s="65" t="s">
        <v>520</v>
      </c>
      <c r="D1306" s="12" t="s">
        <v>51</v>
      </c>
      <c r="E1306" s="11" t="s">
        <v>505</v>
      </c>
      <c r="F1306" s="13">
        <v>24</v>
      </c>
      <c r="G1306" s="10">
        <v>3.8433333333333333</v>
      </c>
      <c r="H1306" s="72"/>
      <c r="I1306" s="73">
        <f t="shared" si="41"/>
        <v>0</v>
      </c>
      <c r="J1306" s="74" t="str">
        <f t="shared" si="40"/>
        <v/>
      </c>
    </row>
    <row r="1307" spans="1:10">
      <c r="A1307" s="16">
        <v>1307</v>
      </c>
      <c r="B1307" s="13" t="s">
        <v>19</v>
      </c>
      <c r="C1307" s="65" t="s">
        <v>519</v>
      </c>
      <c r="D1307" s="12" t="s">
        <v>70</v>
      </c>
      <c r="E1307" s="11" t="s">
        <v>442</v>
      </c>
      <c r="F1307" s="13">
        <v>29</v>
      </c>
      <c r="G1307" s="10">
        <v>7.873333333333334</v>
      </c>
      <c r="H1307" s="72"/>
      <c r="I1307" s="73">
        <f t="shared" si="41"/>
        <v>0</v>
      </c>
      <c r="J1307" s="74" t="str">
        <f t="shared" si="40"/>
        <v/>
      </c>
    </row>
    <row r="1308" spans="1:10">
      <c r="A1308" s="16">
        <v>1308</v>
      </c>
      <c r="B1308" s="16" t="s">
        <v>19</v>
      </c>
      <c r="C1308" s="66" t="s">
        <v>518</v>
      </c>
      <c r="D1308" s="15" t="s">
        <v>517</v>
      </c>
      <c r="E1308" s="14" t="s">
        <v>442</v>
      </c>
      <c r="F1308" s="13">
        <v>5</v>
      </c>
      <c r="G1308" s="10">
        <v>105.45</v>
      </c>
      <c r="H1308" s="72"/>
      <c r="I1308" s="73">
        <f t="shared" si="41"/>
        <v>0</v>
      </c>
      <c r="J1308" s="74" t="str">
        <f t="shared" si="40"/>
        <v/>
      </c>
    </row>
    <row r="1309" spans="1:10">
      <c r="A1309" s="16">
        <v>1309</v>
      </c>
      <c r="B1309" s="13" t="s">
        <v>19</v>
      </c>
      <c r="C1309" s="65" t="s">
        <v>515</v>
      </c>
      <c r="D1309" s="12" t="s">
        <v>514</v>
      </c>
      <c r="E1309" s="11" t="s">
        <v>442</v>
      </c>
      <c r="F1309" s="13">
        <v>237</v>
      </c>
      <c r="G1309" s="10">
        <v>3.4966666666666666</v>
      </c>
      <c r="H1309" s="72"/>
      <c r="I1309" s="73">
        <f t="shared" si="41"/>
        <v>0</v>
      </c>
      <c r="J1309" s="74" t="str">
        <f t="shared" si="40"/>
        <v/>
      </c>
    </row>
    <row r="1310" spans="1:10">
      <c r="A1310" s="16">
        <v>1310</v>
      </c>
      <c r="B1310" s="16" t="s">
        <v>19</v>
      </c>
      <c r="C1310" s="66" t="s">
        <v>513</v>
      </c>
      <c r="D1310" s="15" t="s">
        <v>512</v>
      </c>
      <c r="E1310" s="14" t="s">
        <v>442</v>
      </c>
      <c r="F1310" s="13">
        <v>5</v>
      </c>
      <c r="G1310" s="10">
        <v>173.86500000000001</v>
      </c>
      <c r="H1310" s="72"/>
      <c r="I1310" s="73">
        <f t="shared" si="41"/>
        <v>0</v>
      </c>
      <c r="J1310" s="74" t="str">
        <f t="shared" si="40"/>
        <v/>
      </c>
    </row>
    <row r="1311" spans="1:10">
      <c r="A1311" s="16">
        <v>1311</v>
      </c>
      <c r="B1311" s="13" t="s">
        <v>19</v>
      </c>
      <c r="C1311" s="65" t="s">
        <v>511</v>
      </c>
      <c r="D1311" s="12" t="s">
        <v>82</v>
      </c>
      <c r="E1311" s="11" t="s">
        <v>442</v>
      </c>
      <c r="F1311" s="13">
        <v>17</v>
      </c>
      <c r="G1311" s="10">
        <v>3.59</v>
      </c>
      <c r="H1311" s="72"/>
      <c r="I1311" s="73">
        <f t="shared" si="41"/>
        <v>0</v>
      </c>
      <c r="J1311" s="74" t="str">
        <f t="shared" si="40"/>
        <v/>
      </c>
    </row>
    <row r="1312" spans="1:10">
      <c r="A1312" s="16">
        <v>1312</v>
      </c>
      <c r="B1312" s="13" t="s">
        <v>19</v>
      </c>
      <c r="C1312" s="65" t="s">
        <v>509</v>
      </c>
      <c r="D1312" s="12" t="s">
        <v>75</v>
      </c>
      <c r="E1312" s="11" t="s">
        <v>442</v>
      </c>
      <c r="F1312" s="13">
        <v>63</v>
      </c>
      <c r="G1312" s="10">
        <v>1.8633333333333333</v>
      </c>
      <c r="H1312" s="72"/>
      <c r="I1312" s="73">
        <f t="shared" si="41"/>
        <v>0</v>
      </c>
      <c r="J1312" s="74" t="str">
        <f t="shared" si="40"/>
        <v/>
      </c>
    </row>
    <row r="1313" spans="1:10">
      <c r="A1313" s="16">
        <v>1313</v>
      </c>
      <c r="B1313" s="13" t="s">
        <v>19</v>
      </c>
      <c r="C1313" s="65" t="s">
        <v>508</v>
      </c>
      <c r="D1313" s="12" t="s">
        <v>82</v>
      </c>
      <c r="E1313" s="11" t="s">
        <v>442</v>
      </c>
      <c r="F1313" s="13">
        <v>50</v>
      </c>
      <c r="G1313" s="10">
        <v>2.2000000000000002</v>
      </c>
      <c r="H1313" s="72"/>
      <c r="I1313" s="73">
        <f t="shared" si="41"/>
        <v>0</v>
      </c>
      <c r="J1313" s="74" t="str">
        <f t="shared" si="40"/>
        <v/>
      </c>
    </row>
    <row r="1314" spans="1:10">
      <c r="A1314" s="16">
        <v>1314</v>
      </c>
      <c r="B1314" s="13" t="s">
        <v>19</v>
      </c>
      <c r="C1314" s="65" t="s">
        <v>507</v>
      </c>
      <c r="D1314" s="12" t="s">
        <v>506</v>
      </c>
      <c r="E1314" s="11" t="s">
        <v>505</v>
      </c>
      <c r="F1314" s="13">
        <v>11</v>
      </c>
      <c r="G1314" s="10">
        <v>5</v>
      </c>
      <c r="H1314" s="72"/>
      <c r="I1314" s="73">
        <f t="shared" si="41"/>
        <v>0</v>
      </c>
      <c r="J1314" s="74" t="str">
        <f t="shared" si="40"/>
        <v/>
      </c>
    </row>
    <row r="1315" spans="1:10">
      <c r="A1315" s="16">
        <v>1315</v>
      </c>
      <c r="B1315" s="16" t="s">
        <v>19</v>
      </c>
      <c r="C1315" s="66" t="s">
        <v>504</v>
      </c>
      <c r="D1315" s="15" t="s">
        <v>503</v>
      </c>
      <c r="E1315" s="14" t="s">
        <v>502</v>
      </c>
      <c r="F1315" s="13">
        <v>5</v>
      </c>
      <c r="G1315" s="10">
        <v>750</v>
      </c>
      <c r="H1315" s="72"/>
      <c r="I1315" s="73">
        <f t="shared" si="41"/>
        <v>0</v>
      </c>
      <c r="J1315" s="74" t="str">
        <f t="shared" si="40"/>
        <v/>
      </c>
    </row>
    <row r="1316" spans="1:10">
      <c r="A1316" s="16">
        <v>1316</v>
      </c>
      <c r="B1316" s="13" t="s">
        <v>19</v>
      </c>
      <c r="C1316" s="65" t="s">
        <v>501</v>
      </c>
      <c r="D1316" s="12" t="s">
        <v>500</v>
      </c>
      <c r="E1316" s="11" t="s">
        <v>491</v>
      </c>
      <c r="F1316" s="13">
        <v>5</v>
      </c>
      <c r="G1316" s="10">
        <v>133.34</v>
      </c>
      <c r="H1316" s="72"/>
      <c r="I1316" s="73">
        <f t="shared" si="41"/>
        <v>0</v>
      </c>
      <c r="J1316" s="74" t="str">
        <f t="shared" si="40"/>
        <v/>
      </c>
    </row>
    <row r="1317" spans="1:10">
      <c r="A1317" s="16">
        <v>1317</v>
      </c>
      <c r="B1317" s="16" t="s">
        <v>19</v>
      </c>
      <c r="C1317" s="66" t="s">
        <v>499</v>
      </c>
      <c r="D1317" s="15" t="s">
        <v>498</v>
      </c>
      <c r="E1317" s="14" t="s">
        <v>491</v>
      </c>
      <c r="F1317" s="13">
        <v>5</v>
      </c>
      <c r="G1317" s="10">
        <v>68.009999999999991</v>
      </c>
      <c r="H1317" s="72"/>
      <c r="I1317" s="73">
        <f t="shared" si="41"/>
        <v>0</v>
      </c>
      <c r="J1317" s="74" t="str">
        <f t="shared" si="40"/>
        <v/>
      </c>
    </row>
    <row r="1318" spans="1:10">
      <c r="A1318" s="16">
        <v>1318</v>
      </c>
      <c r="B1318" s="13" t="s">
        <v>19</v>
      </c>
      <c r="C1318" s="65" t="s">
        <v>497</v>
      </c>
      <c r="D1318" s="12" t="s">
        <v>115</v>
      </c>
      <c r="E1318" s="11" t="s">
        <v>491</v>
      </c>
      <c r="F1318" s="13">
        <v>28</v>
      </c>
      <c r="G1318" s="10">
        <v>117.48</v>
      </c>
      <c r="H1318" s="72"/>
      <c r="I1318" s="73">
        <f t="shared" si="41"/>
        <v>0</v>
      </c>
      <c r="J1318" s="74" t="str">
        <f t="shared" si="40"/>
        <v/>
      </c>
    </row>
    <row r="1319" spans="1:10">
      <c r="A1319" s="16">
        <v>1319</v>
      </c>
      <c r="B1319" s="13" t="s">
        <v>19</v>
      </c>
      <c r="C1319" s="65" t="s">
        <v>496</v>
      </c>
      <c r="D1319" s="12" t="s">
        <v>495</v>
      </c>
      <c r="E1319" s="11" t="s">
        <v>491</v>
      </c>
      <c r="F1319" s="13">
        <v>5</v>
      </c>
      <c r="G1319" s="10">
        <v>770.84</v>
      </c>
      <c r="H1319" s="72"/>
      <c r="I1319" s="73">
        <f t="shared" si="41"/>
        <v>0</v>
      </c>
      <c r="J1319" s="74" t="str">
        <f t="shared" si="40"/>
        <v/>
      </c>
    </row>
    <row r="1320" spans="1:10">
      <c r="A1320" s="16">
        <v>1320</v>
      </c>
      <c r="B1320" s="13" t="s">
        <v>19</v>
      </c>
      <c r="C1320" s="65" t="s">
        <v>494</v>
      </c>
      <c r="D1320" s="12" t="s">
        <v>492</v>
      </c>
      <c r="E1320" s="11" t="s">
        <v>491</v>
      </c>
      <c r="F1320" s="13">
        <v>5</v>
      </c>
      <c r="G1320" s="10">
        <v>253.15</v>
      </c>
      <c r="H1320" s="72"/>
      <c r="I1320" s="73">
        <f t="shared" si="41"/>
        <v>0</v>
      </c>
      <c r="J1320" s="74" t="str">
        <f t="shared" si="40"/>
        <v/>
      </c>
    </row>
    <row r="1321" spans="1:10">
      <c r="A1321" s="16">
        <v>1321</v>
      </c>
      <c r="B1321" s="13" t="s">
        <v>19</v>
      </c>
      <c r="C1321" s="65" t="s">
        <v>493</v>
      </c>
      <c r="D1321" s="12" t="s">
        <v>492</v>
      </c>
      <c r="E1321" s="11" t="s">
        <v>491</v>
      </c>
      <c r="F1321" s="13">
        <v>5</v>
      </c>
      <c r="G1321" s="10">
        <v>285</v>
      </c>
      <c r="H1321" s="72"/>
      <c r="I1321" s="73">
        <f t="shared" si="41"/>
        <v>0</v>
      </c>
      <c r="J1321" s="74" t="str">
        <f t="shared" si="40"/>
        <v/>
      </c>
    </row>
    <row r="1322" spans="1:10">
      <c r="A1322" s="16">
        <v>1322</v>
      </c>
      <c r="B1322" s="16" t="s">
        <v>19</v>
      </c>
      <c r="C1322" s="66" t="s">
        <v>490</v>
      </c>
      <c r="D1322" s="15" t="s">
        <v>96</v>
      </c>
      <c r="E1322" s="14" t="s">
        <v>489</v>
      </c>
      <c r="F1322" s="13">
        <v>5</v>
      </c>
      <c r="G1322" s="10">
        <v>475.66</v>
      </c>
      <c r="H1322" s="72"/>
      <c r="I1322" s="73">
        <f t="shared" si="41"/>
        <v>0</v>
      </c>
      <c r="J1322" s="74" t="str">
        <f t="shared" si="40"/>
        <v/>
      </c>
    </row>
    <row r="1323" spans="1:10">
      <c r="A1323" s="16">
        <v>1323</v>
      </c>
      <c r="B1323" s="13" t="s">
        <v>19</v>
      </c>
      <c r="C1323" s="65" t="s">
        <v>488</v>
      </c>
      <c r="D1323" s="12" t="s">
        <v>70</v>
      </c>
      <c r="E1323" s="11" t="s">
        <v>103</v>
      </c>
      <c r="F1323" s="13">
        <v>114</v>
      </c>
      <c r="G1323" s="10">
        <v>1.6233333333333331</v>
      </c>
      <c r="H1323" s="72"/>
      <c r="I1323" s="73">
        <f t="shared" si="41"/>
        <v>0</v>
      </c>
      <c r="J1323" s="74" t="str">
        <f t="shared" si="40"/>
        <v/>
      </c>
    </row>
    <row r="1324" spans="1:10">
      <c r="A1324" s="16">
        <v>1324</v>
      </c>
      <c r="B1324" s="13" t="s">
        <v>19</v>
      </c>
      <c r="C1324" s="65" t="s">
        <v>487</v>
      </c>
      <c r="D1324" s="12" t="s">
        <v>313</v>
      </c>
      <c r="E1324" s="11" t="s">
        <v>103</v>
      </c>
      <c r="F1324" s="13">
        <v>273</v>
      </c>
      <c r="G1324" s="10">
        <v>0.55000000000000004</v>
      </c>
      <c r="H1324" s="72"/>
      <c r="I1324" s="73">
        <f t="shared" si="41"/>
        <v>0</v>
      </c>
      <c r="J1324" s="74" t="str">
        <f t="shared" si="40"/>
        <v/>
      </c>
    </row>
    <row r="1325" spans="1:10">
      <c r="A1325" s="16">
        <v>1325</v>
      </c>
      <c r="B1325" s="13" t="s">
        <v>19</v>
      </c>
      <c r="C1325" s="65" t="s">
        <v>486</v>
      </c>
      <c r="D1325" s="12" t="s">
        <v>313</v>
      </c>
      <c r="E1325" s="11" t="s">
        <v>103</v>
      </c>
      <c r="F1325" s="13">
        <v>55</v>
      </c>
      <c r="G1325" s="10">
        <v>1.22</v>
      </c>
      <c r="H1325" s="72"/>
      <c r="I1325" s="73">
        <f t="shared" si="41"/>
        <v>0</v>
      </c>
      <c r="J1325" s="74" t="str">
        <f t="shared" si="40"/>
        <v/>
      </c>
    </row>
    <row r="1326" spans="1:10">
      <c r="A1326" s="16">
        <v>1326</v>
      </c>
      <c r="B1326" s="13" t="s">
        <v>19</v>
      </c>
      <c r="C1326" s="65" t="s">
        <v>484</v>
      </c>
      <c r="D1326" s="12" t="s">
        <v>358</v>
      </c>
      <c r="E1326" s="11" t="s">
        <v>103</v>
      </c>
      <c r="F1326" s="13">
        <v>440</v>
      </c>
      <c r="G1326" s="10">
        <v>0.49333333333333335</v>
      </c>
      <c r="H1326" s="72"/>
      <c r="I1326" s="73">
        <f t="shared" si="41"/>
        <v>0</v>
      </c>
      <c r="J1326" s="74" t="str">
        <f t="shared" si="40"/>
        <v/>
      </c>
    </row>
    <row r="1327" spans="1:10">
      <c r="A1327" s="16">
        <v>1327</v>
      </c>
      <c r="B1327" s="13" t="s">
        <v>19</v>
      </c>
      <c r="C1327" s="65" t="s">
        <v>482</v>
      </c>
      <c r="D1327" s="12" t="s">
        <v>313</v>
      </c>
      <c r="E1327" s="11" t="s">
        <v>103</v>
      </c>
      <c r="F1327" s="13">
        <v>324</v>
      </c>
      <c r="G1327" s="10">
        <v>0.16000000000000003</v>
      </c>
      <c r="H1327" s="72"/>
      <c r="I1327" s="73">
        <f t="shared" si="41"/>
        <v>0</v>
      </c>
      <c r="J1327" s="74" t="str">
        <f t="shared" si="40"/>
        <v/>
      </c>
    </row>
    <row r="1328" spans="1:10">
      <c r="A1328" s="16">
        <v>1328</v>
      </c>
      <c r="B1328" s="13" t="s">
        <v>19</v>
      </c>
      <c r="C1328" s="65" t="s">
        <v>481</v>
      </c>
      <c r="D1328" s="12" t="s">
        <v>313</v>
      </c>
      <c r="E1328" s="11" t="s">
        <v>103</v>
      </c>
      <c r="F1328" s="13">
        <v>168</v>
      </c>
      <c r="G1328" s="10">
        <v>7.830000000000001</v>
      </c>
      <c r="H1328" s="72"/>
      <c r="I1328" s="73">
        <f t="shared" si="41"/>
        <v>0</v>
      </c>
      <c r="J1328" s="74" t="str">
        <f t="shared" si="40"/>
        <v/>
      </c>
    </row>
    <row r="1329" spans="1:10">
      <c r="A1329" s="16">
        <v>1329</v>
      </c>
      <c r="B1329" s="13" t="s">
        <v>19</v>
      </c>
      <c r="C1329" s="65" t="s">
        <v>480</v>
      </c>
      <c r="D1329" s="12" t="s">
        <v>313</v>
      </c>
      <c r="E1329" s="11" t="s">
        <v>103</v>
      </c>
      <c r="F1329" s="13">
        <v>6</v>
      </c>
      <c r="G1329" s="10">
        <v>10.19</v>
      </c>
      <c r="H1329" s="72"/>
      <c r="I1329" s="73">
        <f t="shared" si="41"/>
        <v>0</v>
      </c>
      <c r="J1329" s="74" t="str">
        <f t="shared" si="40"/>
        <v/>
      </c>
    </row>
    <row r="1330" spans="1:10">
      <c r="A1330" s="16">
        <v>1330</v>
      </c>
      <c r="B1330" s="13" t="s">
        <v>19</v>
      </c>
      <c r="C1330" s="65" t="s">
        <v>479</v>
      </c>
      <c r="D1330" s="12" t="s">
        <v>313</v>
      </c>
      <c r="E1330" s="11" t="s">
        <v>103</v>
      </c>
      <c r="F1330" s="13">
        <v>370</v>
      </c>
      <c r="G1330" s="10">
        <v>0.21666666666666667</v>
      </c>
      <c r="H1330" s="72"/>
      <c r="I1330" s="73">
        <f t="shared" si="41"/>
        <v>0</v>
      </c>
      <c r="J1330" s="74" t="str">
        <f t="shared" si="40"/>
        <v/>
      </c>
    </row>
    <row r="1331" spans="1:10">
      <c r="A1331" s="16">
        <v>1331</v>
      </c>
      <c r="B1331" s="13" t="s">
        <v>19</v>
      </c>
      <c r="C1331" s="65" t="s">
        <v>477</v>
      </c>
      <c r="D1331" s="12" t="s">
        <v>313</v>
      </c>
      <c r="E1331" s="11" t="s">
        <v>103</v>
      </c>
      <c r="F1331" s="13">
        <v>568</v>
      </c>
      <c r="G1331" s="10">
        <v>6.2733333333333334</v>
      </c>
      <c r="H1331" s="72"/>
      <c r="I1331" s="73">
        <f t="shared" si="41"/>
        <v>0</v>
      </c>
      <c r="J1331" s="74" t="str">
        <f t="shared" si="40"/>
        <v/>
      </c>
    </row>
    <row r="1332" spans="1:10">
      <c r="A1332" s="16">
        <v>1332</v>
      </c>
      <c r="B1332" s="13" t="s">
        <v>19</v>
      </c>
      <c r="C1332" s="65" t="s">
        <v>476</v>
      </c>
      <c r="D1332" s="12" t="s">
        <v>475</v>
      </c>
      <c r="E1332" s="11" t="s">
        <v>103</v>
      </c>
      <c r="F1332" s="13">
        <v>150</v>
      </c>
      <c r="G1332" s="10">
        <v>2.293333333333333</v>
      </c>
      <c r="H1332" s="72"/>
      <c r="I1332" s="73">
        <f t="shared" si="41"/>
        <v>0</v>
      </c>
      <c r="J1332" s="74" t="str">
        <f t="shared" si="40"/>
        <v/>
      </c>
    </row>
    <row r="1333" spans="1:10">
      <c r="A1333" s="16">
        <v>1333</v>
      </c>
      <c r="B1333" s="13" t="s">
        <v>19</v>
      </c>
      <c r="C1333" s="65" t="s">
        <v>474</v>
      </c>
      <c r="D1333" s="12" t="s">
        <v>313</v>
      </c>
      <c r="E1333" s="11" t="s">
        <v>103</v>
      </c>
      <c r="F1333" s="13">
        <v>190</v>
      </c>
      <c r="G1333" s="10">
        <v>0.70000000000000007</v>
      </c>
      <c r="H1333" s="72"/>
      <c r="I1333" s="73">
        <f t="shared" si="41"/>
        <v>0</v>
      </c>
      <c r="J1333" s="74" t="str">
        <f t="shared" si="40"/>
        <v/>
      </c>
    </row>
    <row r="1334" spans="1:10">
      <c r="A1334" s="16">
        <v>1334</v>
      </c>
      <c r="B1334" s="13" t="s">
        <v>19</v>
      </c>
      <c r="C1334" s="65" t="s">
        <v>473</v>
      </c>
      <c r="D1334" s="12" t="s">
        <v>313</v>
      </c>
      <c r="E1334" s="11" t="s">
        <v>103</v>
      </c>
      <c r="F1334" s="13">
        <v>90</v>
      </c>
      <c r="G1334" s="10">
        <v>0.67333333333333334</v>
      </c>
      <c r="H1334" s="72"/>
      <c r="I1334" s="73">
        <f t="shared" si="41"/>
        <v>0</v>
      </c>
      <c r="J1334" s="74" t="str">
        <f t="shared" si="40"/>
        <v/>
      </c>
    </row>
    <row r="1335" spans="1:10">
      <c r="A1335" s="16">
        <v>1335</v>
      </c>
      <c r="B1335" s="13" t="s">
        <v>19</v>
      </c>
      <c r="C1335" s="65" t="s">
        <v>472</v>
      </c>
      <c r="D1335" s="12" t="s">
        <v>313</v>
      </c>
      <c r="E1335" s="11" t="s">
        <v>103</v>
      </c>
      <c r="F1335" s="13">
        <v>16</v>
      </c>
      <c r="G1335" s="10">
        <v>7.14</v>
      </c>
      <c r="H1335" s="72"/>
      <c r="I1335" s="73">
        <f t="shared" si="41"/>
        <v>0</v>
      </c>
      <c r="J1335" s="74" t="str">
        <f t="shared" si="40"/>
        <v/>
      </c>
    </row>
    <row r="1336" spans="1:10">
      <c r="A1336" s="16">
        <v>1336</v>
      </c>
      <c r="B1336" s="13" t="s">
        <v>19</v>
      </c>
      <c r="C1336" s="65" t="s">
        <v>471</v>
      </c>
      <c r="D1336" s="12" t="s">
        <v>313</v>
      </c>
      <c r="E1336" s="11" t="s">
        <v>103</v>
      </c>
      <c r="F1336" s="13">
        <v>190</v>
      </c>
      <c r="G1336" s="10">
        <v>0.28000000000000003</v>
      </c>
      <c r="H1336" s="72"/>
      <c r="I1336" s="73">
        <f t="shared" si="41"/>
        <v>0</v>
      </c>
      <c r="J1336" s="74" t="str">
        <f t="shared" si="40"/>
        <v/>
      </c>
    </row>
    <row r="1337" spans="1:10">
      <c r="A1337" s="16">
        <v>1337</v>
      </c>
      <c r="B1337" s="13" t="s">
        <v>19</v>
      </c>
      <c r="C1337" s="65" t="s">
        <v>470</v>
      </c>
      <c r="D1337" s="12" t="s">
        <v>313</v>
      </c>
      <c r="E1337" s="11" t="s">
        <v>103</v>
      </c>
      <c r="F1337" s="13">
        <v>218</v>
      </c>
      <c r="G1337" s="10">
        <v>0.97</v>
      </c>
      <c r="H1337" s="72"/>
      <c r="I1337" s="73">
        <f t="shared" si="41"/>
        <v>0</v>
      </c>
      <c r="J1337" s="74" t="str">
        <f t="shared" si="40"/>
        <v/>
      </c>
    </row>
    <row r="1338" spans="1:10">
      <c r="A1338" s="16">
        <v>1338</v>
      </c>
      <c r="B1338" s="13" t="s">
        <v>19</v>
      </c>
      <c r="C1338" s="65" t="s">
        <v>469</v>
      </c>
      <c r="D1338" s="12" t="s">
        <v>251</v>
      </c>
      <c r="E1338" s="11" t="s">
        <v>103</v>
      </c>
      <c r="F1338" s="13">
        <v>10</v>
      </c>
      <c r="G1338" s="10">
        <v>7.79</v>
      </c>
      <c r="H1338" s="72"/>
      <c r="I1338" s="73">
        <f t="shared" si="41"/>
        <v>0</v>
      </c>
      <c r="J1338" s="74" t="str">
        <f t="shared" si="40"/>
        <v/>
      </c>
    </row>
    <row r="1339" spans="1:10">
      <c r="A1339" s="16">
        <v>1339</v>
      </c>
      <c r="B1339" s="13" t="s">
        <v>19</v>
      </c>
      <c r="C1339" s="65" t="s">
        <v>468</v>
      </c>
      <c r="D1339" s="12" t="s">
        <v>251</v>
      </c>
      <c r="E1339" s="11" t="s">
        <v>103</v>
      </c>
      <c r="F1339" s="13">
        <v>73</v>
      </c>
      <c r="G1339" s="10">
        <v>1.5</v>
      </c>
      <c r="H1339" s="72"/>
      <c r="I1339" s="73">
        <f t="shared" si="41"/>
        <v>0</v>
      </c>
      <c r="J1339" s="74" t="str">
        <f t="shared" si="40"/>
        <v/>
      </c>
    </row>
    <row r="1340" spans="1:10">
      <c r="A1340" s="16">
        <v>1340</v>
      </c>
      <c r="B1340" s="13" t="s">
        <v>19</v>
      </c>
      <c r="C1340" s="65" t="s">
        <v>467</v>
      </c>
      <c r="D1340" s="12" t="s">
        <v>251</v>
      </c>
      <c r="E1340" s="11" t="s">
        <v>103</v>
      </c>
      <c r="F1340" s="13">
        <v>431</v>
      </c>
      <c r="G1340" s="10">
        <v>0.19333333333333336</v>
      </c>
      <c r="H1340" s="72"/>
      <c r="I1340" s="73">
        <f t="shared" si="41"/>
        <v>0</v>
      </c>
      <c r="J1340" s="74" t="str">
        <f t="shared" si="40"/>
        <v/>
      </c>
    </row>
    <row r="1341" spans="1:10">
      <c r="A1341" s="16">
        <v>1341</v>
      </c>
      <c r="B1341" s="13" t="s">
        <v>19</v>
      </c>
      <c r="C1341" s="65" t="s">
        <v>466</v>
      </c>
      <c r="D1341" s="12" t="s">
        <v>315</v>
      </c>
      <c r="E1341" s="11" t="s">
        <v>27</v>
      </c>
      <c r="F1341" s="13">
        <v>560</v>
      </c>
      <c r="G1341" s="10">
        <v>0.95</v>
      </c>
      <c r="H1341" s="72"/>
      <c r="I1341" s="73">
        <f t="shared" si="41"/>
        <v>0</v>
      </c>
      <c r="J1341" s="74" t="str">
        <f t="shared" si="40"/>
        <v/>
      </c>
    </row>
    <row r="1342" spans="1:10">
      <c r="A1342" s="16">
        <v>1342</v>
      </c>
      <c r="B1342" s="13" t="s">
        <v>19</v>
      </c>
      <c r="C1342" s="65" t="s">
        <v>465</v>
      </c>
      <c r="D1342" s="12" t="s">
        <v>251</v>
      </c>
      <c r="E1342" s="11" t="s">
        <v>103</v>
      </c>
      <c r="F1342" s="13">
        <v>105</v>
      </c>
      <c r="G1342" s="10">
        <v>3.53</v>
      </c>
      <c r="H1342" s="72"/>
      <c r="I1342" s="73">
        <f t="shared" si="41"/>
        <v>0</v>
      </c>
      <c r="J1342" s="74" t="str">
        <f t="shared" si="40"/>
        <v/>
      </c>
    </row>
    <row r="1343" spans="1:10">
      <c r="A1343" s="16">
        <v>1343</v>
      </c>
      <c r="B1343" s="13" t="s">
        <v>19</v>
      </c>
      <c r="C1343" s="65" t="s">
        <v>463</v>
      </c>
      <c r="D1343" s="12" t="s">
        <v>251</v>
      </c>
      <c r="E1343" s="11" t="s">
        <v>464</v>
      </c>
      <c r="F1343" s="13">
        <v>90</v>
      </c>
      <c r="G1343" s="10">
        <v>0.82666666666666666</v>
      </c>
      <c r="H1343" s="72"/>
      <c r="I1343" s="73">
        <f t="shared" si="41"/>
        <v>0</v>
      </c>
      <c r="J1343" s="74" t="str">
        <f t="shared" si="40"/>
        <v/>
      </c>
    </row>
    <row r="1344" spans="1:10">
      <c r="A1344" s="16">
        <v>1344</v>
      </c>
      <c r="B1344" s="13" t="s">
        <v>19</v>
      </c>
      <c r="C1344" s="65" t="s">
        <v>462</v>
      </c>
      <c r="D1344" s="12" t="s">
        <v>251</v>
      </c>
      <c r="E1344" s="11" t="s">
        <v>103</v>
      </c>
      <c r="F1344" s="13">
        <v>180</v>
      </c>
      <c r="G1344" s="10">
        <v>0.76666666666666672</v>
      </c>
      <c r="H1344" s="72"/>
      <c r="I1344" s="73">
        <f t="shared" si="41"/>
        <v>0</v>
      </c>
      <c r="J1344" s="74" t="str">
        <f t="shared" si="40"/>
        <v/>
      </c>
    </row>
    <row r="1345" spans="1:10">
      <c r="A1345" s="16">
        <v>1345</v>
      </c>
      <c r="B1345" s="13" t="s">
        <v>19</v>
      </c>
      <c r="C1345" s="65" t="s">
        <v>461</v>
      </c>
      <c r="D1345" s="12" t="s">
        <v>251</v>
      </c>
      <c r="E1345" s="11" t="s">
        <v>103</v>
      </c>
      <c r="F1345" s="13">
        <v>120</v>
      </c>
      <c r="G1345" s="10">
        <v>2.4833333333333329</v>
      </c>
      <c r="H1345" s="72"/>
      <c r="I1345" s="73">
        <f t="shared" si="41"/>
        <v>0</v>
      </c>
      <c r="J1345" s="74" t="str">
        <f t="shared" si="40"/>
        <v/>
      </c>
    </row>
    <row r="1346" spans="1:10">
      <c r="A1346" s="16">
        <v>1346</v>
      </c>
      <c r="B1346" s="13" t="s">
        <v>19</v>
      </c>
      <c r="C1346" s="65" t="s">
        <v>460</v>
      </c>
      <c r="D1346" s="12" t="s">
        <v>251</v>
      </c>
      <c r="E1346" s="11" t="s">
        <v>103</v>
      </c>
      <c r="F1346" s="13">
        <v>20</v>
      </c>
      <c r="G1346" s="10">
        <v>3.3066666666666662</v>
      </c>
      <c r="H1346" s="72"/>
      <c r="I1346" s="73">
        <f t="shared" si="41"/>
        <v>0</v>
      </c>
      <c r="J1346" s="74" t="str">
        <f t="shared" ref="J1346:J1409" si="42">IF(H:H&gt;G:G, "Above Estimated Unit Price", "")</f>
        <v/>
      </c>
    </row>
    <row r="1347" spans="1:10">
      <c r="A1347" s="16">
        <v>1347</v>
      </c>
      <c r="B1347" s="13" t="s">
        <v>19</v>
      </c>
      <c r="C1347" s="65" t="s">
        <v>459</v>
      </c>
      <c r="D1347" s="12" t="s">
        <v>458</v>
      </c>
      <c r="E1347" s="11" t="s">
        <v>103</v>
      </c>
      <c r="F1347" s="13">
        <v>26</v>
      </c>
      <c r="G1347" s="10">
        <v>3.0999999999999996</v>
      </c>
      <c r="H1347" s="72"/>
      <c r="I1347" s="73">
        <f t="shared" ref="I1347:I1410" si="43">H1347*F1347</f>
        <v>0</v>
      </c>
      <c r="J1347" s="74" t="str">
        <f t="shared" si="42"/>
        <v/>
      </c>
    </row>
    <row r="1348" spans="1:10">
      <c r="A1348" s="16">
        <v>1348</v>
      </c>
      <c r="B1348" s="13" t="s">
        <v>19</v>
      </c>
      <c r="C1348" s="65" t="s">
        <v>457</v>
      </c>
      <c r="D1348" s="12" t="s">
        <v>251</v>
      </c>
      <c r="E1348" s="11" t="s">
        <v>103</v>
      </c>
      <c r="F1348" s="13">
        <v>40</v>
      </c>
      <c r="G1348" s="10">
        <v>7.6533333333333333</v>
      </c>
      <c r="H1348" s="72"/>
      <c r="I1348" s="73">
        <f t="shared" si="43"/>
        <v>0</v>
      </c>
      <c r="J1348" s="74" t="str">
        <f t="shared" si="42"/>
        <v/>
      </c>
    </row>
    <row r="1349" spans="1:10">
      <c r="A1349" s="16">
        <v>1349</v>
      </c>
      <c r="B1349" s="13" t="s">
        <v>19</v>
      </c>
      <c r="C1349" s="65" t="s">
        <v>456</v>
      </c>
      <c r="D1349" s="12" t="s">
        <v>251</v>
      </c>
      <c r="E1349" s="11" t="s">
        <v>103</v>
      </c>
      <c r="F1349" s="13">
        <v>116</v>
      </c>
      <c r="G1349" s="10">
        <v>0.92666666666666664</v>
      </c>
      <c r="H1349" s="72"/>
      <c r="I1349" s="73">
        <f t="shared" si="43"/>
        <v>0</v>
      </c>
      <c r="J1349" s="74" t="str">
        <f t="shared" si="42"/>
        <v/>
      </c>
    </row>
    <row r="1350" spans="1:10">
      <c r="A1350" s="16">
        <v>1350</v>
      </c>
      <c r="B1350" s="13" t="s">
        <v>19</v>
      </c>
      <c r="C1350" s="65" t="s">
        <v>455</v>
      </c>
      <c r="D1350" s="12" t="s">
        <v>251</v>
      </c>
      <c r="E1350" s="11" t="s">
        <v>103</v>
      </c>
      <c r="F1350" s="13">
        <v>70</v>
      </c>
      <c r="G1350" s="10">
        <v>1.28</v>
      </c>
      <c r="H1350" s="72"/>
      <c r="I1350" s="73">
        <f t="shared" si="43"/>
        <v>0</v>
      </c>
      <c r="J1350" s="74" t="str">
        <f t="shared" si="42"/>
        <v/>
      </c>
    </row>
    <row r="1351" spans="1:10">
      <c r="A1351" s="16">
        <v>1351</v>
      </c>
      <c r="B1351" s="13" t="s">
        <v>19</v>
      </c>
      <c r="C1351" s="65" t="s">
        <v>454</v>
      </c>
      <c r="D1351" s="12" t="s">
        <v>51</v>
      </c>
      <c r="E1351" s="11" t="s">
        <v>103</v>
      </c>
      <c r="F1351" s="13">
        <v>1097</v>
      </c>
      <c r="G1351" s="10">
        <v>3.52</v>
      </c>
      <c r="H1351" s="72"/>
      <c r="I1351" s="73">
        <f t="shared" si="43"/>
        <v>0</v>
      </c>
      <c r="J1351" s="74" t="str">
        <f t="shared" si="42"/>
        <v/>
      </c>
    </row>
    <row r="1352" spans="1:10">
      <c r="A1352" s="16">
        <v>1352</v>
      </c>
      <c r="B1352" s="13" t="s">
        <v>19</v>
      </c>
      <c r="C1352" s="65" t="s">
        <v>450</v>
      </c>
      <c r="D1352" s="12" t="s">
        <v>51</v>
      </c>
      <c r="E1352" s="11" t="s">
        <v>103</v>
      </c>
      <c r="F1352" s="13">
        <v>684</v>
      </c>
      <c r="G1352" s="10">
        <v>3.45</v>
      </c>
      <c r="H1352" s="72"/>
      <c r="I1352" s="73">
        <f t="shared" si="43"/>
        <v>0</v>
      </c>
      <c r="J1352" s="74" t="str">
        <f t="shared" si="42"/>
        <v/>
      </c>
    </row>
    <row r="1353" spans="1:10">
      <c r="A1353" s="16">
        <v>1353</v>
      </c>
      <c r="B1353" s="13" t="s">
        <v>19</v>
      </c>
      <c r="C1353" s="65" t="s">
        <v>448</v>
      </c>
      <c r="D1353" s="12" t="s">
        <v>447</v>
      </c>
      <c r="E1353" s="11" t="s">
        <v>103</v>
      </c>
      <c r="F1353" s="13">
        <v>8</v>
      </c>
      <c r="G1353" s="10">
        <v>14.73</v>
      </c>
      <c r="H1353" s="72"/>
      <c r="I1353" s="73">
        <f t="shared" si="43"/>
        <v>0</v>
      </c>
      <c r="J1353" s="74" t="str">
        <f t="shared" si="42"/>
        <v/>
      </c>
    </row>
    <row r="1354" spans="1:10">
      <c r="A1354" s="16">
        <v>1354</v>
      </c>
      <c r="B1354" s="13" t="s">
        <v>19</v>
      </c>
      <c r="C1354" s="65" t="s">
        <v>446</v>
      </c>
      <c r="D1354" s="12" t="s">
        <v>51</v>
      </c>
      <c r="E1354" s="11" t="s">
        <v>103</v>
      </c>
      <c r="F1354" s="13">
        <v>158</v>
      </c>
      <c r="G1354" s="10">
        <v>1.0649333333333333</v>
      </c>
      <c r="H1354" s="72"/>
      <c r="I1354" s="73">
        <f t="shared" si="43"/>
        <v>0</v>
      </c>
      <c r="J1354" s="74" t="str">
        <f t="shared" si="42"/>
        <v/>
      </c>
    </row>
    <row r="1355" spans="1:10">
      <c r="A1355" s="16">
        <v>1355</v>
      </c>
      <c r="B1355" s="13" t="s">
        <v>19</v>
      </c>
      <c r="C1355" s="65" t="s">
        <v>443</v>
      </c>
      <c r="D1355" s="12" t="s">
        <v>51</v>
      </c>
      <c r="E1355" s="11" t="s">
        <v>103</v>
      </c>
      <c r="F1355" s="13">
        <v>575</v>
      </c>
      <c r="G1355" s="10">
        <v>1.2138666666666669</v>
      </c>
      <c r="H1355" s="72"/>
      <c r="I1355" s="73">
        <f t="shared" si="43"/>
        <v>0</v>
      </c>
      <c r="J1355" s="74" t="str">
        <f t="shared" si="42"/>
        <v/>
      </c>
    </row>
    <row r="1356" spans="1:10">
      <c r="A1356" s="16">
        <v>1356</v>
      </c>
      <c r="B1356" s="13" t="s">
        <v>19</v>
      </c>
      <c r="C1356" s="65" t="s">
        <v>443</v>
      </c>
      <c r="D1356" s="12" t="s">
        <v>51</v>
      </c>
      <c r="E1356" s="11" t="s">
        <v>442</v>
      </c>
      <c r="F1356" s="13">
        <v>37</v>
      </c>
      <c r="G1356" s="10">
        <v>1.9799999999999998</v>
      </c>
      <c r="H1356" s="72"/>
      <c r="I1356" s="73">
        <f t="shared" si="43"/>
        <v>0</v>
      </c>
      <c r="J1356" s="74" t="str">
        <f t="shared" si="42"/>
        <v/>
      </c>
    </row>
    <row r="1357" spans="1:10">
      <c r="A1357" s="16">
        <v>1357</v>
      </c>
      <c r="B1357" s="13" t="s">
        <v>19</v>
      </c>
      <c r="C1357" s="65" t="s">
        <v>440</v>
      </c>
      <c r="D1357" s="12" t="s">
        <v>51</v>
      </c>
      <c r="E1357" s="11" t="s">
        <v>103</v>
      </c>
      <c r="F1357" s="13">
        <v>439</v>
      </c>
      <c r="G1357" s="10">
        <v>1.2235666666666667</v>
      </c>
      <c r="H1357" s="72"/>
      <c r="I1357" s="73">
        <f t="shared" si="43"/>
        <v>0</v>
      </c>
      <c r="J1357" s="74" t="str">
        <f t="shared" si="42"/>
        <v/>
      </c>
    </row>
    <row r="1358" spans="1:10">
      <c r="A1358" s="16">
        <v>1358</v>
      </c>
      <c r="B1358" s="13" t="s">
        <v>19</v>
      </c>
      <c r="C1358" s="65" t="s">
        <v>440</v>
      </c>
      <c r="D1358" s="12" t="s">
        <v>51</v>
      </c>
      <c r="E1358" s="11" t="s">
        <v>439</v>
      </c>
      <c r="F1358" s="13">
        <v>119</v>
      </c>
      <c r="G1358" s="10">
        <v>1.2235666666666667</v>
      </c>
      <c r="H1358" s="72"/>
      <c r="I1358" s="73">
        <f t="shared" si="43"/>
        <v>0</v>
      </c>
      <c r="J1358" s="74" t="str">
        <f t="shared" si="42"/>
        <v/>
      </c>
    </row>
    <row r="1359" spans="1:10">
      <c r="A1359" s="16">
        <v>1359</v>
      </c>
      <c r="B1359" s="13" t="s">
        <v>19</v>
      </c>
      <c r="C1359" s="65" t="s">
        <v>438</v>
      </c>
      <c r="D1359" s="12" t="s">
        <v>51</v>
      </c>
      <c r="E1359" s="11" t="s">
        <v>103</v>
      </c>
      <c r="F1359" s="13">
        <v>76</v>
      </c>
      <c r="G1359" s="10">
        <v>1.1605999999999999</v>
      </c>
      <c r="H1359" s="72"/>
      <c r="I1359" s="73">
        <f t="shared" si="43"/>
        <v>0</v>
      </c>
      <c r="J1359" s="74" t="str">
        <f t="shared" si="42"/>
        <v/>
      </c>
    </row>
    <row r="1360" spans="1:10">
      <c r="A1360" s="16">
        <v>1360</v>
      </c>
      <c r="B1360" s="13" t="s">
        <v>19</v>
      </c>
      <c r="C1360" s="65" t="s">
        <v>437</v>
      </c>
      <c r="D1360" s="12" t="s">
        <v>51</v>
      </c>
      <c r="E1360" s="11" t="s">
        <v>103</v>
      </c>
      <c r="F1360" s="13">
        <v>159</v>
      </c>
      <c r="G1360" s="10">
        <v>6.3494999999999999</v>
      </c>
      <c r="H1360" s="72"/>
      <c r="I1360" s="73">
        <f t="shared" si="43"/>
        <v>0</v>
      </c>
      <c r="J1360" s="74" t="str">
        <f t="shared" si="42"/>
        <v/>
      </c>
    </row>
    <row r="1361" spans="1:10">
      <c r="A1361" s="16">
        <v>1361</v>
      </c>
      <c r="B1361" s="13" t="s">
        <v>19</v>
      </c>
      <c r="C1361" s="65" t="s">
        <v>435</v>
      </c>
      <c r="D1361" s="12" t="s">
        <v>51</v>
      </c>
      <c r="E1361" s="11" t="s">
        <v>103</v>
      </c>
      <c r="F1361" s="13">
        <v>218</v>
      </c>
      <c r="G1361" s="10">
        <v>3.4566666666666666</v>
      </c>
      <c r="H1361" s="72"/>
      <c r="I1361" s="73">
        <f t="shared" si="43"/>
        <v>0</v>
      </c>
      <c r="J1361" s="74" t="str">
        <f t="shared" si="42"/>
        <v/>
      </c>
    </row>
    <row r="1362" spans="1:10">
      <c r="A1362" s="16">
        <v>1362</v>
      </c>
      <c r="B1362" s="13" t="s">
        <v>19</v>
      </c>
      <c r="C1362" s="65" t="s">
        <v>434</v>
      </c>
      <c r="D1362" s="12" t="s">
        <v>51</v>
      </c>
      <c r="E1362" s="11" t="s">
        <v>103</v>
      </c>
      <c r="F1362" s="13">
        <v>20</v>
      </c>
      <c r="G1362" s="10">
        <v>10.79</v>
      </c>
      <c r="H1362" s="72"/>
      <c r="I1362" s="73">
        <f t="shared" si="43"/>
        <v>0</v>
      </c>
      <c r="J1362" s="74" t="str">
        <f t="shared" si="42"/>
        <v/>
      </c>
    </row>
    <row r="1363" spans="1:10">
      <c r="A1363" s="16">
        <v>1363</v>
      </c>
      <c r="B1363" s="13" t="s">
        <v>19</v>
      </c>
      <c r="C1363" s="65" t="s">
        <v>433</v>
      </c>
      <c r="D1363" s="12" t="s">
        <v>51</v>
      </c>
      <c r="E1363" s="11" t="s">
        <v>103</v>
      </c>
      <c r="F1363" s="13">
        <v>32</v>
      </c>
      <c r="G1363" s="10">
        <v>5.29</v>
      </c>
      <c r="H1363" s="72"/>
      <c r="I1363" s="73">
        <f t="shared" si="43"/>
        <v>0</v>
      </c>
      <c r="J1363" s="74" t="str">
        <f t="shared" si="42"/>
        <v/>
      </c>
    </row>
    <row r="1364" spans="1:10">
      <c r="A1364" s="16">
        <v>1364</v>
      </c>
      <c r="B1364" s="13" t="s">
        <v>19</v>
      </c>
      <c r="C1364" s="65" t="s">
        <v>432</v>
      </c>
      <c r="D1364" s="12" t="s">
        <v>51</v>
      </c>
      <c r="E1364" s="11" t="s">
        <v>103</v>
      </c>
      <c r="F1364" s="13">
        <v>81</v>
      </c>
      <c r="G1364" s="10">
        <v>1.9767333333333335</v>
      </c>
      <c r="H1364" s="72"/>
      <c r="I1364" s="73">
        <f t="shared" si="43"/>
        <v>0</v>
      </c>
      <c r="J1364" s="74" t="str">
        <f t="shared" si="42"/>
        <v/>
      </c>
    </row>
    <row r="1365" spans="1:10">
      <c r="A1365" s="16">
        <v>1365</v>
      </c>
      <c r="B1365" s="13" t="s">
        <v>19</v>
      </c>
      <c r="C1365" s="65" t="s">
        <v>431</v>
      </c>
      <c r="D1365" s="12" t="s">
        <v>51</v>
      </c>
      <c r="E1365" s="11" t="s">
        <v>103</v>
      </c>
      <c r="F1365" s="13">
        <v>30</v>
      </c>
      <c r="G1365" s="10">
        <v>2.3242666666666669</v>
      </c>
      <c r="H1365" s="72"/>
      <c r="I1365" s="73">
        <f t="shared" si="43"/>
        <v>0</v>
      </c>
      <c r="J1365" s="74" t="str">
        <f t="shared" si="42"/>
        <v/>
      </c>
    </row>
    <row r="1366" spans="1:10">
      <c r="A1366" s="16">
        <v>1366</v>
      </c>
      <c r="B1366" s="13" t="s">
        <v>19</v>
      </c>
      <c r="C1366" s="65" t="s">
        <v>430</v>
      </c>
      <c r="D1366" s="12" t="s">
        <v>51</v>
      </c>
      <c r="E1366" s="11" t="s">
        <v>103</v>
      </c>
      <c r="F1366" s="13">
        <v>377</v>
      </c>
      <c r="G1366" s="10">
        <v>1.0690999999999999</v>
      </c>
      <c r="H1366" s="72"/>
      <c r="I1366" s="73">
        <f t="shared" si="43"/>
        <v>0</v>
      </c>
      <c r="J1366" s="74" t="str">
        <f t="shared" si="42"/>
        <v/>
      </c>
    </row>
    <row r="1367" spans="1:10" ht="11.25" customHeight="1">
      <c r="A1367" s="16">
        <v>1367</v>
      </c>
      <c r="B1367" s="13" t="s">
        <v>19</v>
      </c>
      <c r="C1367" s="65" t="s">
        <v>422</v>
      </c>
      <c r="D1367" s="12" t="s">
        <v>51</v>
      </c>
      <c r="E1367" s="11" t="s">
        <v>103</v>
      </c>
      <c r="F1367" s="13">
        <v>127</v>
      </c>
      <c r="G1367" s="10">
        <v>2.7266666666666666</v>
      </c>
      <c r="H1367" s="72"/>
      <c r="I1367" s="73">
        <f t="shared" si="43"/>
        <v>0</v>
      </c>
      <c r="J1367" s="74" t="str">
        <f t="shared" si="42"/>
        <v/>
      </c>
    </row>
    <row r="1368" spans="1:10">
      <c r="A1368" s="16">
        <v>1368</v>
      </c>
      <c r="B1368" s="13" t="s">
        <v>19</v>
      </c>
      <c r="C1368" s="65" t="s">
        <v>421</v>
      </c>
      <c r="D1368" s="12" t="s">
        <v>420</v>
      </c>
      <c r="E1368" s="11" t="s">
        <v>103</v>
      </c>
      <c r="F1368" s="13">
        <v>229</v>
      </c>
      <c r="G1368" s="10">
        <v>1.5733333333333333</v>
      </c>
      <c r="H1368" s="72"/>
      <c r="I1368" s="73">
        <f t="shared" si="43"/>
        <v>0</v>
      </c>
      <c r="J1368" s="74" t="str">
        <f t="shared" si="42"/>
        <v/>
      </c>
    </row>
    <row r="1369" spans="1:10">
      <c r="A1369" s="16">
        <v>1369</v>
      </c>
      <c r="B1369" s="13" t="s">
        <v>19</v>
      </c>
      <c r="C1369" s="65" t="s">
        <v>418</v>
      </c>
      <c r="D1369" s="12" t="s">
        <v>395</v>
      </c>
      <c r="E1369" s="11" t="s">
        <v>103</v>
      </c>
      <c r="F1369" s="13">
        <v>18</v>
      </c>
      <c r="G1369" s="10">
        <v>3.3733333333333335</v>
      </c>
      <c r="H1369" s="72"/>
      <c r="I1369" s="73">
        <f t="shared" si="43"/>
        <v>0</v>
      </c>
      <c r="J1369" s="74" t="str">
        <f t="shared" si="42"/>
        <v/>
      </c>
    </row>
    <row r="1370" spans="1:10">
      <c r="A1370" s="16">
        <v>1370</v>
      </c>
      <c r="B1370" s="13" t="s">
        <v>19</v>
      </c>
      <c r="C1370" s="65" t="s">
        <v>417</v>
      </c>
      <c r="D1370" s="12" t="s">
        <v>251</v>
      </c>
      <c r="E1370" s="11" t="s">
        <v>103</v>
      </c>
      <c r="F1370" s="13">
        <v>70</v>
      </c>
      <c r="G1370" s="10">
        <v>1.7266666666666666</v>
      </c>
      <c r="H1370" s="72"/>
      <c r="I1370" s="73">
        <f t="shared" si="43"/>
        <v>0</v>
      </c>
      <c r="J1370" s="74" t="str">
        <f t="shared" si="42"/>
        <v/>
      </c>
    </row>
    <row r="1371" spans="1:10">
      <c r="A1371" s="16">
        <v>1371</v>
      </c>
      <c r="B1371" s="13" t="s">
        <v>19</v>
      </c>
      <c r="C1371" s="65" t="s">
        <v>415</v>
      </c>
      <c r="D1371" s="12" t="s">
        <v>251</v>
      </c>
      <c r="E1371" s="11" t="s">
        <v>103</v>
      </c>
      <c r="F1371" s="13">
        <v>383</v>
      </c>
      <c r="G1371" s="10">
        <v>9.0946333333333342</v>
      </c>
      <c r="H1371" s="72"/>
      <c r="I1371" s="73">
        <f t="shared" si="43"/>
        <v>0</v>
      </c>
      <c r="J1371" s="74" t="str">
        <f t="shared" si="42"/>
        <v/>
      </c>
    </row>
    <row r="1372" spans="1:10">
      <c r="A1372" s="16">
        <v>1372</v>
      </c>
      <c r="B1372" s="13" t="s">
        <v>19</v>
      </c>
      <c r="C1372" s="65" t="s">
        <v>414</v>
      </c>
      <c r="D1372" s="12" t="s">
        <v>251</v>
      </c>
      <c r="E1372" s="11" t="s">
        <v>103</v>
      </c>
      <c r="F1372" s="13">
        <v>177</v>
      </c>
      <c r="G1372" s="10">
        <v>6.103066666666666</v>
      </c>
      <c r="H1372" s="72"/>
      <c r="I1372" s="73">
        <f t="shared" si="43"/>
        <v>0</v>
      </c>
      <c r="J1372" s="74" t="str">
        <f t="shared" si="42"/>
        <v/>
      </c>
    </row>
    <row r="1373" spans="1:10">
      <c r="A1373" s="16">
        <v>1373</v>
      </c>
      <c r="B1373" s="13" t="s">
        <v>19</v>
      </c>
      <c r="C1373" s="65" t="s">
        <v>413</v>
      </c>
      <c r="D1373" s="12" t="s">
        <v>251</v>
      </c>
      <c r="E1373" s="11" t="s">
        <v>103</v>
      </c>
      <c r="F1373" s="13">
        <v>814</v>
      </c>
      <c r="G1373" s="10">
        <v>5.2582333333333331</v>
      </c>
      <c r="H1373" s="72"/>
      <c r="I1373" s="73">
        <f t="shared" si="43"/>
        <v>0</v>
      </c>
      <c r="J1373" s="74" t="str">
        <f t="shared" si="42"/>
        <v/>
      </c>
    </row>
    <row r="1374" spans="1:10">
      <c r="A1374" s="16">
        <v>1374</v>
      </c>
      <c r="B1374" s="13" t="s">
        <v>19</v>
      </c>
      <c r="C1374" s="65" t="s">
        <v>411</v>
      </c>
      <c r="D1374" s="12" t="s">
        <v>251</v>
      </c>
      <c r="E1374" s="11" t="s">
        <v>103</v>
      </c>
      <c r="F1374" s="13">
        <v>1790</v>
      </c>
      <c r="G1374" s="10">
        <v>0.08</v>
      </c>
      <c r="H1374" s="72"/>
      <c r="I1374" s="73">
        <f t="shared" si="43"/>
        <v>0</v>
      </c>
      <c r="J1374" s="74" t="str">
        <f t="shared" si="42"/>
        <v/>
      </c>
    </row>
    <row r="1375" spans="1:10">
      <c r="A1375" s="16">
        <v>1375</v>
      </c>
      <c r="B1375" s="13" t="s">
        <v>19</v>
      </c>
      <c r="C1375" s="65" t="s">
        <v>410</v>
      </c>
      <c r="D1375" s="12" t="s">
        <v>251</v>
      </c>
      <c r="E1375" s="11" t="s">
        <v>103</v>
      </c>
      <c r="F1375" s="13">
        <v>630</v>
      </c>
      <c r="G1375" s="10">
        <v>0.19000000000000003</v>
      </c>
      <c r="H1375" s="72"/>
      <c r="I1375" s="73">
        <f t="shared" si="43"/>
        <v>0</v>
      </c>
      <c r="J1375" s="74" t="str">
        <f t="shared" si="42"/>
        <v/>
      </c>
    </row>
    <row r="1376" spans="1:10">
      <c r="A1376" s="16">
        <v>1376</v>
      </c>
      <c r="B1376" s="13" t="s">
        <v>19</v>
      </c>
      <c r="C1376" s="65" t="s">
        <v>409</v>
      </c>
      <c r="D1376" s="12" t="s">
        <v>251</v>
      </c>
      <c r="E1376" s="11" t="s">
        <v>103</v>
      </c>
      <c r="F1376" s="13">
        <v>222</v>
      </c>
      <c r="G1376" s="10">
        <v>0.93</v>
      </c>
      <c r="H1376" s="72"/>
      <c r="I1376" s="73">
        <f t="shared" si="43"/>
        <v>0</v>
      </c>
      <c r="J1376" s="74" t="str">
        <f t="shared" si="42"/>
        <v/>
      </c>
    </row>
    <row r="1377" spans="1:10">
      <c r="A1377" s="16">
        <v>1377</v>
      </c>
      <c r="B1377" s="13" t="s">
        <v>19</v>
      </c>
      <c r="C1377" s="65" t="s">
        <v>408</v>
      </c>
      <c r="D1377" s="12" t="s">
        <v>251</v>
      </c>
      <c r="E1377" s="11" t="s">
        <v>103</v>
      </c>
      <c r="F1377" s="13">
        <v>124</v>
      </c>
      <c r="G1377" s="10">
        <v>3.13</v>
      </c>
      <c r="H1377" s="72"/>
      <c r="I1377" s="73">
        <f t="shared" si="43"/>
        <v>0</v>
      </c>
      <c r="J1377" s="74" t="str">
        <f t="shared" si="42"/>
        <v/>
      </c>
    </row>
    <row r="1378" spans="1:10">
      <c r="A1378" s="16">
        <v>1378</v>
      </c>
      <c r="B1378" s="13" t="s">
        <v>19</v>
      </c>
      <c r="C1378" s="65" t="s">
        <v>407</v>
      </c>
      <c r="D1378" s="12" t="s">
        <v>251</v>
      </c>
      <c r="E1378" s="11" t="s">
        <v>103</v>
      </c>
      <c r="F1378" s="13">
        <v>947</v>
      </c>
      <c r="G1378" s="10">
        <v>0.54</v>
      </c>
      <c r="H1378" s="72"/>
      <c r="I1378" s="73">
        <f t="shared" si="43"/>
        <v>0</v>
      </c>
      <c r="J1378" s="74" t="str">
        <f t="shared" si="42"/>
        <v/>
      </c>
    </row>
    <row r="1379" spans="1:10">
      <c r="A1379" s="16">
        <v>1379</v>
      </c>
      <c r="B1379" s="13" t="s">
        <v>19</v>
      </c>
      <c r="C1379" s="65" t="s">
        <v>406</v>
      </c>
      <c r="D1379" s="12" t="s">
        <v>251</v>
      </c>
      <c r="E1379" s="11" t="s">
        <v>103</v>
      </c>
      <c r="F1379" s="13">
        <v>190</v>
      </c>
      <c r="G1379" s="10">
        <v>0.35</v>
      </c>
      <c r="H1379" s="72"/>
      <c r="I1379" s="73">
        <f t="shared" si="43"/>
        <v>0</v>
      </c>
      <c r="J1379" s="74" t="str">
        <f t="shared" si="42"/>
        <v/>
      </c>
    </row>
    <row r="1380" spans="1:10">
      <c r="A1380" s="16">
        <v>1380</v>
      </c>
      <c r="B1380" s="13" t="s">
        <v>19</v>
      </c>
      <c r="C1380" s="65" t="s">
        <v>405</v>
      </c>
      <c r="D1380" s="12" t="s">
        <v>251</v>
      </c>
      <c r="E1380" s="11" t="s">
        <v>103</v>
      </c>
      <c r="F1380" s="13">
        <v>1812</v>
      </c>
      <c r="G1380" s="10">
        <v>0.54666666666666675</v>
      </c>
      <c r="H1380" s="72"/>
      <c r="I1380" s="73">
        <f t="shared" si="43"/>
        <v>0</v>
      </c>
      <c r="J1380" s="74" t="str">
        <f t="shared" si="42"/>
        <v/>
      </c>
    </row>
    <row r="1381" spans="1:10">
      <c r="A1381" s="16">
        <v>1381</v>
      </c>
      <c r="B1381" s="13" t="s">
        <v>19</v>
      </c>
      <c r="C1381" s="65" t="s">
        <v>404</v>
      </c>
      <c r="D1381" s="12" t="s">
        <v>251</v>
      </c>
      <c r="E1381" s="11" t="s">
        <v>103</v>
      </c>
      <c r="F1381" s="13">
        <v>156</v>
      </c>
      <c r="G1381" s="10">
        <v>0.80999999999999994</v>
      </c>
      <c r="H1381" s="72"/>
      <c r="I1381" s="73">
        <f t="shared" si="43"/>
        <v>0</v>
      </c>
      <c r="J1381" s="74" t="str">
        <f t="shared" si="42"/>
        <v/>
      </c>
    </row>
    <row r="1382" spans="1:10">
      <c r="A1382" s="16">
        <v>1382</v>
      </c>
      <c r="B1382" s="13" t="s">
        <v>19</v>
      </c>
      <c r="C1382" s="65" t="s">
        <v>403</v>
      </c>
      <c r="D1382" s="12" t="s">
        <v>251</v>
      </c>
      <c r="E1382" s="11" t="s">
        <v>103</v>
      </c>
      <c r="F1382" s="13">
        <v>91</v>
      </c>
      <c r="G1382" s="10">
        <v>0.64666666666666672</v>
      </c>
      <c r="H1382" s="72"/>
      <c r="I1382" s="73">
        <f t="shared" si="43"/>
        <v>0</v>
      </c>
      <c r="J1382" s="74" t="str">
        <f t="shared" si="42"/>
        <v/>
      </c>
    </row>
    <row r="1383" spans="1:10">
      <c r="A1383" s="16">
        <v>1383</v>
      </c>
      <c r="B1383" s="13" t="s">
        <v>19</v>
      </c>
      <c r="C1383" s="65" t="s">
        <v>402</v>
      </c>
      <c r="D1383" s="12" t="s">
        <v>251</v>
      </c>
      <c r="E1383" s="11" t="s">
        <v>103</v>
      </c>
      <c r="F1383" s="13">
        <v>120</v>
      </c>
      <c r="G1383" s="10">
        <v>0.53</v>
      </c>
      <c r="H1383" s="72"/>
      <c r="I1383" s="73">
        <f t="shared" si="43"/>
        <v>0</v>
      </c>
      <c r="J1383" s="74" t="str">
        <f t="shared" si="42"/>
        <v/>
      </c>
    </row>
    <row r="1384" spans="1:10">
      <c r="A1384" s="16">
        <v>1384</v>
      </c>
      <c r="B1384" s="13" t="s">
        <v>19</v>
      </c>
      <c r="C1384" s="65" t="s">
        <v>401</v>
      </c>
      <c r="D1384" s="12" t="s">
        <v>251</v>
      </c>
      <c r="E1384" s="11" t="s">
        <v>103</v>
      </c>
      <c r="F1384" s="13">
        <v>25</v>
      </c>
      <c r="G1384" s="10">
        <v>2.6166666666666667</v>
      </c>
      <c r="H1384" s="72"/>
      <c r="I1384" s="73">
        <f t="shared" si="43"/>
        <v>0</v>
      </c>
      <c r="J1384" s="74" t="str">
        <f t="shared" si="42"/>
        <v/>
      </c>
    </row>
    <row r="1385" spans="1:10">
      <c r="A1385" s="16">
        <v>1385</v>
      </c>
      <c r="B1385" s="13" t="s">
        <v>19</v>
      </c>
      <c r="C1385" s="65" t="s">
        <v>400</v>
      </c>
      <c r="D1385" s="12" t="s">
        <v>395</v>
      </c>
      <c r="E1385" s="11" t="s">
        <v>103</v>
      </c>
      <c r="F1385" s="13">
        <v>25</v>
      </c>
      <c r="G1385" s="10">
        <v>2.3066666666666666</v>
      </c>
      <c r="H1385" s="72"/>
      <c r="I1385" s="73">
        <f t="shared" si="43"/>
        <v>0</v>
      </c>
      <c r="J1385" s="74" t="str">
        <f t="shared" si="42"/>
        <v/>
      </c>
    </row>
    <row r="1386" spans="1:10">
      <c r="A1386" s="16">
        <v>1386</v>
      </c>
      <c r="B1386" s="13" t="s">
        <v>19</v>
      </c>
      <c r="C1386" s="65" t="s">
        <v>398</v>
      </c>
      <c r="D1386" s="12" t="s">
        <v>251</v>
      </c>
      <c r="E1386" s="11" t="s">
        <v>103</v>
      </c>
      <c r="F1386" s="13">
        <v>140</v>
      </c>
      <c r="G1386" s="10">
        <v>1.2533333333333332</v>
      </c>
      <c r="H1386" s="72"/>
      <c r="I1386" s="73">
        <f t="shared" si="43"/>
        <v>0</v>
      </c>
      <c r="J1386" s="74" t="str">
        <f t="shared" si="42"/>
        <v/>
      </c>
    </row>
    <row r="1387" spans="1:10">
      <c r="A1387" s="16">
        <v>1387</v>
      </c>
      <c r="B1387" s="13" t="s">
        <v>19</v>
      </c>
      <c r="C1387" s="65" t="s">
        <v>397</v>
      </c>
      <c r="D1387" s="12" t="s">
        <v>251</v>
      </c>
      <c r="E1387" s="11" t="s">
        <v>103</v>
      </c>
      <c r="F1387" s="13">
        <v>130</v>
      </c>
      <c r="G1387" s="10">
        <v>1.5599999999999998</v>
      </c>
      <c r="H1387" s="72"/>
      <c r="I1387" s="73">
        <f t="shared" si="43"/>
        <v>0</v>
      </c>
      <c r="J1387" s="74" t="str">
        <f t="shared" si="42"/>
        <v/>
      </c>
    </row>
    <row r="1388" spans="1:10">
      <c r="A1388" s="16">
        <v>1388</v>
      </c>
      <c r="B1388" s="13" t="s">
        <v>19</v>
      </c>
      <c r="C1388" s="65" t="s">
        <v>396</v>
      </c>
      <c r="D1388" s="12" t="s">
        <v>395</v>
      </c>
      <c r="E1388" s="11" t="s">
        <v>103</v>
      </c>
      <c r="F1388" s="13">
        <v>25</v>
      </c>
      <c r="G1388" s="10">
        <v>2.06</v>
      </c>
      <c r="H1388" s="72"/>
      <c r="I1388" s="73">
        <f t="shared" si="43"/>
        <v>0</v>
      </c>
      <c r="J1388" s="74" t="str">
        <f t="shared" si="42"/>
        <v/>
      </c>
    </row>
    <row r="1389" spans="1:10">
      <c r="A1389" s="16">
        <v>1389</v>
      </c>
      <c r="B1389" s="13" t="s">
        <v>19</v>
      </c>
      <c r="C1389" s="65" t="s">
        <v>394</v>
      </c>
      <c r="D1389" s="12" t="s">
        <v>251</v>
      </c>
      <c r="E1389" s="11" t="s">
        <v>103</v>
      </c>
      <c r="F1389" s="13">
        <v>250</v>
      </c>
      <c r="G1389" s="10">
        <v>1.6</v>
      </c>
      <c r="H1389" s="72"/>
      <c r="I1389" s="73">
        <f t="shared" si="43"/>
        <v>0</v>
      </c>
      <c r="J1389" s="74" t="str">
        <f t="shared" si="42"/>
        <v/>
      </c>
    </row>
    <row r="1390" spans="1:10">
      <c r="A1390" s="16">
        <v>1390</v>
      </c>
      <c r="B1390" s="13" t="s">
        <v>19</v>
      </c>
      <c r="C1390" s="65" t="s">
        <v>393</v>
      </c>
      <c r="D1390" s="12" t="s">
        <v>251</v>
      </c>
      <c r="E1390" s="11" t="s">
        <v>103</v>
      </c>
      <c r="F1390" s="13">
        <v>99</v>
      </c>
      <c r="G1390" s="10">
        <v>5</v>
      </c>
      <c r="H1390" s="72"/>
      <c r="I1390" s="73">
        <f t="shared" si="43"/>
        <v>0</v>
      </c>
      <c r="J1390" s="74" t="str">
        <f t="shared" si="42"/>
        <v/>
      </c>
    </row>
    <row r="1391" spans="1:10">
      <c r="A1391" s="16">
        <v>1391</v>
      </c>
      <c r="B1391" s="13" t="s">
        <v>19</v>
      </c>
      <c r="C1391" s="65" t="s">
        <v>392</v>
      </c>
      <c r="D1391" s="12" t="s">
        <v>251</v>
      </c>
      <c r="E1391" s="11" t="s">
        <v>103</v>
      </c>
      <c r="F1391" s="13">
        <v>536</v>
      </c>
      <c r="G1391" s="10">
        <v>0.45</v>
      </c>
      <c r="H1391" s="72"/>
      <c r="I1391" s="73">
        <f t="shared" si="43"/>
        <v>0</v>
      </c>
      <c r="J1391" s="74" t="str">
        <f t="shared" si="42"/>
        <v/>
      </c>
    </row>
    <row r="1392" spans="1:10">
      <c r="A1392" s="16">
        <v>1392</v>
      </c>
      <c r="B1392" s="13" t="s">
        <v>19</v>
      </c>
      <c r="C1392" s="65" t="s">
        <v>391</v>
      </c>
      <c r="D1392" s="12" t="s">
        <v>251</v>
      </c>
      <c r="E1392" s="11" t="s">
        <v>103</v>
      </c>
      <c r="F1392" s="13">
        <v>218</v>
      </c>
      <c r="G1392" s="10">
        <v>12.300000000000002</v>
      </c>
      <c r="H1392" s="72"/>
      <c r="I1392" s="73">
        <f t="shared" si="43"/>
        <v>0</v>
      </c>
      <c r="J1392" s="74" t="str">
        <f t="shared" si="42"/>
        <v/>
      </c>
    </row>
    <row r="1393" spans="1:10">
      <c r="A1393" s="16">
        <v>1393</v>
      </c>
      <c r="B1393" s="13" t="s">
        <v>19</v>
      </c>
      <c r="C1393" s="65" t="s">
        <v>390</v>
      </c>
      <c r="D1393" s="12" t="s">
        <v>315</v>
      </c>
      <c r="E1393" s="11" t="s">
        <v>27</v>
      </c>
      <c r="F1393" s="13">
        <v>218</v>
      </c>
      <c r="G1393" s="10">
        <v>9.3699999999999992</v>
      </c>
      <c r="H1393" s="72"/>
      <c r="I1393" s="73">
        <f t="shared" si="43"/>
        <v>0</v>
      </c>
      <c r="J1393" s="74" t="str">
        <f t="shared" si="42"/>
        <v/>
      </c>
    </row>
    <row r="1394" spans="1:10">
      <c r="A1394" s="16">
        <v>1394</v>
      </c>
      <c r="B1394" s="16" t="s">
        <v>19</v>
      </c>
      <c r="C1394" s="66" t="s">
        <v>389</v>
      </c>
      <c r="D1394" s="15" t="s">
        <v>113</v>
      </c>
      <c r="E1394" s="14" t="s">
        <v>388</v>
      </c>
      <c r="F1394" s="13">
        <v>35</v>
      </c>
      <c r="G1394" s="10">
        <v>2.9350000000000001</v>
      </c>
      <c r="H1394" s="72"/>
      <c r="I1394" s="73">
        <f t="shared" si="43"/>
        <v>0</v>
      </c>
      <c r="J1394" s="74" t="str">
        <f t="shared" si="42"/>
        <v/>
      </c>
    </row>
    <row r="1395" spans="1:10">
      <c r="A1395" s="16">
        <v>1395</v>
      </c>
      <c r="B1395" s="13" t="s">
        <v>19</v>
      </c>
      <c r="C1395" s="65" t="s">
        <v>387</v>
      </c>
      <c r="D1395" s="12" t="s">
        <v>386</v>
      </c>
      <c r="E1395" s="11" t="s">
        <v>103</v>
      </c>
      <c r="F1395" s="13">
        <v>270</v>
      </c>
      <c r="G1395" s="10">
        <v>0.6</v>
      </c>
      <c r="H1395" s="72"/>
      <c r="I1395" s="73">
        <f t="shared" si="43"/>
        <v>0</v>
      </c>
      <c r="J1395" s="74" t="str">
        <f t="shared" si="42"/>
        <v/>
      </c>
    </row>
    <row r="1396" spans="1:10">
      <c r="A1396" s="16">
        <v>1396</v>
      </c>
      <c r="B1396" s="13" t="s">
        <v>19</v>
      </c>
      <c r="C1396" s="65" t="s">
        <v>383</v>
      </c>
      <c r="D1396" s="12" t="s">
        <v>214</v>
      </c>
      <c r="E1396" s="11" t="s">
        <v>382</v>
      </c>
      <c r="F1396" s="13">
        <v>473</v>
      </c>
      <c r="G1396" s="10">
        <v>1.3066666666666666</v>
      </c>
      <c r="H1396" s="72"/>
      <c r="I1396" s="73">
        <f t="shared" si="43"/>
        <v>0</v>
      </c>
      <c r="J1396" s="74" t="str">
        <f t="shared" si="42"/>
        <v/>
      </c>
    </row>
    <row r="1397" spans="1:10">
      <c r="A1397" s="16">
        <v>1397</v>
      </c>
      <c r="B1397" s="13" t="s">
        <v>19</v>
      </c>
      <c r="C1397" s="65" t="s">
        <v>380</v>
      </c>
      <c r="D1397" s="12" t="s">
        <v>214</v>
      </c>
      <c r="E1397" s="11" t="s">
        <v>103</v>
      </c>
      <c r="F1397" s="13">
        <v>156</v>
      </c>
      <c r="G1397" s="10">
        <v>0.4433333333333333</v>
      </c>
      <c r="H1397" s="72"/>
      <c r="I1397" s="73">
        <f t="shared" si="43"/>
        <v>0</v>
      </c>
      <c r="J1397" s="74" t="str">
        <f t="shared" si="42"/>
        <v/>
      </c>
    </row>
    <row r="1398" spans="1:10">
      <c r="A1398" s="16">
        <v>1398</v>
      </c>
      <c r="B1398" s="13" t="s">
        <v>19</v>
      </c>
      <c r="C1398" s="65" t="s">
        <v>379</v>
      </c>
      <c r="D1398" s="12" t="s">
        <v>378</v>
      </c>
      <c r="E1398" s="11" t="s">
        <v>103</v>
      </c>
      <c r="F1398" s="13">
        <v>5</v>
      </c>
      <c r="G1398" s="10">
        <v>180</v>
      </c>
      <c r="H1398" s="72"/>
      <c r="I1398" s="73">
        <f t="shared" si="43"/>
        <v>0</v>
      </c>
      <c r="J1398" s="74" t="str">
        <f t="shared" si="42"/>
        <v/>
      </c>
    </row>
    <row r="1399" spans="1:10">
      <c r="A1399" s="16">
        <v>1399</v>
      </c>
      <c r="B1399" s="13" t="s">
        <v>19</v>
      </c>
      <c r="C1399" s="65" t="s">
        <v>377</v>
      </c>
      <c r="D1399" s="12" t="s">
        <v>376</v>
      </c>
      <c r="E1399" s="11" t="s">
        <v>103</v>
      </c>
      <c r="F1399" s="13">
        <v>14</v>
      </c>
      <c r="G1399" s="10">
        <v>21.66</v>
      </c>
      <c r="H1399" s="72"/>
      <c r="I1399" s="73">
        <f t="shared" si="43"/>
        <v>0</v>
      </c>
      <c r="J1399" s="74" t="str">
        <f t="shared" si="42"/>
        <v/>
      </c>
    </row>
    <row r="1400" spans="1:10">
      <c r="A1400" s="16">
        <v>1400</v>
      </c>
      <c r="B1400" s="13" t="s">
        <v>19</v>
      </c>
      <c r="C1400" s="65" t="s">
        <v>375</v>
      </c>
      <c r="D1400" s="12" t="s">
        <v>256</v>
      </c>
      <c r="E1400" s="11" t="s">
        <v>103</v>
      </c>
      <c r="F1400" s="13">
        <v>27</v>
      </c>
      <c r="G1400" s="10">
        <v>2.44</v>
      </c>
      <c r="H1400" s="72"/>
      <c r="I1400" s="73">
        <f t="shared" si="43"/>
        <v>0</v>
      </c>
      <c r="J1400" s="74" t="str">
        <f t="shared" si="42"/>
        <v/>
      </c>
    </row>
    <row r="1401" spans="1:10">
      <c r="A1401" s="16">
        <v>1401</v>
      </c>
      <c r="B1401" s="13" t="s">
        <v>19</v>
      </c>
      <c r="C1401" s="65" t="s">
        <v>374</v>
      </c>
      <c r="D1401" s="12" t="s">
        <v>251</v>
      </c>
      <c r="E1401" s="11" t="s">
        <v>103</v>
      </c>
      <c r="F1401" s="13">
        <v>170</v>
      </c>
      <c r="G1401" s="10">
        <v>0.56666666666666676</v>
      </c>
      <c r="H1401" s="72"/>
      <c r="I1401" s="73">
        <f t="shared" si="43"/>
        <v>0</v>
      </c>
      <c r="J1401" s="74" t="str">
        <f t="shared" si="42"/>
        <v/>
      </c>
    </row>
    <row r="1402" spans="1:10">
      <c r="A1402" s="16">
        <v>1402</v>
      </c>
      <c r="B1402" s="13" t="s">
        <v>19</v>
      </c>
      <c r="C1402" s="65" t="s">
        <v>373</v>
      </c>
      <c r="D1402" s="12" t="s">
        <v>372</v>
      </c>
      <c r="E1402" s="11" t="s">
        <v>103</v>
      </c>
      <c r="F1402" s="13">
        <v>222</v>
      </c>
      <c r="G1402" s="10">
        <v>2.35</v>
      </c>
      <c r="H1402" s="72"/>
      <c r="I1402" s="73">
        <f t="shared" si="43"/>
        <v>0</v>
      </c>
      <c r="J1402" s="74" t="str">
        <f t="shared" si="42"/>
        <v/>
      </c>
    </row>
    <row r="1403" spans="1:10">
      <c r="A1403" s="16">
        <v>1403</v>
      </c>
      <c r="B1403" s="13" t="s">
        <v>19</v>
      </c>
      <c r="C1403" s="65" t="s">
        <v>371</v>
      </c>
      <c r="D1403" s="12" t="s">
        <v>251</v>
      </c>
      <c r="E1403" s="11" t="s">
        <v>103</v>
      </c>
      <c r="F1403" s="13">
        <v>316</v>
      </c>
      <c r="G1403" s="10">
        <v>3.5833333333333335</v>
      </c>
      <c r="H1403" s="72"/>
      <c r="I1403" s="73">
        <f t="shared" si="43"/>
        <v>0</v>
      </c>
      <c r="J1403" s="74" t="str">
        <f t="shared" si="42"/>
        <v/>
      </c>
    </row>
    <row r="1404" spans="1:10">
      <c r="A1404" s="16">
        <v>1404</v>
      </c>
      <c r="B1404" s="13" t="s">
        <v>19</v>
      </c>
      <c r="C1404" s="65" t="s">
        <v>370</v>
      </c>
      <c r="D1404" s="12" t="s">
        <v>251</v>
      </c>
      <c r="E1404" s="11" t="s">
        <v>103</v>
      </c>
      <c r="F1404" s="13">
        <v>570</v>
      </c>
      <c r="G1404" s="10">
        <v>0.47</v>
      </c>
      <c r="H1404" s="72"/>
      <c r="I1404" s="73">
        <f t="shared" si="43"/>
        <v>0</v>
      </c>
      <c r="J1404" s="74" t="str">
        <f t="shared" si="42"/>
        <v/>
      </c>
    </row>
    <row r="1405" spans="1:10">
      <c r="A1405" s="16">
        <v>1405</v>
      </c>
      <c r="B1405" s="13" t="s">
        <v>19</v>
      </c>
      <c r="C1405" s="65" t="s">
        <v>369</v>
      </c>
      <c r="D1405" s="12" t="s">
        <v>251</v>
      </c>
      <c r="E1405" s="11" t="s">
        <v>103</v>
      </c>
      <c r="F1405" s="13">
        <v>813</v>
      </c>
      <c r="G1405" s="10">
        <v>0.18000000000000002</v>
      </c>
      <c r="H1405" s="72"/>
      <c r="I1405" s="73">
        <f t="shared" si="43"/>
        <v>0</v>
      </c>
      <c r="J1405" s="74" t="str">
        <f t="shared" si="42"/>
        <v/>
      </c>
    </row>
    <row r="1406" spans="1:10">
      <c r="A1406" s="16">
        <v>1406</v>
      </c>
      <c r="B1406" s="13" t="s">
        <v>19</v>
      </c>
      <c r="C1406" s="65" t="s">
        <v>368</v>
      </c>
      <c r="D1406" s="12" t="s">
        <v>367</v>
      </c>
      <c r="E1406" s="11" t="s">
        <v>103</v>
      </c>
      <c r="F1406" s="13">
        <v>141</v>
      </c>
      <c r="G1406" s="10">
        <v>1.1133333333333333</v>
      </c>
      <c r="H1406" s="72"/>
      <c r="I1406" s="73">
        <f t="shared" si="43"/>
        <v>0</v>
      </c>
      <c r="J1406" s="74" t="str">
        <f t="shared" si="42"/>
        <v/>
      </c>
    </row>
    <row r="1407" spans="1:10">
      <c r="A1407" s="16">
        <v>1407</v>
      </c>
      <c r="B1407" s="13" t="s">
        <v>19</v>
      </c>
      <c r="C1407" s="65" t="s">
        <v>366</v>
      </c>
      <c r="D1407" s="12" t="s">
        <v>313</v>
      </c>
      <c r="E1407" s="11" t="s">
        <v>103</v>
      </c>
      <c r="F1407" s="13">
        <v>310</v>
      </c>
      <c r="G1407" s="10">
        <v>5.4533333333333331</v>
      </c>
      <c r="H1407" s="72"/>
      <c r="I1407" s="73">
        <f t="shared" si="43"/>
        <v>0</v>
      </c>
      <c r="J1407" s="74" t="str">
        <f t="shared" si="42"/>
        <v/>
      </c>
    </row>
    <row r="1408" spans="1:10" ht="18" customHeight="1">
      <c r="A1408" s="16">
        <v>1408</v>
      </c>
      <c r="B1408" s="13" t="s">
        <v>19</v>
      </c>
      <c r="C1408" s="65" t="s">
        <v>365</v>
      </c>
      <c r="D1408" s="12" t="s">
        <v>343</v>
      </c>
      <c r="E1408" s="11" t="s">
        <v>27</v>
      </c>
      <c r="F1408" s="13">
        <v>8</v>
      </c>
      <c r="G1408" s="10">
        <v>40.770000000000003</v>
      </c>
      <c r="H1408" s="72"/>
      <c r="I1408" s="73">
        <f t="shared" si="43"/>
        <v>0</v>
      </c>
      <c r="J1408" s="74" t="str">
        <f t="shared" si="42"/>
        <v/>
      </c>
    </row>
    <row r="1409" spans="1:10">
      <c r="A1409" s="16">
        <v>1409</v>
      </c>
      <c r="B1409" s="16" t="s">
        <v>19</v>
      </c>
      <c r="C1409" s="66" t="s">
        <v>364</v>
      </c>
      <c r="D1409" s="15" t="s">
        <v>199</v>
      </c>
      <c r="E1409" s="14" t="s">
        <v>103</v>
      </c>
      <c r="F1409" s="13">
        <v>342</v>
      </c>
      <c r="G1409" s="10">
        <v>5.95</v>
      </c>
      <c r="H1409" s="72"/>
      <c r="I1409" s="73">
        <f t="shared" si="43"/>
        <v>0</v>
      </c>
      <c r="J1409" s="74" t="str">
        <f t="shared" si="42"/>
        <v/>
      </c>
    </row>
    <row r="1410" spans="1:10">
      <c r="A1410" s="16">
        <v>1410</v>
      </c>
      <c r="B1410" s="16" t="s">
        <v>19</v>
      </c>
      <c r="C1410" s="66" t="s">
        <v>363</v>
      </c>
      <c r="D1410" s="15" t="s">
        <v>199</v>
      </c>
      <c r="E1410" s="14" t="s">
        <v>103</v>
      </c>
      <c r="F1410" s="13">
        <v>20</v>
      </c>
      <c r="G1410" s="10">
        <v>3.65</v>
      </c>
      <c r="H1410" s="72"/>
      <c r="I1410" s="73">
        <f t="shared" si="43"/>
        <v>0</v>
      </c>
      <c r="J1410" s="74" t="str">
        <f t="shared" ref="J1410:J1473" si="44">IF(H:H&gt;G:G, "Above Estimated Unit Price", "")</f>
        <v/>
      </c>
    </row>
    <row r="1411" spans="1:10">
      <c r="A1411" s="16">
        <v>1411</v>
      </c>
      <c r="B1411" s="13" t="s">
        <v>19</v>
      </c>
      <c r="C1411" s="65" t="s">
        <v>362</v>
      </c>
      <c r="D1411" s="12" t="s">
        <v>196</v>
      </c>
      <c r="E1411" s="11" t="s">
        <v>103</v>
      </c>
      <c r="F1411" s="13">
        <v>200</v>
      </c>
      <c r="G1411" s="10">
        <v>29.031099999999999</v>
      </c>
      <c r="H1411" s="72"/>
      <c r="I1411" s="73">
        <f t="shared" ref="I1411:I1474" si="45">H1411*F1411</f>
        <v>0</v>
      </c>
      <c r="J1411" s="74" t="str">
        <f t="shared" si="44"/>
        <v/>
      </c>
    </row>
    <row r="1412" spans="1:10">
      <c r="A1412" s="16">
        <v>1412</v>
      </c>
      <c r="B1412" s="13" t="s">
        <v>19</v>
      </c>
      <c r="C1412" s="65" t="s">
        <v>361</v>
      </c>
      <c r="D1412" s="12" t="s">
        <v>360</v>
      </c>
      <c r="E1412" s="11" t="s">
        <v>103</v>
      </c>
      <c r="F1412" s="13">
        <v>495</v>
      </c>
      <c r="G1412" s="10">
        <v>9.64</v>
      </c>
      <c r="H1412" s="72"/>
      <c r="I1412" s="73">
        <f t="shared" si="45"/>
        <v>0</v>
      </c>
      <c r="J1412" s="74" t="str">
        <f t="shared" si="44"/>
        <v/>
      </c>
    </row>
    <row r="1413" spans="1:10">
      <c r="A1413" s="16">
        <v>1413</v>
      </c>
      <c r="B1413" s="13" t="s">
        <v>19</v>
      </c>
      <c r="C1413" s="65" t="s">
        <v>359</v>
      </c>
      <c r="D1413" s="12" t="s">
        <v>313</v>
      </c>
      <c r="E1413" s="11" t="s">
        <v>103</v>
      </c>
      <c r="F1413" s="13">
        <v>19</v>
      </c>
      <c r="G1413" s="10">
        <v>7.1866666666666674</v>
      </c>
      <c r="H1413" s="72"/>
      <c r="I1413" s="73">
        <f t="shared" si="45"/>
        <v>0</v>
      </c>
      <c r="J1413" s="74" t="str">
        <f t="shared" si="44"/>
        <v/>
      </c>
    </row>
    <row r="1414" spans="1:10">
      <c r="A1414" s="16">
        <v>1414</v>
      </c>
      <c r="B1414" s="13" t="s">
        <v>19</v>
      </c>
      <c r="C1414" s="65" t="s">
        <v>357</v>
      </c>
      <c r="D1414" s="12" t="s">
        <v>313</v>
      </c>
      <c r="E1414" s="11" t="s">
        <v>103</v>
      </c>
      <c r="F1414" s="13">
        <v>5</v>
      </c>
      <c r="G1414" s="10">
        <v>14.22</v>
      </c>
      <c r="H1414" s="72"/>
      <c r="I1414" s="73">
        <f t="shared" si="45"/>
        <v>0</v>
      </c>
      <c r="J1414" s="74" t="str">
        <f t="shared" si="44"/>
        <v/>
      </c>
    </row>
    <row r="1415" spans="1:10">
      <c r="A1415" s="16">
        <v>1415</v>
      </c>
      <c r="B1415" s="13" t="s">
        <v>19</v>
      </c>
      <c r="C1415" s="65" t="s">
        <v>356</v>
      </c>
      <c r="D1415" s="12" t="s">
        <v>313</v>
      </c>
      <c r="E1415" s="11" t="s">
        <v>103</v>
      </c>
      <c r="F1415" s="13">
        <v>5</v>
      </c>
      <c r="G1415" s="10">
        <v>52.390000000000008</v>
      </c>
      <c r="H1415" s="72"/>
      <c r="I1415" s="73">
        <f t="shared" si="45"/>
        <v>0</v>
      </c>
      <c r="J1415" s="74" t="str">
        <f t="shared" si="44"/>
        <v/>
      </c>
    </row>
    <row r="1416" spans="1:10">
      <c r="A1416" s="16">
        <v>1416</v>
      </c>
      <c r="B1416" s="13" t="s">
        <v>19</v>
      </c>
      <c r="C1416" s="65" t="s">
        <v>355</v>
      </c>
      <c r="D1416" s="12" t="s">
        <v>354</v>
      </c>
      <c r="E1416" s="11" t="s">
        <v>103</v>
      </c>
      <c r="F1416" s="13">
        <v>58</v>
      </c>
      <c r="G1416" s="10">
        <v>2.8733333333333335</v>
      </c>
      <c r="H1416" s="72"/>
      <c r="I1416" s="73">
        <f t="shared" si="45"/>
        <v>0</v>
      </c>
      <c r="J1416" s="74" t="str">
        <f t="shared" si="44"/>
        <v/>
      </c>
    </row>
    <row r="1417" spans="1:10">
      <c r="A1417" s="16">
        <v>1417</v>
      </c>
      <c r="B1417" s="13" t="s">
        <v>19</v>
      </c>
      <c r="C1417" s="65" t="s">
        <v>353</v>
      </c>
      <c r="D1417" s="12" t="s">
        <v>351</v>
      </c>
      <c r="E1417" s="11" t="s">
        <v>103</v>
      </c>
      <c r="F1417" s="13">
        <v>20</v>
      </c>
      <c r="G1417" s="10">
        <v>3.08</v>
      </c>
      <c r="H1417" s="72"/>
      <c r="I1417" s="73">
        <f t="shared" si="45"/>
        <v>0</v>
      </c>
      <c r="J1417" s="74" t="str">
        <f t="shared" si="44"/>
        <v/>
      </c>
    </row>
    <row r="1418" spans="1:10">
      <c r="A1418" s="16">
        <v>1418</v>
      </c>
      <c r="B1418" s="13" t="s">
        <v>19</v>
      </c>
      <c r="C1418" s="65" t="s">
        <v>352</v>
      </c>
      <c r="D1418" s="12" t="s">
        <v>351</v>
      </c>
      <c r="E1418" s="11" t="s">
        <v>103</v>
      </c>
      <c r="F1418" s="13">
        <v>50</v>
      </c>
      <c r="G1418" s="10">
        <v>3.47</v>
      </c>
      <c r="H1418" s="72"/>
      <c r="I1418" s="73">
        <f t="shared" si="45"/>
        <v>0</v>
      </c>
      <c r="J1418" s="74" t="str">
        <f t="shared" si="44"/>
        <v/>
      </c>
    </row>
    <row r="1419" spans="1:10">
      <c r="A1419" s="16">
        <v>1419</v>
      </c>
      <c r="B1419" s="13" t="s">
        <v>19</v>
      </c>
      <c r="C1419" s="65" t="s">
        <v>350</v>
      </c>
      <c r="D1419" s="12" t="s">
        <v>77</v>
      </c>
      <c r="E1419" s="11" t="s">
        <v>103</v>
      </c>
      <c r="F1419" s="13">
        <v>100</v>
      </c>
      <c r="G1419" s="10">
        <v>2.31</v>
      </c>
      <c r="H1419" s="72"/>
      <c r="I1419" s="73">
        <f t="shared" si="45"/>
        <v>0</v>
      </c>
      <c r="J1419" s="74" t="str">
        <f t="shared" si="44"/>
        <v/>
      </c>
    </row>
    <row r="1420" spans="1:10">
      <c r="A1420" s="16">
        <v>1420</v>
      </c>
      <c r="B1420" s="13" t="s">
        <v>19</v>
      </c>
      <c r="C1420" s="65" t="s">
        <v>349</v>
      </c>
      <c r="D1420" s="12" t="s">
        <v>348</v>
      </c>
      <c r="E1420" s="11" t="s">
        <v>27</v>
      </c>
      <c r="F1420" s="13">
        <v>329</v>
      </c>
      <c r="G1420" s="10">
        <v>5.87</v>
      </c>
      <c r="H1420" s="72"/>
      <c r="I1420" s="73">
        <f t="shared" si="45"/>
        <v>0</v>
      </c>
      <c r="J1420" s="74" t="str">
        <f t="shared" si="44"/>
        <v/>
      </c>
    </row>
    <row r="1421" spans="1:10">
      <c r="A1421" s="16">
        <v>1421</v>
      </c>
      <c r="B1421" s="13" t="s">
        <v>19</v>
      </c>
      <c r="C1421" s="65" t="s">
        <v>347</v>
      </c>
      <c r="D1421" s="12" t="s">
        <v>53</v>
      </c>
      <c r="E1421" s="11" t="s">
        <v>103</v>
      </c>
      <c r="F1421" s="13">
        <v>26</v>
      </c>
      <c r="G1421" s="10">
        <v>6.44</v>
      </c>
      <c r="H1421" s="72"/>
      <c r="I1421" s="73">
        <f t="shared" si="45"/>
        <v>0</v>
      </c>
      <c r="J1421" s="74" t="str">
        <f t="shared" si="44"/>
        <v/>
      </c>
    </row>
    <row r="1422" spans="1:10">
      <c r="A1422" s="16">
        <v>1422</v>
      </c>
      <c r="B1422" s="13" t="s">
        <v>19</v>
      </c>
      <c r="C1422" s="65" t="s">
        <v>346</v>
      </c>
      <c r="D1422" s="12" t="s">
        <v>53</v>
      </c>
      <c r="E1422" s="11" t="s">
        <v>103</v>
      </c>
      <c r="F1422" s="13">
        <v>20</v>
      </c>
      <c r="G1422" s="10">
        <v>4.9400000000000004</v>
      </c>
      <c r="H1422" s="72"/>
      <c r="I1422" s="73">
        <f t="shared" si="45"/>
        <v>0</v>
      </c>
      <c r="J1422" s="74" t="str">
        <f t="shared" si="44"/>
        <v/>
      </c>
    </row>
    <row r="1423" spans="1:10">
      <c r="A1423" s="16">
        <v>1423</v>
      </c>
      <c r="B1423" s="13" t="s">
        <v>19</v>
      </c>
      <c r="C1423" s="65" t="s">
        <v>344</v>
      </c>
      <c r="D1423" s="12" t="s">
        <v>343</v>
      </c>
      <c r="E1423" s="11" t="s">
        <v>103</v>
      </c>
      <c r="F1423" s="13">
        <v>40</v>
      </c>
      <c r="G1423" s="10">
        <v>8.5</v>
      </c>
      <c r="H1423" s="72"/>
      <c r="I1423" s="73">
        <f t="shared" si="45"/>
        <v>0</v>
      </c>
      <c r="J1423" s="74" t="str">
        <f t="shared" si="44"/>
        <v/>
      </c>
    </row>
    <row r="1424" spans="1:10">
      <c r="A1424" s="16">
        <v>1424</v>
      </c>
      <c r="B1424" s="13" t="s">
        <v>19</v>
      </c>
      <c r="C1424" s="65" t="s">
        <v>342</v>
      </c>
      <c r="D1424" s="12" t="s">
        <v>341</v>
      </c>
      <c r="E1424" s="11" t="s">
        <v>103</v>
      </c>
      <c r="F1424" s="13">
        <v>24</v>
      </c>
      <c r="G1424" s="10">
        <v>7.6133333333333333</v>
      </c>
      <c r="H1424" s="72"/>
      <c r="I1424" s="73">
        <f t="shared" si="45"/>
        <v>0</v>
      </c>
      <c r="J1424" s="74" t="str">
        <f t="shared" si="44"/>
        <v/>
      </c>
    </row>
    <row r="1425" spans="1:10">
      <c r="A1425" s="16">
        <v>1425</v>
      </c>
      <c r="B1425" s="13" t="s">
        <v>19</v>
      </c>
      <c r="C1425" s="65" t="s">
        <v>339</v>
      </c>
      <c r="D1425" s="12" t="s">
        <v>262</v>
      </c>
      <c r="E1425" s="11" t="s">
        <v>103</v>
      </c>
      <c r="F1425" s="13">
        <v>8</v>
      </c>
      <c r="G1425" s="10">
        <v>11.020000000000001</v>
      </c>
      <c r="H1425" s="72"/>
      <c r="I1425" s="73">
        <f t="shared" si="45"/>
        <v>0</v>
      </c>
      <c r="J1425" s="74" t="str">
        <f t="shared" si="44"/>
        <v/>
      </c>
    </row>
    <row r="1426" spans="1:10">
      <c r="A1426" s="16">
        <v>1426</v>
      </c>
      <c r="B1426" s="13" t="s">
        <v>19</v>
      </c>
      <c r="C1426" s="65" t="s">
        <v>338</v>
      </c>
      <c r="D1426" s="12" t="s">
        <v>262</v>
      </c>
      <c r="E1426" s="11" t="s">
        <v>103</v>
      </c>
      <c r="F1426" s="13">
        <v>28</v>
      </c>
      <c r="G1426" s="10">
        <v>20.5</v>
      </c>
      <c r="H1426" s="72"/>
      <c r="I1426" s="73">
        <f t="shared" si="45"/>
        <v>0</v>
      </c>
      <c r="J1426" s="74" t="str">
        <f t="shared" si="44"/>
        <v/>
      </c>
    </row>
    <row r="1427" spans="1:10">
      <c r="A1427" s="16">
        <v>1427</v>
      </c>
      <c r="B1427" s="13" t="s">
        <v>19</v>
      </c>
      <c r="C1427" s="65" t="s">
        <v>337</v>
      </c>
      <c r="D1427" s="12" t="s">
        <v>262</v>
      </c>
      <c r="E1427" s="11" t="s">
        <v>103</v>
      </c>
      <c r="F1427" s="13">
        <v>8</v>
      </c>
      <c r="G1427" s="10">
        <v>17.09</v>
      </c>
      <c r="H1427" s="72"/>
      <c r="I1427" s="73">
        <f t="shared" si="45"/>
        <v>0</v>
      </c>
      <c r="J1427" s="74" t="str">
        <f t="shared" si="44"/>
        <v/>
      </c>
    </row>
    <row r="1428" spans="1:10">
      <c r="A1428" s="16">
        <v>1428</v>
      </c>
      <c r="B1428" s="13" t="s">
        <v>19</v>
      </c>
      <c r="C1428" s="65" t="s">
        <v>336</v>
      </c>
      <c r="D1428" s="12" t="s">
        <v>262</v>
      </c>
      <c r="E1428" s="11" t="s">
        <v>103</v>
      </c>
      <c r="F1428" s="13">
        <v>104</v>
      </c>
      <c r="G1428" s="10">
        <v>5.36</v>
      </c>
      <c r="H1428" s="72"/>
      <c r="I1428" s="73">
        <f t="shared" si="45"/>
        <v>0</v>
      </c>
      <c r="J1428" s="74" t="str">
        <f t="shared" si="44"/>
        <v/>
      </c>
    </row>
    <row r="1429" spans="1:10">
      <c r="A1429" s="16">
        <v>1429</v>
      </c>
      <c r="B1429" s="13" t="s">
        <v>19</v>
      </c>
      <c r="C1429" s="65" t="s">
        <v>335</v>
      </c>
      <c r="D1429" s="12" t="s">
        <v>262</v>
      </c>
      <c r="E1429" s="11" t="s">
        <v>103</v>
      </c>
      <c r="F1429" s="13">
        <v>251</v>
      </c>
      <c r="G1429" s="10">
        <v>13.24</v>
      </c>
      <c r="H1429" s="72"/>
      <c r="I1429" s="73">
        <f t="shared" si="45"/>
        <v>0</v>
      </c>
      <c r="J1429" s="74" t="str">
        <f t="shared" si="44"/>
        <v/>
      </c>
    </row>
    <row r="1430" spans="1:10">
      <c r="A1430" s="16">
        <v>1430</v>
      </c>
      <c r="B1430" s="13" t="s">
        <v>19</v>
      </c>
      <c r="C1430" s="65" t="s">
        <v>334</v>
      </c>
      <c r="D1430" s="12" t="s">
        <v>262</v>
      </c>
      <c r="E1430" s="11" t="s">
        <v>103</v>
      </c>
      <c r="F1430" s="13">
        <v>8</v>
      </c>
      <c r="G1430" s="10">
        <v>70.3</v>
      </c>
      <c r="H1430" s="72"/>
      <c r="I1430" s="73">
        <f t="shared" si="45"/>
        <v>0</v>
      </c>
      <c r="J1430" s="74" t="str">
        <f t="shared" si="44"/>
        <v/>
      </c>
    </row>
    <row r="1431" spans="1:10">
      <c r="A1431" s="16">
        <v>1431</v>
      </c>
      <c r="B1431" s="13" t="s">
        <v>19</v>
      </c>
      <c r="C1431" s="65" t="s">
        <v>333</v>
      </c>
      <c r="D1431" s="12" t="s">
        <v>262</v>
      </c>
      <c r="E1431" s="11" t="s">
        <v>103</v>
      </c>
      <c r="F1431" s="13">
        <v>13</v>
      </c>
      <c r="G1431" s="10">
        <v>48</v>
      </c>
      <c r="H1431" s="72"/>
      <c r="I1431" s="73">
        <f t="shared" si="45"/>
        <v>0</v>
      </c>
      <c r="J1431" s="74" t="str">
        <f t="shared" si="44"/>
        <v/>
      </c>
    </row>
    <row r="1432" spans="1:10">
      <c r="A1432" s="16">
        <v>1432</v>
      </c>
      <c r="B1432" s="16" t="s">
        <v>19</v>
      </c>
      <c r="C1432" s="66" t="s">
        <v>332</v>
      </c>
      <c r="D1432" s="15" t="s">
        <v>262</v>
      </c>
      <c r="E1432" s="14" t="s">
        <v>103</v>
      </c>
      <c r="F1432" s="13">
        <v>5</v>
      </c>
      <c r="G1432" s="10">
        <v>92.06</v>
      </c>
      <c r="H1432" s="72"/>
      <c r="I1432" s="73">
        <f t="shared" si="45"/>
        <v>0</v>
      </c>
      <c r="J1432" s="74" t="str">
        <f t="shared" si="44"/>
        <v/>
      </c>
    </row>
    <row r="1433" spans="1:10">
      <c r="A1433" s="16">
        <v>1433</v>
      </c>
      <c r="B1433" s="13" t="s">
        <v>19</v>
      </c>
      <c r="C1433" s="65" t="s">
        <v>331</v>
      </c>
      <c r="D1433" s="12" t="s">
        <v>262</v>
      </c>
      <c r="E1433" s="11" t="s">
        <v>103</v>
      </c>
      <c r="F1433" s="13">
        <v>6</v>
      </c>
      <c r="G1433" s="10">
        <v>59.08</v>
      </c>
      <c r="H1433" s="72"/>
      <c r="I1433" s="73">
        <f t="shared" si="45"/>
        <v>0</v>
      </c>
      <c r="J1433" s="74" t="str">
        <f t="shared" si="44"/>
        <v/>
      </c>
    </row>
    <row r="1434" spans="1:10">
      <c r="A1434" s="16">
        <v>1434</v>
      </c>
      <c r="B1434" s="13" t="s">
        <v>19</v>
      </c>
      <c r="C1434" s="65" t="s">
        <v>330</v>
      </c>
      <c r="D1434" s="12" t="s">
        <v>79</v>
      </c>
      <c r="E1434" s="11" t="s">
        <v>27</v>
      </c>
      <c r="F1434" s="13">
        <v>5</v>
      </c>
      <c r="G1434" s="10">
        <v>40.64</v>
      </c>
      <c r="H1434" s="72"/>
      <c r="I1434" s="73">
        <f t="shared" si="45"/>
        <v>0</v>
      </c>
      <c r="J1434" s="74" t="str">
        <f t="shared" si="44"/>
        <v/>
      </c>
    </row>
    <row r="1435" spans="1:10">
      <c r="A1435" s="16">
        <v>1435</v>
      </c>
      <c r="B1435" s="13" t="s">
        <v>19</v>
      </c>
      <c r="C1435" s="65" t="s">
        <v>329</v>
      </c>
      <c r="D1435" s="12" t="s">
        <v>84</v>
      </c>
      <c r="E1435" s="11" t="s">
        <v>103</v>
      </c>
      <c r="F1435" s="13">
        <v>91</v>
      </c>
      <c r="G1435" s="10">
        <v>1.7299999999999998</v>
      </c>
      <c r="H1435" s="72"/>
      <c r="I1435" s="73">
        <f t="shared" si="45"/>
        <v>0</v>
      </c>
      <c r="J1435" s="74" t="str">
        <f t="shared" si="44"/>
        <v/>
      </c>
    </row>
    <row r="1436" spans="1:10">
      <c r="A1436" s="16">
        <v>1436</v>
      </c>
      <c r="B1436" s="13" t="s">
        <v>19</v>
      </c>
      <c r="C1436" s="65" t="s">
        <v>327</v>
      </c>
      <c r="D1436" s="12" t="s">
        <v>313</v>
      </c>
      <c r="E1436" s="11" t="s">
        <v>103</v>
      </c>
      <c r="F1436" s="13">
        <v>71</v>
      </c>
      <c r="G1436" s="10">
        <v>3.6838666666666668</v>
      </c>
      <c r="H1436" s="72"/>
      <c r="I1436" s="73">
        <f t="shared" si="45"/>
        <v>0</v>
      </c>
      <c r="J1436" s="74" t="str">
        <f t="shared" si="44"/>
        <v/>
      </c>
    </row>
    <row r="1437" spans="1:10">
      <c r="A1437" s="16">
        <v>1437</v>
      </c>
      <c r="B1437" s="13" t="s">
        <v>19</v>
      </c>
      <c r="C1437" s="65" t="s">
        <v>325</v>
      </c>
      <c r="D1437" s="12" t="s">
        <v>70</v>
      </c>
      <c r="E1437" s="11" t="s">
        <v>103</v>
      </c>
      <c r="F1437" s="13">
        <v>44</v>
      </c>
      <c r="G1437" s="10">
        <v>3.7900000000000005</v>
      </c>
      <c r="H1437" s="72"/>
      <c r="I1437" s="73">
        <f t="shared" si="45"/>
        <v>0</v>
      </c>
      <c r="J1437" s="74" t="str">
        <f t="shared" si="44"/>
        <v/>
      </c>
    </row>
    <row r="1438" spans="1:10">
      <c r="A1438" s="16">
        <v>1438</v>
      </c>
      <c r="B1438" s="13" t="s">
        <v>19</v>
      </c>
      <c r="C1438" s="65" t="s">
        <v>324</v>
      </c>
      <c r="D1438" s="12" t="s">
        <v>70</v>
      </c>
      <c r="E1438" s="11" t="s">
        <v>103</v>
      </c>
      <c r="F1438" s="13">
        <v>5</v>
      </c>
      <c r="G1438" s="10">
        <v>27.97</v>
      </c>
      <c r="H1438" s="72"/>
      <c r="I1438" s="73">
        <f t="shared" si="45"/>
        <v>0</v>
      </c>
      <c r="J1438" s="74" t="str">
        <f t="shared" si="44"/>
        <v/>
      </c>
    </row>
    <row r="1439" spans="1:10">
      <c r="A1439" s="16">
        <v>1439</v>
      </c>
      <c r="B1439" s="13" t="s">
        <v>19</v>
      </c>
      <c r="C1439" s="65" t="s">
        <v>323</v>
      </c>
      <c r="D1439" s="12" t="s">
        <v>70</v>
      </c>
      <c r="E1439" s="11" t="s">
        <v>103</v>
      </c>
      <c r="F1439" s="13">
        <v>12</v>
      </c>
      <c r="G1439" s="10">
        <v>39.373333333333335</v>
      </c>
      <c r="H1439" s="72"/>
      <c r="I1439" s="73">
        <f t="shared" si="45"/>
        <v>0</v>
      </c>
      <c r="J1439" s="74" t="str">
        <f t="shared" si="44"/>
        <v/>
      </c>
    </row>
    <row r="1440" spans="1:10">
      <c r="A1440" s="16">
        <v>1440</v>
      </c>
      <c r="B1440" s="13" t="s">
        <v>19</v>
      </c>
      <c r="C1440" s="65" t="s">
        <v>322</v>
      </c>
      <c r="D1440" s="12" t="s">
        <v>70</v>
      </c>
      <c r="E1440" s="11" t="s">
        <v>103</v>
      </c>
      <c r="F1440" s="13">
        <v>26</v>
      </c>
      <c r="G1440" s="10">
        <v>34.923333333333339</v>
      </c>
      <c r="H1440" s="72"/>
      <c r="I1440" s="73">
        <f t="shared" si="45"/>
        <v>0</v>
      </c>
      <c r="J1440" s="74" t="str">
        <f t="shared" si="44"/>
        <v/>
      </c>
    </row>
    <row r="1441" spans="1:10">
      <c r="A1441" s="16">
        <v>1441</v>
      </c>
      <c r="B1441" s="13" t="s">
        <v>19</v>
      </c>
      <c r="C1441" s="65" t="s">
        <v>321</v>
      </c>
      <c r="D1441" s="12" t="s">
        <v>320</v>
      </c>
      <c r="E1441" s="11" t="s">
        <v>103</v>
      </c>
      <c r="F1441" s="13">
        <v>5</v>
      </c>
      <c r="G1441" s="10">
        <v>81.180000000000007</v>
      </c>
      <c r="H1441" s="72"/>
      <c r="I1441" s="73">
        <f t="shared" si="45"/>
        <v>0</v>
      </c>
      <c r="J1441" s="74" t="str">
        <f t="shared" si="44"/>
        <v/>
      </c>
    </row>
    <row r="1442" spans="1:10">
      <c r="A1442" s="16">
        <v>1442</v>
      </c>
      <c r="B1442" s="13" t="s">
        <v>19</v>
      </c>
      <c r="C1442" s="65" t="s">
        <v>317</v>
      </c>
      <c r="D1442" s="12" t="s">
        <v>316</v>
      </c>
      <c r="E1442" s="11" t="s">
        <v>103</v>
      </c>
      <c r="F1442" s="13">
        <v>90</v>
      </c>
      <c r="G1442" s="10">
        <v>1.5266666666666666</v>
      </c>
      <c r="H1442" s="72"/>
      <c r="I1442" s="73">
        <f t="shared" si="45"/>
        <v>0</v>
      </c>
      <c r="J1442" s="74" t="str">
        <f t="shared" si="44"/>
        <v/>
      </c>
    </row>
    <row r="1443" spans="1:10">
      <c r="A1443" s="16">
        <v>1443</v>
      </c>
      <c r="B1443" s="13" t="s">
        <v>19</v>
      </c>
      <c r="C1443" s="65" t="s">
        <v>309</v>
      </c>
      <c r="D1443" s="12" t="s">
        <v>51</v>
      </c>
      <c r="E1443" s="11" t="s">
        <v>103</v>
      </c>
      <c r="F1443" s="13">
        <v>148</v>
      </c>
      <c r="G1443" s="10">
        <v>0.81666666666666676</v>
      </c>
      <c r="H1443" s="72"/>
      <c r="I1443" s="73">
        <f t="shared" si="45"/>
        <v>0</v>
      </c>
      <c r="J1443" s="74" t="str">
        <f t="shared" si="44"/>
        <v/>
      </c>
    </row>
    <row r="1444" spans="1:10">
      <c r="A1444" s="16">
        <v>1444</v>
      </c>
      <c r="B1444" s="13" t="s">
        <v>19</v>
      </c>
      <c r="C1444" s="65" t="s">
        <v>308</v>
      </c>
      <c r="D1444" s="12" t="s">
        <v>262</v>
      </c>
      <c r="E1444" s="11" t="s">
        <v>103</v>
      </c>
      <c r="F1444" s="13">
        <v>40</v>
      </c>
      <c r="G1444" s="10">
        <v>2.21</v>
      </c>
      <c r="H1444" s="72"/>
      <c r="I1444" s="73">
        <f t="shared" si="45"/>
        <v>0</v>
      </c>
      <c r="J1444" s="74" t="str">
        <f t="shared" si="44"/>
        <v/>
      </c>
    </row>
    <row r="1445" spans="1:10">
      <c r="A1445" s="16">
        <v>1445</v>
      </c>
      <c r="B1445" s="13" t="s">
        <v>19</v>
      </c>
      <c r="C1445" s="65" t="s">
        <v>307</v>
      </c>
      <c r="D1445" s="12" t="s">
        <v>262</v>
      </c>
      <c r="E1445" s="11" t="s">
        <v>103</v>
      </c>
      <c r="F1445" s="13">
        <v>80</v>
      </c>
      <c r="G1445" s="10">
        <v>1.97</v>
      </c>
      <c r="H1445" s="72"/>
      <c r="I1445" s="73">
        <f t="shared" si="45"/>
        <v>0</v>
      </c>
      <c r="J1445" s="74" t="str">
        <f t="shared" si="44"/>
        <v/>
      </c>
    </row>
    <row r="1446" spans="1:10">
      <c r="A1446" s="16">
        <v>1446</v>
      </c>
      <c r="B1446" s="13" t="s">
        <v>19</v>
      </c>
      <c r="C1446" s="65" t="s">
        <v>306</v>
      </c>
      <c r="D1446" s="12" t="s">
        <v>262</v>
      </c>
      <c r="E1446" s="11" t="s">
        <v>103</v>
      </c>
      <c r="F1446" s="13">
        <v>50</v>
      </c>
      <c r="G1446" s="10">
        <v>2.31</v>
      </c>
      <c r="H1446" s="72"/>
      <c r="I1446" s="73">
        <f t="shared" si="45"/>
        <v>0</v>
      </c>
      <c r="J1446" s="74" t="str">
        <f t="shared" si="44"/>
        <v/>
      </c>
    </row>
    <row r="1447" spans="1:10">
      <c r="A1447" s="16">
        <v>1447</v>
      </c>
      <c r="B1447" s="13" t="s">
        <v>19</v>
      </c>
      <c r="C1447" s="65" t="s">
        <v>305</v>
      </c>
      <c r="D1447" s="12" t="s">
        <v>300</v>
      </c>
      <c r="E1447" s="11" t="s">
        <v>103</v>
      </c>
      <c r="F1447" s="13">
        <v>50</v>
      </c>
      <c r="G1447" s="10">
        <v>4.4366666666666665</v>
      </c>
      <c r="H1447" s="72"/>
      <c r="I1447" s="73">
        <f t="shared" si="45"/>
        <v>0</v>
      </c>
      <c r="J1447" s="74" t="str">
        <f t="shared" si="44"/>
        <v/>
      </c>
    </row>
    <row r="1448" spans="1:10">
      <c r="A1448" s="16">
        <v>1448</v>
      </c>
      <c r="B1448" s="13" t="s">
        <v>19</v>
      </c>
      <c r="C1448" s="65" t="s">
        <v>304</v>
      </c>
      <c r="D1448" s="12" t="s">
        <v>262</v>
      </c>
      <c r="E1448" s="11" t="s">
        <v>103</v>
      </c>
      <c r="F1448" s="13">
        <v>13</v>
      </c>
      <c r="G1448" s="10">
        <v>5.97</v>
      </c>
      <c r="H1448" s="72"/>
      <c r="I1448" s="73">
        <f t="shared" si="45"/>
        <v>0</v>
      </c>
      <c r="J1448" s="74" t="str">
        <f t="shared" si="44"/>
        <v/>
      </c>
    </row>
    <row r="1449" spans="1:10">
      <c r="A1449" s="16">
        <v>1449</v>
      </c>
      <c r="B1449" s="13" t="s">
        <v>19</v>
      </c>
      <c r="C1449" s="65" t="s">
        <v>303</v>
      </c>
      <c r="D1449" s="12" t="s">
        <v>262</v>
      </c>
      <c r="E1449" s="11" t="s">
        <v>103</v>
      </c>
      <c r="F1449" s="13">
        <v>30</v>
      </c>
      <c r="G1449" s="10">
        <v>13.69</v>
      </c>
      <c r="H1449" s="72"/>
      <c r="I1449" s="73">
        <f t="shared" si="45"/>
        <v>0</v>
      </c>
      <c r="J1449" s="74" t="str">
        <f t="shared" si="44"/>
        <v/>
      </c>
    </row>
    <row r="1450" spans="1:10">
      <c r="A1450" s="16">
        <v>1450</v>
      </c>
      <c r="B1450" s="13" t="s">
        <v>19</v>
      </c>
      <c r="C1450" s="65" t="s">
        <v>302</v>
      </c>
      <c r="D1450" s="12" t="s">
        <v>300</v>
      </c>
      <c r="E1450" s="11" t="s">
        <v>103</v>
      </c>
      <c r="F1450" s="13">
        <v>16</v>
      </c>
      <c r="G1450" s="10">
        <v>10.157633333333335</v>
      </c>
      <c r="H1450" s="72"/>
      <c r="I1450" s="73">
        <f t="shared" si="45"/>
        <v>0</v>
      </c>
      <c r="J1450" s="74" t="str">
        <f t="shared" si="44"/>
        <v/>
      </c>
    </row>
    <row r="1451" spans="1:10">
      <c r="A1451" s="16">
        <v>1451</v>
      </c>
      <c r="B1451" s="13" t="s">
        <v>19</v>
      </c>
      <c r="C1451" s="65" t="s">
        <v>301</v>
      </c>
      <c r="D1451" s="12" t="s">
        <v>300</v>
      </c>
      <c r="E1451" s="11" t="s">
        <v>103</v>
      </c>
      <c r="F1451" s="13">
        <v>36</v>
      </c>
      <c r="G1451" s="10">
        <v>8.0365333333333329</v>
      </c>
      <c r="H1451" s="72"/>
      <c r="I1451" s="73">
        <f t="shared" si="45"/>
        <v>0</v>
      </c>
      <c r="J1451" s="74" t="str">
        <f t="shared" si="44"/>
        <v/>
      </c>
    </row>
    <row r="1452" spans="1:10">
      <c r="A1452" s="16">
        <v>1452</v>
      </c>
      <c r="B1452" s="13" t="s">
        <v>19</v>
      </c>
      <c r="C1452" s="65" t="s">
        <v>299</v>
      </c>
      <c r="D1452" s="12" t="s">
        <v>262</v>
      </c>
      <c r="E1452" s="11" t="s">
        <v>103</v>
      </c>
      <c r="F1452" s="13">
        <v>9</v>
      </c>
      <c r="G1452" s="10">
        <v>10.039400000000001</v>
      </c>
      <c r="H1452" s="72"/>
      <c r="I1452" s="73">
        <f t="shared" si="45"/>
        <v>0</v>
      </c>
      <c r="J1452" s="74" t="str">
        <f t="shared" si="44"/>
        <v/>
      </c>
    </row>
    <row r="1453" spans="1:10">
      <c r="A1453" s="16">
        <v>1453</v>
      </c>
      <c r="B1453" s="13" t="s">
        <v>19</v>
      </c>
      <c r="C1453" s="65" t="s">
        <v>297</v>
      </c>
      <c r="D1453" s="12" t="s">
        <v>262</v>
      </c>
      <c r="E1453" s="11" t="s">
        <v>103</v>
      </c>
      <c r="F1453" s="13">
        <v>39</v>
      </c>
      <c r="G1453" s="10">
        <v>10.8864</v>
      </c>
      <c r="H1453" s="72"/>
      <c r="I1453" s="73">
        <f t="shared" si="45"/>
        <v>0</v>
      </c>
      <c r="J1453" s="74" t="str">
        <f t="shared" si="44"/>
        <v/>
      </c>
    </row>
    <row r="1454" spans="1:10">
      <c r="A1454" s="16">
        <v>1454</v>
      </c>
      <c r="B1454" s="13" t="s">
        <v>19</v>
      </c>
      <c r="C1454" s="65" t="s">
        <v>296</v>
      </c>
      <c r="D1454" s="12" t="s">
        <v>262</v>
      </c>
      <c r="E1454" s="11" t="s">
        <v>103</v>
      </c>
      <c r="F1454" s="13">
        <v>18</v>
      </c>
      <c r="G1454" s="10">
        <v>6.39</v>
      </c>
      <c r="H1454" s="72"/>
      <c r="I1454" s="73">
        <f t="shared" si="45"/>
        <v>0</v>
      </c>
      <c r="J1454" s="74" t="str">
        <f t="shared" si="44"/>
        <v/>
      </c>
    </row>
    <row r="1455" spans="1:10">
      <c r="A1455" s="16">
        <v>1455</v>
      </c>
      <c r="B1455" s="16" t="s">
        <v>19</v>
      </c>
      <c r="C1455" s="66" t="s">
        <v>295</v>
      </c>
      <c r="D1455" s="15" t="s">
        <v>262</v>
      </c>
      <c r="E1455" s="14" t="s">
        <v>103</v>
      </c>
      <c r="F1455" s="13">
        <v>32</v>
      </c>
      <c r="G1455" s="10">
        <v>277.46000000000004</v>
      </c>
      <c r="H1455" s="72"/>
      <c r="I1455" s="73">
        <f t="shared" si="45"/>
        <v>0</v>
      </c>
      <c r="J1455" s="74" t="str">
        <f t="shared" si="44"/>
        <v/>
      </c>
    </row>
    <row r="1456" spans="1:10">
      <c r="A1456" s="16">
        <v>1456</v>
      </c>
      <c r="B1456" s="16" t="s">
        <v>19</v>
      </c>
      <c r="C1456" s="66" t="s">
        <v>294</v>
      </c>
      <c r="D1456" s="15" t="s">
        <v>262</v>
      </c>
      <c r="E1456" s="14" t="s">
        <v>103</v>
      </c>
      <c r="F1456" s="13">
        <v>20</v>
      </c>
      <c r="G1456" s="10">
        <v>11.25</v>
      </c>
      <c r="H1456" s="72"/>
      <c r="I1456" s="73">
        <f t="shared" si="45"/>
        <v>0</v>
      </c>
      <c r="J1456" s="74" t="str">
        <f t="shared" si="44"/>
        <v/>
      </c>
    </row>
    <row r="1457" spans="1:10">
      <c r="A1457" s="16">
        <v>1457</v>
      </c>
      <c r="B1457" s="13" t="s">
        <v>19</v>
      </c>
      <c r="C1457" s="65" t="s">
        <v>293</v>
      </c>
      <c r="D1457" s="12" t="s">
        <v>262</v>
      </c>
      <c r="E1457" s="11" t="s">
        <v>103</v>
      </c>
      <c r="F1457" s="13">
        <v>13</v>
      </c>
      <c r="G1457" s="10">
        <v>5.28</v>
      </c>
      <c r="H1457" s="72"/>
      <c r="I1457" s="73">
        <f t="shared" si="45"/>
        <v>0</v>
      </c>
      <c r="J1457" s="74" t="str">
        <f t="shared" si="44"/>
        <v/>
      </c>
    </row>
    <row r="1458" spans="1:10">
      <c r="A1458" s="16">
        <v>1458</v>
      </c>
      <c r="B1458" s="13" t="s">
        <v>19</v>
      </c>
      <c r="C1458" s="65" t="s">
        <v>292</v>
      </c>
      <c r="D1458" s="12" t="s">
        <v>262</v>
      </c>
      <c r="E1458" s="11" t="s">
        <v>103</v>
      </c>
      <c r="F1458" s="13">
        <v>12</v>
      </c>
      <c r="G1458" s="10">
        <v>19.98</v>
      </c>
      <c r="H1458" s="72"/>
      <c r="I1458" s="73">
        <f t="shared" si="45"/>
        <v>0</v>
      </c>
      <c r="J1458" s="74" t="str">
        <f t="shared" si="44"/>
        <v/>
      </c>
    </row>
    <row r="1459" spans="1:10">
      <c r="A1459" s="16">
        <v>1459</v>
      </c>
      <c r="B1459" s="13" t="s">
        <v>19</v>
      </c>
      <c r="C1459" s="65" t="s">
        <v>291</v>
      </c>
      <c r="D1459" s="12" t="s">
        <v>262</v>
      </c>
      <c r="E1459" s="11" t="s">
        <v>103</v>
      </c>
      <c r="F1459" s="13">
        <v>39</v>
      </c>
      <c r="G1459" s="10">
        <v>3.9466666666666672</v>
      </c>
      <c r="H1459" s="72"/>
      <c r="I1459" s="73">
        <f t="shared" si="45"/>
        <v>0</v>
      </c>
      <c r="J1459" s="74" t="str">
        <f t="shared" si="44"/>
        <v/>
      </c>
    </row>
    <row r="1460" spans="1:10">
      <c r="A1460" s="16">
        <v>1460</v>
      </c>
      <c r="B1460" s="13" t="s">
        <v>19</v>
      </c>
      <c r="C1460" s="65" t="s">
        <v>290</v>
      </c>
      <c r="D1460" s="12" t="s">
        <v>262</v>
      </c>
      <c r="E1460" s="11" t="s">
        <v>103</v>
      </c>
      <c r="F1460" s="13">
        <v>37</v>
      </c>
      <c r="G1460" s="10">
        <v>6.31</v>
      </c>
      <c r="H1460" s="72"/>
      <c r="I1460" s="73">
        <f t="shared" si="45"/>
        <v>0</v>
      </c>
      <c r="J1460" s="74" t="str">
        <f t="shared" si="44"/>
        <v/>
      </c>
    </row>
    <row r="1461" spans="1:10">
      <c r="A1461" s="16">
        <v>1461</v>
      </c>
      <c r="B1461" s="13" t="s">
        <v>19</v>
      </c>
      <c r="C1461" s="65" t="s">
        <v>289</v>
      </c>
      <c r="D1461" s="12" t="s">
        <v>262</v>
      </c>
      <c r="E1461" s="11" t="s">
        <v>103</v>
      </c>
      <c r="F1461" s="13">
        <v>71</v>
      </c>
      <c r="G1461" s="10">
        <v>1.6566666666666665</v>
      </c>
      <c r="H1461" s="72"/>
      <c r="I1461" s="73">
        <f t="shared" si="45"/>
        <v>0</v>
      </c>
      <c r="J1461" s="74" t="str">
        <f t="shared" si="44"/>
        <v/>
      </c>
    </row>
    <row r="1462" spans="1:10">
      <c r="A1462" s="16">
        <v>1462</v>
      </c>
      <c r="B1462" s="13" t="s">
        <v>19</v>
      </c>
      <c r="C1462" s="65" t="s">
        <v>288</v>
      </c>
      <c r="D1462" s="12" t="s">
        <v>262</v>
      </c>
      <c r="E1462" s="11" t="s">
        <v>103</v>
      </c>
      <c r="F1462" s="13">
        <v>37</v>
      </c>
      <c r="G1462" s="10">
        <v>2.25</v>
      </c>
      <c r="H1462" s="72"/>
      <c r="I1462" s="73">
        <f t="shared" si="45"/>
        <v>0</v>
      </c>
      <c r="J1462" s="74" t="str">
        <f t="shared" si="44"/>
        <v/>
      </c>
    </row>
    <row r="1463" spans="1:10">
      <c r="A1463" s="16">
        <v>1463</v>
      </c>
      <c r="B1463" s="13" t="s">
        <v>19</v>
      </c>
      <c r="C1463" s="65" t="s">
        <v>287</v>
      </c>
      <c r="D1463" s="12" t="s">
        <v>262</v>
      </c>
      <c r="E1463" s="11" t="s">
        <v>103</v>
      </c>
      <c r="F1463" s="13">
        <v>248</v>
      </c>
      <c r="G1463" s="10">
        <v>0.80666666666666664</v>
      </c>
      <c r="H1463" s="72"/>
      <c r="I1463" s="73">
        <f t="shared" si="45"/>
        <v>0</v>
      </c>
      <c r="J1463" s="74" t="str">
        <f t="shared" si="44"/>
        <v/>
      </c>
    </row>
    <row r="1464" spans="1:10">
      <c r="A1464" s="16">
        <v>1464</v>
      </c>
      <c r="B1464" s="13" t="s">
        <v>19</v>
      </c>
      <c r="C1464" s="65" t="s">
        <v>286</v>
      </c>
      <c r="D1464" s="12" t="s">
        <v>262</v>
      </c>
      <c r="E1464" s="11" t="s">
        <v>103</v>
      </c>
      <c r="F1464" s="13">
        <v>5</v>
      </c>
      <c r="G1464" s="10">
        <v>50.326666666666675</v>
      </c>
      <c r="H1464" s="72"/>
      <c r="I1464" s="73">
        <f t="shared" si="45"/>
        <v>0</v>
      </c>
      <c r="J1464" s="74" t="str">
        <f t="shared" si="44"/>
        <v/>
      </c>
    </row>
    <row r="1465" spans="1:10">
      <c r="A1465" s="16">
        <v>1465</v>
      </c>
      <c r="B1465" s="13" t="s">
        <v>19</v>
      </c>
      <c r="C1465" s="65" t="s">
        <v>285</v>
      </c>
      <c r="D1465" s="12" t="s">
        <v>262</v>
      </c>
      <c r="E1465" s="11" t="s">
        <v>103</v>
      </c>
      <c r="F1465" s="13">
        <v>5</v>
      </c>
      <c r="G1465" s="10">
        <v>84.53</v>
      </c>
      <c r="H1465" s="72"/>
      <c r="I1465" s="73">
        <f t="shared" si="45"/>
        <v>0</v>
      </c>
      <c r="J1465" s="74" t="str">
        <f t="shared" si="44"/>
        <v/>
      </c>
    </row>
    <row r="1466" spans="1:10">
      <c r="A1466" s="16">
        <v>1466</v>
      </c>
      <c r="B1466" s="13" t="s">
        <v>19</v>
      </c>
      <c r="C1466" s="65" t="s">
        <v>284</v>
      </c>
      <c r="D1466" s="12" t="s">
        <v>282</v>
      </c>
      <c r="E1466" s="11" t="s">
        <v>103</v>
      </c>
      <c r="F1466" s="13">
        <v>14</v>
      </c>
      <c r="G1466" s="10">
        <v>3.64</v>
      </c>
      <c r="H1466" s="72"/>
      <c r="I1466" s="73">
        <f t="shared" si="45"/>
        <v>0</v>
      </c>
      <c r="J1466" s="74" t="str">
        <f t="shared" si="44"/>
        <v/>
      </c>
    </row>
    <row r="1467" spans="1:10">
      <c r="A1467" s="16">
        <v>1467</v>
      </c>
      <c r="B1467" s="16" t="s">
        <v>19</v>
      </c>
      <c r="C1467" s="66" t="s">
        <v>283</v>
      </c>
      <c r="D1467" s="15" t="s">
        <v>262</v>
      </c>
      <c r="E1467" s="14" t="s">
        <v>103</v>
      </c>
      <c r="F1467" s="13">
        <v>37</v>
      </c>
      <c r="G1467" s="10">
        <v>11.135</v>
      </c>
      <c r="H1467" s="72"/>
      <c r="I1467" s="73">
        <f t="shared" si="45"/>
        <v>0</v>
      </c>
      <c r="J1467" s="74" t="str">
        <f t="shared" si="44"/>
        <v/>
      </c>
    </row>
    <row r="1468" spans="1:10">
      <c r="A1468" s="16">
        <v>1468</v>
      </c>
      <c r="B1468" s="13" t="s">
        <v>19</v>
      </c>
      <c r="C1468" s="65" t="s">
        <v>281</v>
      </c>
      <c r="D1468" s="12" t="s">
        <v>262</v>
      </c>
      <c r="E1468" s="11" t="s">
        <v>103</v>
      </c>
      <c r="F1468" s="13">
        <v>38</v>
      </c>
      <c r="G1468" s="10">
        <v>7.1233333333333322</v>
      </c>
      <c r="H1468" s="72"/>
      <c r="I1468" s="73">
        <f t="shared" si="45"/>
        <v>0</v>
      </c>
      <c r="J1468" s="74" t="str">
        <f t="shared" si="44"/>
        <v/>
      </c>
    </row>
    <row r="1469" spans="1:10">
      <c r="A1469" s="16">
        <v>1469</v>
      </c>
      <c r="B1469" s="13" t="s">
        <v>19</v>
      </c>
      <c r="C1469" s="65" t="s">
        <v>280</v>
      </c>
      <c r="D1469" s="12" t="s">
        <v>262</v>
      </c>
      <c r="E1469" s="11" t="s">
        <v>103</v>
      </c>
      <c r="F1469" s="13">
        <v>7</v>
      </c>
      <c r="G1469" s="10">
        <v>9.2799999999999994</v>
      </c>
      <c r="H1469" s="72"/>
      <c r="I1469" s="73">
        <f t="shared" si="45"/>
        <v>0</v>
      </c>
      <c r="J1469" s="74" t="str">
        <f t="shared" si="44"/>
        <v/>
      </c>
    </row>
    <row r="1470" spans="1:10">
      <c r="A1470" s="16">
        <v>1470</v>
      </c>
      <c r="B1470" s="13" t="s">
        <v>19</v>
      </c>
      <c r="C1470" s="65" t="s">
        <v>279</v>
      </c>
      <c r="D1470" s="12" t="s">
        <v>262</v>
      </c>
      <c r="E1470" s="11" t="s">
        <v>103</v>
      </c>
      <c r="F1470" s="13">
        <v>28</v>
      </c>
      <c r="G1470" s="10">
        <v>5.81</v>
      </c>
      <c r="H1470" s="72"/>
      <c r="I1470" s="73">
        <f t="shared" si="45"/>
        <v>0</v>
      </c>
      <c r="J1470" s="74" t="str">
        <f t="shared" si="44"/>
        <v/>
      </c>
    </row>
    <row r="1471" spans="1:10">
      <c r="A1471" s="16">
        <v>1471</v>
      </c>
      <c r="B1471" s="13" t="s">
        <v>19</v>
      </c>
      <c r="C1471" s="65" t="s">
        <v>278</v>
      </c>
      <c r="D1471" s="12" t="s">
        <v>262</v>
      </c>
      <c r="E1471" s="11" t="s">
        <v>103</v>
      </c>
      <c r="F1471" s="13">
        <v>10</v>
      </c>
      <c r="G1471" s="10">
        <v>5.6533333333333333</v>
      </c>
      <c r="H1471" s="72"/>
      <c r="I1471" s="73">
        <f t="shared" si="45"/>
        <v>0</v>
      </c>
      <c r="J1471" s="74" t="str">
        <f t="shared" si="44"/>
        <v/>
      </c>
    </row>
    <row r="1472" spans="1:10">
      <c r="A1472" s="16">
        <v>1472</v>
      </c>
      <c r="B1472" s="13" t="s">
        <v>19</v>
      </c>
      <c r="C1472" s="65" t="s">
        <v>277</v>
      </c>
      <c r="D1472" s="12" t="s">
        <v>262</v>
      </c>
      <c r="E1472" s="11" t="s">
        <v>103</v>
      </c>
      <c r="F1472" s="13">
        <v>16</v>
      </c>
      <c r="G1472" s="10">
        <v>6.0100000000000007</v>
      </c>
      <c r="H1472" s="72"/>
      <c r="I1472" s="73">
        <f t="shared" si="45"/>
        <v>0</v>
      </c>
      <c r="J1472" s="74" t="str">
        <f t="shared" si="44"/>
        <v/>
      </c>
    </row>
    <row r="1473" spans="1:10">
      <c r="A1473" s="16">
        <v>1473</v>
      </c>
      <c r="B1473" s="13" t="s">
        <v>19</v>
      </c>
      <c r="C1473" s="65" t="s">
        <v>276</v>
      </c>
      <c r="D1473" s="12" t="s">
        <v>262</v>
      </c>
      <c r="E1473" s="11" t="s">
        <v>103</v>
      </c>
      <c r="F1473" s="13">
        <v>24</v>
      </c>
      <c r="G1473" s="10">
        <v>10.393333333333333</v>
      </c>
      <c r="H1473" s="72"/>
      <c r="I1473" s="73">
        <f t="shared" si="45"/>
        <v>0</v>
      </c>
      <c r="J1473" s="74" t="str">
        <f t="shared" si="44"/>
        <v/>
      </c>
    </row>
    <row r="1474" spans="1:10">
      <c r="A1474" s="16">
        <v>1474</v>
      </c>
      <c r="B1474" s="13" t="s">
        <v>19</v>
      </c>
      <c r="C1474" s="65" t="s">
        <v>275</v>
      </c>
      <c r="D1474" s="12" t="s">
        <v>262</v>
      </c>
      <c r="E1474" s="11" t="s">
        <v>103</v>
      </c>
      <c r="F1474" s="13">
        <v>24</v>
      </c>
      <c r="G1474" s="10">
        <v>4.416666666666667</v>
      </c>
      <c r="H1474" s="72"/>
      <c r="I1474" s="73">
        <f t="shared" si="45"/>
        <v>0</v>
      </c>
      <c r="J1474" s="74" t="str">
        <f t="shared" ref="J1474:J1537" si="46">IF(H:H&gt;G:G, "Above Estimated Unit Price", "")</f>
        <v/>
      </c>
    </row>
    <row r="1475" spans="1:10">
      <c r="A1475" s="16">
        <v>1475</v>
      </c>
      <c r="B1475" s="13" t="s">
        <v>19</v>
      </c>
      <c r="C1475" s="65" t="s">
        <v>274</v>
      </c>
      <c r="D1475" s="12" t="s">
        <v>262</v>
      </c>
      <c r="E1475" s="11" t="s">
        <v>103</v>
      </c>
      <c r="F1475" s="13">
        <v>61</v>
      </c>
      <c r="G1475" s="10">
        <v>3.1100000000000008</v>
      </c>
      <c r="H1475" s="72"/>
      <c r="I1475" s="73">
        <f t="shared" ref="I1475:I1538" si="47">H1475*F1475</f>
        <v>0</v>
      </c>
      <c r="J1475" s="74" t="str">
        <f t="shared" si="46"/>
        <v/>
      </c>
    </row>
    <row r="1476" spans="1:10">
      <c r="A1476" s="16">
        <v>1476</v>
      </c>
      <c r="B1476" s="13" t="s">
        <v>19</v>
      </c>
      <c r="C1476" s="65" t="s">
        <v>273</v>
      </c>
      <c r="D1476" s="12" t="s">
        <v>262</v>
      </c>
      <c r="E1476" s="11" t="s">
        <v>103</v>
      </c>
      <c r="F1476" s="13">
        <v>9</v>
      </c>
      <c r="G1476" s="10">
        <v>18.100000000000001</v>
      </c>
      <c r="H1476" s="72"/>
      <c r="I1476" s="73">
        <f t="shared" si="47"/>
        <v>0</v>
      </c>
      <c r="J1476" s="74" t="str">
        <f t="shared" si="46"/>
        <v/>
      </c>
    </row>
    <row r="1477" spans="1:10">
      <c r="A1477" s="16">
        <v>1477</v>
      </c>
      <c r="B1477" s="13" t="s">
        <v>19</v>
      </c>
      <c r="C1477" s="65" t="s">
        <v>272</v>
      </c>
      <c r="D1477" s="12" t="s">
        <v>262</v>
      </c>
      <c r="E1477" s="11" t="s">
        <v>103</v>
      </c>
      <c r="F1477" s="13">
        <v>5</v>
      </c>
      <c r="G1477" s="10">
        <v>15.63</v>
      </c>
      <c r="H1477" s="72"/>
      <c r="I1477" s="73">
        <f t="shared" si="47"/>
        <v>0</v>
      </c>
      <c r="J1477" s="74" t="str">
        <f t="shared" si="46"/>
        <v/>
      </c>
    </row>
    <row r="1478" spans="1:10">
      <c r="A1478" s="16">
        <v>1478</v>
      </c>
      <c r="B1478" s="13" t="s">
        <v>19</v>
      </c>
      <c r="C1478" s="65" t="s">
        <v>271</v>
      </c>
      <c r="D1478" s="12" t="s">
        <v>270</v>
      </c>
      <c r="E1478" s="11" t="s">
        <v>27</v>
      </c>
      <c r="F1478" s="13">
        <v>6</v>
      </c>
      <c r="G1478" s="10">
        <v>29.43</v>
      </c>
      <c r="H1478" s="72"/>
      <c r="I1478" s="73">
        <f t="shared" si="47"/>
        <v>0</v>
      </c>
      <c r="J1478" s="74" t="str">
        <f t="shared" si="46"/>
        <v/>
      </c>
    </row>
    <row r="1479" spans="1:10">
      <c r="A1479" s="16">
        <v>1479</v>
      </c>
      <c r="B1479" s="16" t="s">
        <v>19</v>
      </c>
      <c r="C1479" s="66" t="s">
        <v>269</v>
      </c>
      <c r="D1479" s="15" t="s">
        <v>262</v>
      </c>
      <c r="E1479" s="14" t="s">
        <v>103</v>
      </c>
      <c r="F1479" s="13">
        <v>16</v>
      </c>
      <c r="G1479" s="10">
        <v>10.8</v>
      </c>
      <c r="H1479" s="72"/>
      <c r="I1479" s="73">
        <f t="shared" si="47"/>
        <v>0</v>
      </c>
      <c r="J1479" s="74" t="str">
        <f t="shared" si="46"/>
        <v/>
      </c>
    </row>
    <row r="1480" spans="1:10">
      <c r="A1480" s="16">
        <v>1480</v>
      </c>
      <c r="B1480" s="16" t="s">
        <v>19</v>
      </c>
      <c r="C1480" s="66" t="s">
        <v>268</v>
      </c>
      <c r="D1480" s="15" t="s">
        <v>267</v>
      </c>
      <c r="E1480" s="14" t="s">
        <v>103</v>
      </c>
      <c r="F1480" s="13">
        <v>10</v>
      </c>
      <c r="G1480" s="10">
        <v>11.76</v>
      </c>
      <c r="H1480" s="72"/>
      <c r="I1480" s="73">
        <f t="shared" si="47"/>
        <v>0</v>
      </c>
      <c r="J1480" s="74" t="str">
        <f t="shared" si="46"/>
        <v/>
      </c>
    </row>
    <row r="1481" spans="1:10">
      <c r="A1481" s="16">
        <v>1481</v>
      </c>
      <c r="B1481" s="13" t="s">
        <v>19</v>
      </c>
      <c r="C1481" s="65" t="s">
        <v>265</v>
      </c>
      <c r="D1481" s="12" t="s">
        <v>262</v>
      </c>
      <c r="E1481" s="11" t="s">
        <v>103</v>
      </c>
      <c r="F1481" s="13">
        <v>5</v>
      </c>
      <c r="G1481" s="10">
        <v>15.4</v>
      </c>
      <c r="H1481" s="72"/>
      <c r="I1481" s="73">
        <f t="shared" si="47"/>
        <v>0</v>
      </c>
      <c r="J1481" s="74" t="str">
        <f t="shared" si="46"/>
        <v/>
      </c>
    </row>
    <row r="1482" spans="1:10">
      <c r="A1482" s="16">
        <v>1482</v>
      </c>
      <c r="B1482" s="13" t="s">
        <v>19</v>
      </c>
      <c r="C1482" s="65" t="s">
        <v>264</v>
      </c>
      <c r="D1482" s="12" t="s">
        <v>79</v>
      </c>
      <c r="E1482" s="11" t="s">
        <v>27</v>
      </c>
      <c r="F1482" s="13">
        <v>5</v>
      </c>
      <c r="G1482" s="10">
        <v>109.13</v>
      </c>
      <c r="H1482" s="72"/>
      <c r="I1482" s="73">
        <f t="shared" si="47"/>
        <v>0</v>
      </c>
      <c r="J1482" s="74" t="str">
        <f t="shared" si="46"/>
        <v/>
      </c>
    </row>
    <row r="1483" spans="1:10">
      <c r="A1483" s="16">
        <v>1483</v>
      </c>
      <c r="B1483" s="13" t="s">
        <v>19</v>
      </c>
      <c r="C1483" s="65" t="s">
        <v>263</v>
      </c>
      <c r="D1483" s="12" t="s">
        <v>262</v>
      </c>
      <c r="E1483" s="11" t="s">
        <v>103</v>
      </c>
      <c r="F1483" s="13">
        <v>21</v>
      </c>
      <c r="G1483" s="10">
        <v>60</v>
      </c>
      <c r="H1483" s="72"/>
      <c r="I1483" s="73">
        <f t="shared" si="47"/>
        <v>0</v>
      </c>
      <c r="J1483" s="74" t="str">
        <f t="shared" si="46"/>
        <v/>
      </c>
    </row>
    <row r="1484" spans="1:10">
      <c r="A1484" s="16">
        <v>1484</v>
      </c>
      <c r="B1484" s="13" t="s">
        <v>19</v>
      </c>
      <c r="C1484" s="65" t="s">
        <v>261</v>
      </c>
      <c r="D1484" s="12" t="s">
        <v>66</v>
      </c>
      <c r="E1484" s="11" t="s">
        <v>103</v>
      </c>
      <c r="F1484" s="13">
        <v>13</v>
      </c>
      <c r="G1484" s="10">
        <v>29.973333333333329</v>
      </c>
      <c r="H1484" s="72"/>
      <c r="I1484" s="73">
        <f t="shared" si="47"/>
        <v>0</v>
      </c>
      <c r="J1484" s="74" t="str">
        <f t="shared" si="46"/>
        <v/>
      </c>
    </row>
    <row r="1485" spans="1:10">
      <c r="A1485" s="16">
        <v>1485</v>
      </c>
      <c r="B1485" s="13" t="s">
        <v>19</v>
      </c>
      <c r="C1485" s="65" t="s">
        <v>260</v>
      </c>
      <c r="D1485" s="12" t="s">
        <v>66</v>
      </c>
      <c r="E1485" s="11" t="s">
        <v>103</v>
      </c>
      <c r="F1485" s="13">
        <v>5</v>
      </c>
      <c r="G1485" s="10">
        <v>31.966033333333332</v>
      </c>
      <c r="H1485" s="72"/>
      <c r="I1485" s="73">
        <f t="shared" si="47"/>
        <v>0</v>
      </c>
      <c r="J1485" s="74" t="str">
        <f t="shared" si="46"/>
        <v/>
      </c>
    </row>
    <row r="1486" spans="1:10">
      <c r="A1486" s="16">
        <v>1486</v>
      </c>
      <c r="B1486" s="13" t="s">
        <v>19</v>
      </c>
      <c r="C1486" s="65" t="s">
        <v>258</v>
      </c>
      <c r="D1486" s="12" t="s">
        <v>257</v>
      </c>
      <c r="E1486" s="11" t="s">
        <v>103</v>
      </c>
      <c r="F1486" s="13">
        <v>66</v>
      </c>
      <c r="G1486" s="10">
        <v>0.9866666666666668</v>
      </c>
      <c r="H1486" s="72"/>
      <c r="I1486" s="73">
        <f t="shared" si="47"/>
        <v>0</v>
      </c>
      <c r="J1486" s="74" t="str">
        <f t="shared" si="46"/>
        <v/>
      </c>
    </row>
    <row r="1487" spans="1:10">
      <c r="A1487" s="16">
        <v>1487</v>
      </c>
      <c r="B1487" s="13" t="s">
        <v>19</v>
      </c>
      <c r="C1487" s="65" t="s">
        <v>255</v>
      </c>
      <c r="D1487" s="12" t="s">
        <v>254</v>
      </c>
      <c r="E1487" s="11" t="s">
        <v>103</v>
      </c>
      <c r="F1487" s="13">
        <v>10</v>
      </c>
      <c r="G1487" s="10">
        <v>5.4</v>
      </c>
      <c r="H1487" s="72"/>
      <c r="I1487" s="73">
        <f t="shared" si="47"/>
        <v>0</v>
      </c>
      <c r="J1487" s="74" t="str">
        <f t="shared" si="46"/>
        <v/>
      </c>
    </row>
    <row r="1488" spans="1:10">
      <c r="A1488" s="16">
        <v>1488</v>
      </c>
      <c r="B1488" s="13" t="s">
        <v>19</v>
      </c>
      <c r="C1488" s="65" t="s">
        <v>253</v>
      </c>
      <c r="D1488" s="12" t="s">
        <v>252</v>
      </c>
      <c r="E1488" s="11" t="s">
        <v>27</v>
      </c>
      <c r="F1488" s="13">
        <v>41</v>
      </c>
      <c r="G1488" s="10">
        <v>2.2000000000000002</v>
      </c>
      <c r="H1488" s="72"/>
      <c r="I1488" s="73">
        <f t="shared" si="47"/>
        <v>0</v>
      </c>
      <c r="J1488" s="74" t="str">
        <f t="shared" si="46"/>
        <v/>
      </c>
    </row>
    <row r="1489" spans="1:10">
      <c r="A1489" s="16">
        <v>1489</v>
      </c>
      <c r="B1489" s="13" t="s">
        <v>19</v>
      </c>
      <c r="C1489" s="65" t="s">
        <v>250</v>
      </c>
      <c r="D1489" s="12" t="s">
        <v>249</v>
      </c>
      <c r="E1489" s="11" t="s">
        <v>27</v>
      </c>
      <c r="F1489" s="13">
        <v>6</v>
      </c>
      <c r="G1489" s="10">
        <v>259.77</v>
      </c>
      <c r="H1489" s="72"/>
      <c r="I1489" s="73">
        <f t="shared" si="47"/>
        <v>0</v>
      </c>
      <c r="J1489" s="74" t="str">
        <f t="shared" si="46"/>
        <v/>
      </c>
    </row>
    <row r="1490" spans="1:10">
      <c r="A1490" s="16">
        <v>1490</v>
      </c>
      <c r="B1490" s="13" t="s">
        <v>19</v>
      </c>
      <c r="C1490" s="65" t="s">
        <v>248</v>
      </c>
      <c r="D1490" s="12" t="s">
        <v>247</v>
      </c>
      <c r="E1490" s="11" t="s">
        <v>246</v>
      </c>
      <c r="F1490" s="13">
        <v>11</v>
      </c>
      <c r="G1490" s="10">
        <v>259.77</v>
      </c>
      <c r="H1490" s="72"/>
      <c r="I1490" s="73">
        <f t="shared" si="47"/>
        <v>0</v>
      </c>
      <c r="J1490" s="74" t="str">
        <f t="shared" si="46"/>
        <v/>
      </c>
    </row>
    <row r="1491" spans="1:10">
      <c r="A1491" s="16">
        <v>1491</v>
      </c>
      <c r="B1491" s="13" t="s">
        <v>19</v>
      </c>
      <c r="C1491" s="65" t="s">
        <v>245</v>
      </c>
      <c r="D1491" s="12" t="s">
        <v>208</v>
      </c>
      <c r="E1491" s="11" t="s">
        <v>209</v>
      </c>
      <c r="F1491" s="13">
        <v>75</v>
      </c>
      <c r="G1491" s="10">
        <v>3.27</v>
      </c>
      <c r="H1491" s="72"/>
      <c r="I1491" s="73">
        <f t="shared" si="47"/>
        <v>0</v>
      </c>
      <c r="J1491" s="74" t="str">
        <f t="shared" si="46"/>
        <v/>
      </c>
    </row>
    <row r="1492" spans="1:10">
      <c r="A1492" s="16">
        <v>1492</v>
      </c>
      <c r="B1492" s="13" t="s">
        <v>19</v>
      </c>
      <c r="C1492" s="65" t="s">
        <v>244</v>
      </c>
      <c r="D1492" s="12" t="s">
        <v>214</v>
      </c>
      <c r="E1492" s="11" t="s">
        <v>62</v>
      </c>
      <c r="F1492" s="13">
        <v>95</v>
      </c>
      <c r="G1492" s="10">
        <v>5.5</v>
      </c>
      <c r="H1492" s="72"/>
      <c r="I1492" s="73">
        <f t="shared" si="47"/>
        <v>0</v>
      </c>
      <c r="J1492" s="74" t="str">
        <f t="shared" si="46"/>
        <v/>
      </c>
    </row>
    <row r="1493" spans="1:10">
      <c r="A1493" s="16">
        <v>1493</v>
      </c>
      <c r="B1493" s="13" t="s">
        <v>19</v>
      </c>
      <c r="C1493" s="65" t="s">
        <v>243</v>
      </c>
      <c r="D1493" s="12" t="s">
        <v>214</v>
      </c>
      <c r="E1493" s="11" t="s">
        <v>62</v>
      </c>
      <c r="F1493" s="13">
        <v>9</v>
      </c>
      <c r="G1493" s="10">
        <v>6.58</v>
      </c>
      <c r="H1493" s="72"/>
      <c r="I1493" s="73">
        <f t="shared" si="47"/>
        <v>0</v>
      </c>
      <c r="J1493" s="74" t="str">
        <f t="shared" si="46"/>
        <v/>
      </c>
    </row>
    <row r="1494" spans="1:10">
      <c r="A1494" s="16">
        <v>1494</v>
      </c>
      <c r="B1494" s="13" t="s">
        <v>19</v>
      </c>
      <c r="C1494" s="65" t="s">
        <v>242</v>
      </c>
      <c r="D1494" s="12" t="s">
        <v>241</v>
      </c>
      <c r="E1494" s="11" t="s">
        <v>62</v>
      </c>
      <c r="F1494" s="13">
        <v>175</v>
      </c>
      <c r="G1494" s="10">
        <v>0.56999999999999995</v>
      </c>
      <c r="H1494" s="72"/>
      <c r="I1494" s="73">
        <f t="shared" si="47"/>
        <v>0</v>
      </c>
      <c r="J1494" s="74" t="str">
        <f t="shared" si="46"/>
        <v/>
      </c>
    </row>
    <row r="1495" spans="1:10">
      <c r="A1495" s="16">
        <v>1495</v>
      </c>
      <c r="B1495" s="16" t="s">
        <v>19</v>
      </c>
      <c r="C1495" s="66" t="s">
        <v>238</v>
      </c>
      <c r="D1495" s="15" t="s">
        <v>237</v>
      </c>
      <c r="E1495" s="14" t="s">
        <v>50</v>
      </c>
      <c r="F1495" s="13">
        <v>322</v>
      </c>
      <c r="G1495" s="10">
        <v>210.38</v>
      </c>
      <c r="H1495" s="72"/>
      <c r="I1495" s="73">
        <f t="shared" si="47"/>
        <v>0</v>
      </c>
      <c r="J1495" s="74" t="str">
        <f t="shared" si="46"/>
        <v/>
      </c>
    </row>
    <row r="1496" spans="1:10">
      <c r="A1496" s="16">
        <v>1496</v>
      </c>
      <c r="B1496" s="16" t="s">
        <v>19</v>
      </c>
      <c r="C1496" s="66" t="s">
        <v>236</v>
      </c>
      <c r="D1496" s="15" t="s">
        <v>96</v>
      </c>
      <c r="E1496" s="14" t="s">
        <v>50</v>
      </c>
      <c r="F1496" s="13">
        <v>8</v>
      </c>
      <c r="G1496" s="10">
        <v>1139.385</v>
      </c>
      <c r="H1496" s="72"/>
      <c r="I1496" s="73">
        <f t="shared" si="47"/>
        <v>0</v>
      </c>
      <c r="J1496" s="74" t="str">
        <f t="shared" si="46"/>
        <v/>
      </c>
    </row>
    <row r="1497" spans="1:10">
      <c r="A1497" s="16">
        <v>1497</v>
      </c>
      <c r="B1497" s="13" t="s">
        <v>19</v>
      </c>
      <c r="C1497" s="65" t="s">
        <v>235</v>
      </c>
      <c r="D1497" s="12" t="s">
        <v>234</v>
      </c>
      <c r="E1497" s="11" t="s">
        <v>50</v>
      </c>
      <c r="F1497" s="13">
        <v>10</v>
      </c>
      <c r="G1497" s="10">
        <v>2768.05</v>
      </c>
      <c r="H1497" s="72"/>
      <c r="I1497" s="73">
        <f t="shared" si="47"/>
        <v>0</v>
      </c>
      <c r="J1497" s="74" t="str">
        <f t="shared" si="46"/>
        <v/>
      </c>
    </row>
    <row r="1498" spans="1:10" ht="12" customHeight="1">
      <c r="A1498" s="16">
        <v>1498</v>
      </c>
      <c r="B1498" s="16" t="s">
        <v>19</v>
      </c>
      <c r="C1498" s="66" t="s">
        <v>233</v>
      </c>
      <c r="D1498" s="15" t="s">
        <v>232</v>
      </c>
      <c r="E1498" s="14" t="s">
        <v>50</v>
      </c>
      <c r="F1498" s="13">
        <v>9</v>
      </c>
      <c r="G1498" s="10">
        <v>1246.81</v>
      </c>
      <c r="H1498" s="72"/>
      <c r="I1498" s="73">
        <f t="shared" si="47"/>
        <v>0</v>
      </c>
      <c r="J1498" s="74" t="str">
        <f t="shared" si="46"/>
        <v/>
      </c>
    </row>
    <row r="1499" spans="1:10">
      <c r="A1499" s="16">
        <v>1499</v>
      </c>
      <c r="B1499" s="13" t="s">
        <v>19</v>
      </c>
      <c r="C1499" s="65" t="s">
        <v>231</v>
      </c>
      <c r="D1499" s="12" t="s">
        <v>104</v>
      </c>
      <c r="E1499" s="11" t="s">
        <v>230</v>
      </c>
      <c r="F1499" s="13">
        <v>10</v>
      </c>
      <c r="G1499" s="10">
        <v>19</v>
      </c>
      <c r="H1499" s="72"/>
      <c r="I1499" s="73">
        <f t="shared" si="47"/>
        <v>0</v>
      </c>
      <c r="J1499" s="74" t="str">
        <f t="shared" si="46"/>
        <v/>
      </c>
    </row>
    <row r="1500" spans="1:10">
      <c r="A1500" s="16">
        <v>1500</v>
      </c>
      <c r="B1500" s="13" t="s">
        <v>19</v>
      </c>
      <c r="C1500" s="65" t="s">
        <v>229</v>
      </c>
      <c r="D1500" s="12" t="s">
        <v>228</v>
      </c>
      <c r="E1500" s="11" t="s">
        <v>50</v>
      </c>
      <c r="F1500" s="13">
        <v>10</v>
      </c>
      <c r="G1500" s="10">
        <v>431.15</v>
      </c>
      <c r="H1500" s="72"/>
      <c r="I1500" s="73">
        <f t="shared" si="47"/>
        <v>0</v>
      </c>
      <c r="J1500" s="74" t="str">
        <f t="shared" si="46"/>
        <v/>
      </c>
    </row>
    <row r="1501" spans="1:10">
      <c r="A1501" s="16">
        <v>1501</v>
      </c>
      <c r="B1501" s="13" t="s">
        <v>19</v>
      </c>
      <c r="C1501" s="65" t="s">
        <v>227</v>
      </c>
      <c r="D1501" s="12" t="s">
        <v>226</v>
      </c>
      <c r="E1501" s="11" t="s">
        <v>225</v>
      </c>
      <c r="F1501" s="13">
        <v>50</v>
      </c>
      <c r="G1501" s="10">
        <v>23.64</v>
      </c>
      <c r="H1501" s="72"/>
      <c r="I1501" s="73">
        <f t="shared" si="47"/>
        <v>0</v>
      </c>
      <c r="J1501" s="74" t="str">
        <f t="shared" si="46"/>
        <v/>
      </c>
    </row>
    <row r="1502" spans="1:10">
      <c r="A1502" s="16">
        <v>1502</v>
      </c>
      <c r="B1502" s="13" t="s">
        <v>19</v>
      </c>
      <c r="C1502" s="65" t="s">
        <v>224</v>
      </c>
      <c r="D1502" s="12" t="s">
        <v>223</v>
      </c>
      <c r="E1502" s="11" t="s">
        <v>222</v>
      </c>
      <c r="F1502" s="13">
        <v>5</v>
      </c>
      <c r="G1502" s="10">
        <v>676.96</v>
      </c>
      <c r="H1502" s="72"/>
      <c r="I1502" s="73">
        <f t="shared" si="47"/>
        <v>0</v>
      </c>
      <c r="J1502" s="74" t="str">
        <f t="shared" si="46"/>
        <v/>
      </c>
    </row>
    <row r="1503" spans="1:10">
      <c r="A1503" s="16">
        <v>1503</v>
      </c>
      <c r="B1503" s="13" t="s">
        <v>19</v>
      </c>
      <c r="C1503" s="65" t="s">
        <v>221</v>
      </c>
      <c r="D1503" s="12" t="s">
        <v>220</v>
      </c>
      <c r="E1503" s="11" t="s">
        <v>219</v>
      </c>
      <c r="F1503" s="13">
        <v>5</v>
      </c>
      <c r="G1503" s="10">
        <v>314.44</v>
      </c>
      <c r="H1503" s="72"/>
      <c r="I1503" s="73">
        <f t="shared" si="47"/>
        <v>0</v>
      </c>
      <c r="J1503" s="74" t="str">
        <f t="shared" si="46"/>
        <v/>
      </c>
    </row>
    <row r="1504" spans="1:10">
      <c r="A1504" s="16">
        <v>1504</v>
      </c>
      <c r="B1504" s="13" t="s">
        <v>19</v>
      </c>
      <c r="C1504" s="65" t="s">
        <v>218</v>
      </c>
      <c r="D1504" s="12" t="s">
        <v>217</v>
      </c>
      <c r="E1504" s="11" t="s">
        <v>216</v>
      </c>
      <c r="F1504" s="13">
        <v>34</v>
      </c>
      <c r="G1504" s="10">
        <v>20.23</v>
      </c>
      <c r="H1504" s="72"/>
      <c r="I1504" s="73">
        <f t="shared" si="47"/>
        <v>0</v>
      </c>
      <c r="J1504" s="74" t="str">
        <f t="shared" si="46"/>
        <v/>
      </c>
    </row>
    <row r="1505" spans="1:10">
      <c r="A1505" s="16">
        <v>1505</v>
      </c>
      <c r="B1505" s="13" t="s">
        <v>19</v>
      </c>
      <c r="C1505" s="65" t="s">
        <v>215</v>
      </c>
      <c r="D1505" s="12" t="s">
        <v>214</v>
      </c>
      <c r="E1505" s="11" t="s">
        <v>209</v>
      </c>
      <c r="F1505" s="13">
        <v>48</v>
      </c>
      <c r="G1505" s="10">
        <v>6.53</v>
      </c>
      <c r="H1505" s="72"/>
      <c r="I1505" s="73">
        <f t="shared" si="47"/>
        <v>0</v>
      </c>
      <c r="J1505" s="74" t="str">
        <f t="shared" si="46"/>
        <v/>
      </c>
    </row>
    <row r="1506" spans="1:10">
      <c r="A1506" s="16">
        <v>1506</v>
      </c>
      <c r="B1506" s="13" t="s">
        <v>19</v>
      </c>
      <c r="C1506" s="65" t="s">
        <v>213</v>
      </c>
      <c r="D1506" s="12" t="s">
        <v>208</v>
      </c>
      <c r="E1506" s="11" t="s">
        <v>207</v>
      </c>
      <c r="F1506" s="13">
        <v>107</v>
      </c>
      <c r="G1506" s="10">
        <v>7.38</v>
      </c>
      <c r="H1506" s="72"/>
      <c r="I1506" s="73">
        <f t="shared" si="47"/>
        <v>0</v>
      </c>
      <c r="J1506" s="74" t="str">
        <f t="shared" si="46"/>
        <v/>
      </c>
    </row>
    <row r="1507" spans="1:10">
      <c r="A1507" s="16">
        <v>1507</v>
      </c>
      <c r="B1507" s="13" t="s">
        <v>19</v>
      </c>
      <c r="C1507" s="65" t="s">
        <v>212</v>
      </c>
      <c r="D1507" s="12" t="s">
        <v>66</v>
      </c>
      <c r="E1507" s="11" t="s">
        <v>207</v>
      </c>
      <c r="F1507" s="13">
        <v>14</v>
      </c>
      <c r="G1507" s="10">
        <v>6.7733333333333334</v>
      </c>
      <c r="H1507" s="72"/>
      <c r="I1507" s="73">
        <f t="shared" si="47"/>
        <v>0</v>
      </c>
      <c r="J1507" s="74" t="str">
        <f t="shared" si="46"/>
        <v/>
      </c>
    </row>
    <row r="1508" spans="1:10">
      <c r="A1508" s="16">
        <v>1508</v>
      </c>
      <c r="B1508" s="13" t="s">
        <v>19</v>
      </c>
      <c r="C1508" s="65" t="s">
        <v>211</v>
      </c>
      <c r="D1508" s="12" t="s">
        <v>210</v>
      </c>
      <c r="E1508" s="11" t="s">
        <v>209</v>
      </c>
      <c r="F1508" s="13">
        <v>61</v>
      </c>
      <c r="G1508" s="10">
        <v>69.069999999999993</v>
      </c>
      <c r="H1508" s="72"/>
      <c r="I1508" s="73">
        <f t="shared" si="47"/>
        <v>0</v>
      </c>
      <c r="J1508" s="74" t="str">
        <f t="shared" si="46"/>
        <v/>
      </c>
    </row>
    <row r="1509" spans="1:10">
      <c r="A1509" s="16">
        <v>1509</v>
      </c>
      <c r="B1509" s="13" t="s">
        <v>19</v>
      </c>
      <c r="C1509" s="65" t="s">
        <v>206</v>
      </c>
      <c r="D1509" s="12" t="s">
        <v>205</v>
      </c>
      <c r="E1509" s="11" t="s">
        <v>65</v>
      </c>
      <c r="F1509" s="13">
        <v>5</v>
      </c>
      <c r="G1509" s="10">
        <v>1209.4100000000001</v>
      </c>
      <c r="H1509" s="72"/>
      <c r="I1509" s="73">
        <f t="shared" si="47"/>
        <v>0</v>
      </c>
      <c r="J1509" s="74" t="str">
        <f t="shared" si="46"/>
        <v/>
      </c>
    </row>
    <row r="1510" spans="1:10">
      <c r="A1510" s="16">
        <v>1510</v>
      </c>
      <c r="B1510" s="13" t="s">
        <v>19</v>
      </c>
      <c r="C1510" s="65" t="s">
        <v>203</v>
      </c>
      <c r="D1510" s="12" t="s">
        <v>202</v>
      </c>
      <c r="E1510" s="11" t="s">
        <v>65</v>
      </c>
      <c r="F1510" s="13">
        <v>5</v>
      </c>
      <c r="G1510" s="10">
        <v>67</v>
      </c>
      <c r="H1510" s="72"/>
      <c r="I1510" s="73">
        <f t="shared" si="47"/>
        <v>0</v>
      </c>
      <c r="J1510" s="74" t="str">
        <f t="shared" si="46"/>
        <v/>
      </c>
    </row>
    <row r="1511" spans="1:10">
      <c r="A1511" s="16">
        <v>1511</v>
      </c>
      <c r="B1511" s="13" t="s">
        <v>19</v>
      </c>
      <c r="C1511" s="65" t="s">
        <v>200</v>
      </c>
      <c r="D1511" s="12" t="s">
        <v>199</v>
      </c>
      <c r="E1511" s="11" t="s">
        <v>197</v>
      </c>
      <c r="F1511" s="13">
        <v>35</v>
      </c>
      <c r="G1511" s="10">
        <v>7.2266666666666666</v>
      </c>
      <c r="H1511" s="72"/>
      <c r="I1511" s="73">
        <f t="shared" si="47"/>
        <v>0</v>
      </c>
      <c r="J1511" s="74" t="str">
        <f t="shared" si="46"/>
        <v/>
      </c>
    </row>
    <row r="1512" spans="1:10">
      <c r="A1512" s="16">
        <v>1512</v>
      </c>
      <c r="B1512" s="13" t="s">
        <v>19</v>
      </c>
      <c r="C1512" s="65" t="s">
        <v>198</v>
      </c>
      <c r="D1512" s="12" t="s">
        <v>196</v>
      </c>
      <c r="E1512" s="11" t="s">
        <v>197</v>
      </c>
      <c r="F1512" s="13">
        <v>30</v>
      </c>
      <c r="G1512" s="10">
        <v>10.06</v>
      </c>
      <c r="H1512" s="72"/>
      <c r="I1512" s="73">
        <f t="shared" si="47"/>
        <v>0</v>
      </c>
      <c r="J1512" s="74" t="str">
        <f t="shared" si="46"/>
        <v/>
      </c>
    </row>
    <row r="1513" spans="1:10">
      <c r="A1513" s="16">
        <v>1513</v>
      </c>
      <c r="B1513" s="13" t="s">
        <v>19</v>
      </c>
      <c r="C1513" s="65" t="s">
        <v>195</v>
      </c>
      <c r="D1513" s="12" t="s">
        <v>194</v>
      </c>
      <c r="E1513" s="11" t="s">
        <v>191</v>
      </c>
      <c r="F1513" s="13">
        <v>45</v>
      </c>
      <c r="G1513" s="10">
        <v>58.766666666666673</v>
      </c>
      <c r="H1513" s="72"/>
      <c r="I1513" s="73">
        <f t="shared" si="47"/>
        <v>0</v>
      </c>
      <c r="J1513" s="74" t="str">
        <f t="shared" si="46"/>
        <v/>
      </c>
    </row>
    <row r="1514" spans="1:10">
      <c r="A1514" s="16">
        <v>1514</v>
      </c>
      <c r="B1514" s="13" t="s">
        <v>19</v>
      </c>
      <c r="C1514" s="65" t="s">
        <v>192</v>
      </c>
      <c r="D1514" s="12" t="s">
        <v>158</v>
      </c>
      <c r="E1514" s="11" t="s">
        <v>191</v>
      </c>
      <c r="F1514" s="13">
        <v>5</v>
      </c>
      <c r="G1514" s="10">
        <v>108.82666666666667</v>
      </c>
      <c r="H1514" s="72"/>
      <c r="I1514" s="73">
        <f t="shared" si="47"/>
        <v>0</v>
      </c>
      <c r="J1514" s="74" t="str">
        <f t="shared" si="46"/>
        <v/>
      </c>
    </row>
    <row r="1515" spans="1:10">
      <c r="A1515" s="16">
        <v>1515</v>
      </c>
      <c r="B1515" s="13" t="s">
        <v>19</v>
      </c>
      <c r="C1515" s="65" t="s">
        <v>190</v>
      </c>
      <c r="D1515" s="12" t="s">
        <v>189</v>
      </c>
      <c r="E1515" s="11" t="s">
        <v>188</v>
      </c>
      <c r="F1515" s="13">
        <v>5</v>
      </c>
      <c r="G1515" s="10">
        <v>966</v>
      </c>
      <c r="H1515" s="72"/>
      <c r="I1515" s="73">
        <f t="shared" si="47"/>
        <v>0</v>
      </c>
      <c r="J1515" s="74" t="str">
        <f t="shared" si="46"/>
        <v/>
      </c>
    </row>
    <row r="1516" spans="1:10">
      <c r="A1516" s="16">
        <v>1516</v>
      </c>
      <c r="B1516" s="13" t="s">
        <v>19</v>
      </c>
      <c r="C1516" s="65" t="s">
        <v>187</v>
      </c>
      <c r="D1516" s="12" t="s">
        <v>186</v>
      </c>
      <c r="E1516" s="11" t="s">
        <v>185</v>
      </c>
      <c r="F1516" s="13">
        <v>5</v>
      </c>
      <c r="G1516" s="10">
        <v>62.41</v>
      </c>
      <c r="H1516" s="72"/>
      <c r="I1516" s="73">
        <f t="shared" si="47"/>
        <v>0</v>
      </c>
      <c r="J1516" s="74" t="str">
        <f t="shared" si="46"/>
        <v/>
      </c>
    </row>
    <row r="1517" spans="1:10">
      <c r="A1517" s="16">
        <v>1517</v>
      </c>
      <c r="B1517" s="13" t="s">
        <v>19</v>
      </c>
      <c r="C1517" s="65" t="s">
        <v>184</v>
      </c>
      <c r="D1517" s="12" t="s">
        <v>183</v>
      </c>
      <c r="E1517" s="11" t="s">
        <v>65</v>
      </c>
      <c r="F1517" s="13">
        <v>5</v>
      </c>
      <c r="G1517" s="10">
        <v>364.9</v>
      </c>
      <c r="H1517" s="72"/>
      <c r="I1517" s="73">
        <f t="shared" si="47"/>
        <v>0</v>
      </c>
      <c r="J1517" s="74" t="str">
        <f t="shared" si="46"/>
        <v/>
      </c>
    </row>
    <row r="1518" spans="1:10">
      <c r="A1518" s="16">
        <v>1518</v>
      </c>
      <c r="B1518" s="13" t="s">
        <v>19</v>
      </c>
      <c r="C1518" s="65" t="s">
        <v>182</v>
      </c>
      <c r="D1518" s="12" t="s">
        <v>180</v>
      </c>
      <c r="E1518" s="11" t="s">
        <v>179</v>
      </c>
      <c r="F1518" s="13">
        <v>49</v>
      </c>
      <c r="G1518" s="10">
        <v>361.24</v>
      </c>
      <c r="H1518" s="72"/>
      <c r="I1518" s="73">
        <f t="shared" si="47"/>
        <v>0</v>
      </c>
      <c r="J1518" s="74" t="str">
        <f t="shared" si="46"/>
        <v/>
      </c>
    </row>
    <row r="1519" spans="1:10">
      <c r="A1519" s="16">
        <v>1519</v>
      </c>
      <c r="B1519" s="13" t="s">
        <v>19</v>
      </c>
      <c r="C1519" s="65" t="s">
        <v>181</v>
      </c>
      <c r="D1519" s="12" t="s">
        <v>180</v>
      </c>
      <c r="E1519" s="11" t="s">
        <v>179</v>
      </c>
      <c r="F1519" s="13">
        <v>54</v>
      </c>
      <c r="G1519" s="10">
        <v>501.74</v>
      </c>
      <c r="H1519" s="72"/>
      <c r="I1519" s="73">
        <f t="shared" si="47"/>
        <v>0</v>
      </c>
      <c r="J1519" s="74" t="str">
        <f t="shared" si="46"/>
        <v/>
      </c>
    </row>
    <row r="1520" spans="1:10">
      <c r="A1520" s="16">
        <v>1520</v>
      </c>
      <c r="B1520" s="13" t="s">
        <v>19</v>
      </c>
      <c r="C1520" s="65" t="s">
        <v>178</v>
      </c>
      <c r="D1520" s="12" t="s">
        <v>173</v>
      </c>
      <c r="E1520" s="11" t="s">
        <v>125</v>
      </c>
      <c r="F1520" s="13">
        <v>5</v>
      </c>
      <c r="G1520" s="10">
        <v>29</v>
      </c>
      <c r="H1520" s="72"/>
      <c r="I1520" s="73">
        <f t="shared" si="47"/>
        <v>0</v>
      </c>
      <c r="J1520" s="74" t="str">
        <f t="shared" si="46"/>
        <v/>
      </c>
    </row>
    <row r="1521" spans="1:10">
      <c r="A1521" s="16">
        <v>1521</v>
      </c>
      <c r="B1521" s="13" t="s">
        <v>19</v>
      </c>
      <c r="C1521" s="65" t="s">
        <v>177</v>
      </c>
      <c r="D1521" s="12" t="s">
        <v>173</v>
      </c>
      <c r="E1521" s="11" t="s">
        <v>125</v>
      </c>
      <c r="F1521" s="13">
        <v>5</v>
      </c>
      <c r="G1521" s="10">
        <v>26</v>
      </c>
      <c r="H1521" s="72"/>
      <c r="I1521" s="73">
        <f t="shared" si="47"/>
        <v>0</v>
      </c>
      <c r="J1521" s="74" t="str">
        <f t="shared" si="46"/>
        <v/>
      </c>
    </row>
    <row r="1522" spans="1:10">
      <c r="A1522" s="16">
        <v>1522</v>
      </c>
      <c r="B1522" s="13" t="s">
        <v>19</v>
      </c>
      <c r="C1522" s="65" t="s">
        <v>176</v>
      </c>
      <c r="D1522" s="12" t="s">
        <v>173</v>
      </c>
      <c r="E1522" s="11" t="s">
        <v>125</v>
      </c>
      <c r="F1522" s="13">
        <v>5</v>
      </c>
      <c r="G1522" s="10">
        <v>30.6</v>
      </c>
      <c r="H1522" s="72"/>
      <c r="I1522" s="73">
        <f t="shared" si="47"/>
        <v>0</v>
      </c>
      <c r="J1522" s="74" t="str">
        <f t="shared" si="46"/>
        <v/>
      </c>
    </row>
    <row r="1523" spans="1:10">
      <c r="A1523" s="16">
        <v>1523</v>
      </c>
      <c r="B1523" s="13" t="s">
        <v>19</v>
      </c>
      <c r="C1523" s="65" t="s">
        <v>175</v>
      </c>
      <c r="D1523" s="12" t="s">
        <v>173</v>
      </c>
      <c r="E1523" s="11" t="s">
        <v>125</v>
      </c>
      <c r="F1523" s="13">
        <v>5</v>
      </c>
      <c r="G1523" s="10">
        <v>27</v>
      </c>
      <c r="H1523" s="72"/>
      <c r="I1523" s="73">
        <f t="shared" si="47"/>
        <v>0</v>
      </c>
      <c r="J1523" s="74" t="str">
        <f t="shared" si="46"/>
        <v/>
      </c>
    </row>
    <row r="1524" spans="1:10">
      <c r="A1524" s="16">
        <v>1524</v>
      </c>
      <c r="B1524" s="13" t="s">
        <v>19</v>
      </c>
      <c r="C1524" s="65" t="s">
        <v>174</v>
      </c>
      <c r="D1524" s="12" t="s">
        <v>173</v>
      </c>
      <c r="E1524" s="11" t="s">
        <v>125</v>
      </c>
      <c r="F1524" s="13">
        <v>5</v>
      </c>
      <c r="G1524" s="10">
        <v>25</v>
      </c>
      <c r="H1524" s="72"/>
      <c r="I1524" s="73">
        <f t="shared" si="47"/>
        <v>0</v>
      </c>
      <c r="J1524" s="74" t="str">
        <f t="shared" si="46"/>
        <v/>
      </c>
    </row>
    <row r="1525" spans="1:10">
      <c r="A1525" s="16">
        <v>1525</v>
      </c>
      <c r="B1525" s="13" t="s">
        <v>19</v>
      </c>
      <c r="C1525" s="65" t="s">
        <v>170</v>
      </c>
      <c r="D1525" s="12" t="s">
        <v>169</v>
      </c>
      <c r="E1525" s="11" t="s">
        <v>168</v>
      </c>
      <c r="F1525" s="13">
        <v>9</v>
      </c>
      <c r="G1525" s="10">
        <v>380</v>
      </c>
      <c r="H1525" s="72"/>
      <c r="I1525" s="73">
        <f t="shared" si="47"/>
        <v>0</v>
      </c>
      <c r="J1525" s="74" t="str">
        <f t="shared" si="46"/>
        <v/>
      </c>
    </row>
    <row r="1526" spans="1:10">
      <c r="A1526" s="16">
        <v>1526</v>
      </c>
      <c r="B1526" s="13" t="s">
        <v>19</v>
      </c>
      <c r="C1526" s="65" t="s">
        <v>167</v>
      </c>
      <c r="D1526" s="12" t="s">
        <v>166</v>
      </c>
      <c r="E1526" s="11" t="s">
        <v>165</v>
      </c>
      <c r="F1526" s="13">
        <v>5</v>
      </c>
      <c r="G1526" s="10">
        <v>2076.3200000000002</v>
      </c>
      <c r="H1526" s="72"/>
      <c r="I1526" s="73">
        <f t="shared" si="47"/>
        <v>0</v>
      </c>
      <c r="J1526" s="74" t="str">
        <f t="shared" si="46"/>
        <v/>
      </c>
    </row>
    <row r="1527" spans="1:10">
      <c r="A1527" s="16">
        <v>1527</v>
      </c>
      <c r="B1527" s="13" t="s">
        <v>19</v>
      </c>
      <c r="C1527" s="65" t="s">
        <v>164</v>
      </c>
      <c r="D1527" s="12" t="s">
        <v>163</v>
      </c>
      <c r="E1527" s="11" t="s">
        <v>162</v>
      </c>
      <c r="F1527" s="13">
        <v>5</v>
      </c>
      <c r="G1527" s="10">
        <v>4171.47</v>
      </c>
      <c r="H1527" s="72"/>
      <c r="I1527" s="73">
        <f t="shared" si="47"/>
        <v>0</v>
      </c>
      <c r="J1527" s="74" t="str">
        <f t="shared" si="46"/>
        <v/>
      </c>
    </row>
    <row r="1528" spans="1:10">
      <c r="A1528" s="16">
        <v>1528</v>
      </c>
      <c r="B1528" s="13" t="s">
        <v>19</v>
      </c>
      <c r="C1528" s="65" t="s">
        <v>161</v>
      </c>
      <c r="D1528" s="12" t="s">
        <v>160</v>
      </c>
      <c r="E1528" s="11" t="s">
        <v>27</v>
      </c>
      <c r="F1528" s="13">
        <v>5</v>
      </c>
      <c r="G1528" s="10">
        <v>2982</v>
      </c>
      <c r="H1528" s="72"/>
      <c r="I1528" s="73">
        <f t="shared" si="47"/>
        <v>0</v>
      </c>
      <c r="J1528" s="74" t="str">
        <f t="shared" si="46"/>
        <v/>
      </c>
    </row>
    <row r="1529" spans="1:10">
      <c r="A1529" s="16">
        <v>1529</v>
      </c>
      <c r="B1529" s="13" t="s">
        <v>19</v>
      </c>
      <c r="C1529" s="65" t="s">
        <v>159</v>
      </c>
      <c r="D1529" s="12" t="s">
        <v>158</v>
      </c>
      <c r="E1529" s="11" t="s">
        <v>157</v>
      </c>
      <c r="F1529" s="13">
        <v>5</v>
      </c>
      <c r="G1529" s="10">
        <v>101.96</v>
      </c>
      <c r="H1529" s="72"/>
      <c r="I1529" s="73">
        <f t="shared" si="47"/>
        <v>0</v>
      </c>
      <c r="J1529" s="74" t="str">
        <f t="shared" si="46"/>
        <v/>
      </c>
    </row>
    <row r="1530" spans="1:10">
      <c r="A1530" s="16">
        <v>1530</v>
      </c>
      <c r="B1530" s="13" t="s">
        <v>19</v>
      </c>
      <c r="C1530" s="65" t="s">
        <v>155</v>
      </c>
      <c r="D1530" s="12" t="s">
        <v>154</v>
      </c>
      <c r="E1530" s="11" t="s">
        <v>153</v>
      </c>
      <c r="F1530" s="13">
        <v>183</v>
      </c>
      <c r="G1530" s="10">
        <v>21.036666666666665</v>
      </c>
      <c r="H1530" s="72"/>
      <c r="I1530" s="73">
        <f t="shared" si="47"/>
        <v>0</v>
      </c>
      <c r="J1530" s="74" t="str">
        <f t="shared" si="46"/>
        <v/>
      </c>
    </row>
    <row r="1531" spans="1:10">
      <c r="A1531" s="16">
        <v>1531</v>
      </c>
      <c r="B1531" s="13" t="s">
        <v>19</v>
      </c>
      <c r="C1531" s="65" t="s">
        <v>152</v>
      </c>
      <c r="D1531" s="12" t="s">
        <v>75</v>
      </c>
      <c r="E1531" s="11" t="s">
        <v>151</v>
      </c>
      <c r="F1531" s="13">
        <v>40</v>
      </c>
      <c r="G1531" s="10">
        <v>1.7866666666666668</v>
      </c>
      <c r="H1531" s="72"/>
      <c r="I1531" s="73">
        <f t="shared" si="47"/>
        <v>0</v>
      </c>
      <c r="J1531" s="74" t="str">
        <f t="shared" si="46"/>
        <v/>
      </c>
    </row>
    <row r="1532" spans="1:10">
      <c r="A1532" s="16">
        <v>1532</v>
      </c>
      <c r="B1532" s="13" t="s">
        <v>19</v>
      </c>
      <c r="C1532" s="65" t="s">
        <v>149</v>
      </c>
      <c r="D1532" s="12" t="s">
        <v>147</v>
      </c>
      <c r="E1532" s="11" t="s">
        <v>27</v>
      </c>
      <c r="F1532" s="13">
        <v>5</v>
      </c>
      <c r="G1532" s="10">
        <v>2671.58</v>
      </c>
      <c r="H1532" s="72"/>
      <c r="I1532" s="73">
        <f t="shared" si="47"/>
        <v>0</v>
      </c>
      <c r="J1532" s="74" t="str">
        <f t="shared" si="46"/>
        <v/>
      </c>
    </row>
    <row r="1533" spans="1:10">
      <c r="A1533" s="16">
        <v>1533</v>
      </c>
      <c r="B1533" s="13" t="s">
        <v>19</v>
      </c>
      <c r="C1533" s="65" t="s">
        <v>148</v>
      </c>
      <c r="D1533" s="12" t="s">
        <v>147</v>
      </c>
      <c r="E1533" s="11" t="s">
        <v>27</v>
      </c>
      <c r="F1533" s="13">
        <v>5</v>
      </c>
      <c r="G1533" s="10">
        <v>6000</v>
      </c>
      <c r="H1533" s="72"/>
      <c r="I1533" s="73">
        <f t="shared" si="47"/>
        <v>0</v>
      </c>
      <c r="J1533" s="74" t="str">
        <f t="shared" si="46"/>
        <v/>
      </c>
    </row>
    <row r="1534" spans="1:10">
      <c r="A1534" s="16">
        <v>1534</v>
      </c>
      <c r="B1534" s="13" t="s">
        <v>19</v>
      </c>
      <c r="C1534" s="65" t="s">
        <v>146</v>
      </c>
      <c r="D1534" s="12" t="s">
        <v>63</v>
      </c>
      <c r="E1534" s="11" t="s">
        <v>27</v>
      </c>
      <c r="F1534" s="13">
        <v>5</v>
      </c>
      <c r="G1534" s="10">
        <v>2652.04</v>
      </c>
      <c r="H1534" s="72"/>
      <c r="I1534" s="73">
        <f t="shared" si="47"/>
        <v>0</v>
      </c>
      <c r="J1534" s="74" t="str">
        <f t="shared" si="46"/>
        <v/>
      </c>
    </row>
    <row r="1535" spans="1:10">
      <c r="A1535" s="16">
        <v>1535</v>
      </c>
      <c r="B1535" s="13" t="s">
        <v>19</v>
      </c>
      <c r="C1535" s="65" t="s">
        <v>145</v>
      </c>
      <c r="D1535" s="12" t="s">
        <v>143</v>
      </c>
      <c r="E1535" s="11" t="s">
        <v>27</v>
      </c>
      <c r="F1535" s="13">
        <v>31</v>
      </c>
      <c r="G1535" s="10">
        <v>5093.4399999999996</v>
      </c>
      <c r="H1535" s="72"/>
      <c r="I1535" s="73">
        <f t="shared" si="47"/>
        <v>0</v>
      </c>
      <c r="J1535" s="74" t="str">
        <f t="shared" si="46"/>
        <v/>
      </c>
    </row>
    <row r="1536" spans="1:10">
      <c r="A1536" s="16">
        <v>1536</v>
      </c>
      <c r="B1536" s="13" t="s">
        <v>19</v>
      </c>
      <c r="C1536" s="65" t="s">
        <v>144</v>
      </c>
      <c r="D1536" s="12" t="s">
        <v>143</v>
      </c>
      <c r="E1536" s="11" t="s">
        <v>27</v>
      </c>
      <c r="F1536" s="13">
        <v>19</v>
      </c>
      <c r="G1536" s="10">
        <v>6172.39</v>
      </c>
      <c r="H1536" s="72"/>
      <c r="I1536" s="73">
        <f t="shared" si="47"/>
        <v>0</v>
      </c>
      <c r="J1536" s="74" t="str">
        <f t="shared" si="46"/>
        <v/>
      </c>
    </row>
    <row r="1537" spans="1:10">
      <c r="A1537" s="16">
        <v>1537</v>
      </c>
      <c r="B1537" s="13" t="s">
        <v>19</v>
      </c>
      <c r="C1537" s="65" t="s">
        <v>142</v>
      </c>
      <c r="D1537" s="12" t="s">
        <v>141</v>
      </c>
      <c r="E1537" s="11" t="s">
        <v>27</v>
      </c>
      <c r="F1537" s="13">
        <v>5</v>
      </c>
      <c r="G1537" s="10">
        <v>10378.68</v>
      </c>
      <c r="H1537" s="72"/>
      <c r="I1537" s="73">
        <f t="shared" si="47"/>
        <v>0</v>
      </c>
      <c r="J1537" s="74" t="str">
        <f t="shared" si="46"/>
        <v/>
      </c>
    </row>
    <row r="1538" spans="1:10">
      <c r="A1538" s="16">
        <v>1538</v>
      </c>
      <c r="B1538" s="13" t="s">
        <v>19</v>
      </c>
      <c r="C1538" s="65" t="s">
        <v>140</v>
      </c>
      <c r="D1538" s="12" t="s">
        <v>139</v>
      </c>
      <c r="E1538" s="11" t="s">
        <v>27</v>
      </c>
      <c r="F1538" s="13">
        <v>8</v>
      </c>
      <c r="G1538" s="10">
        <v>14837.95</v>
      </c>
      <c r="H1538" s="72"/>
      <c r="I1538" s="73">
        <f t="shared" si="47"/>
        <v>0</v>
      </c>
      <c r="J1538" s="74" t="str">
        <f t="shared" ref="J1538:J1589" si="48">IF(H:H&gt;G:G, "Above Estimated Unit Price", "")</f>
        <v/>
      </c>
    </row>
    <row r="1539" spans="1:10">
      <c r="A1539" s="16">
        <v>1539</v>
      </c>
      <c r="B1539" s="16" t="s">
        <v>19</v>
      </c>
      <c r="C1539" s="66" t="s">
        <v>138</v>
      </c>
      <c r="D1539" s="15" t="s">
        <v>63</v>
      </c>
      <c r="E1539" s="14" t="s">
        <v>136</v>
      </c>
      <c r="F1539" s="13">
        <v>11</v>
      </c>
      <c r="G1539" s="10">
        <v>1104</v>
      </c>
      <c r="H1539" s="72"/>
      <c r="I1539" s="73">
        <f t="shared" ref="I1539:I1589" si="49">H1539*F1539</f>
        <v>0</v>
      </c>
      <c r="J1539" s="74" t="str">
        <f t="shared" si="48"/>
        <v/>
      </c>
    </row>
    <row r="1540" spans="1:10">
      <c r="A1540" s="16">
        <v>1540</v>
      </c>
      <c r="B1540" s="16" t="s">
        <v>19</v>
      </c>
      <c r="C1540" s="66" t="s">
        <v>137</v>
      </c>
      <c r="D1540" s="15" t="s">
        <v>63</v>
      </c>
      <c r="E1540" s="14" t="s">
        <v>136</v>
      </c>
      <c r="F1540" s="13">
        <v>7</v>
      </c>
      <c r="G1540" s="10">
        <v>15185.37</v>
      </c>
      <c r="H1540" s="72"/>
      <c r="I1540" s="73">
        <f t="shared" si="49"/>
        <v>0</v>
      </c>
      <c r="J1540" s="74" t="str">
        <f t="shared" si="48"/>
        <v/>
      </c>
    </row>
    <row r="1541" spans="1:10">
      <c r="A1541" s="16">
        <v>1541</v>
      </c>
      <c r="B1541" s="13" t="s">
        <v>19</v>
      </c>
      <c r="C1541" s="65" t="s">
        <v>135</v>
      </c>
      <c r="D1541" s="12" t="s">
        <v>134</v>
      </c>
      <c r="E1541" s="11" t="s">
        <v>133</v>
      </c>
      <c r="F1541" s="13">
        <v>15</v>
      </c>
      <c r="G1541" s="10">
        <v>138.4</v>
      </c>
      <c r="H1541" s="72"/>
      <c r="I1541" s="73">
        <f t="shared" si="49"/>
        <v>0</v>
      </c>
      <c r="J1541" s="74" t="str">
        <f t="shared" si="48"/>
        <v/>
      </c>
    </row>
    <row r="1542" spans="1:10">
      <c r="A1542" s="16">
        <v>1542</v>
      </c>
      <c r="B1542" s="13" t="s">
        <v>19</v>
      </c>
      <c r="C1542" s="65" t="s">
        <v>132</v>
      </c>
      <c r="D1542" s="12" t="s">
        <v>131</v>
      </c>
      <c r="E1542" s="11" t="s">
        <v>130</v>
      </c>
      <c r="F1542" s="13">
        <v>14</v>
      </c>
      <c r="G1542" s="10">
        <v>24</v>
      </c>
      <c r="H1542" s="72"/>
      <c r="I1542" s="73">
        <f t="shared" si="49"/>
        <v>0</v>
      </c>
      <c r="J1542" s="74" t="str">
        <f t="shared" si="48"/>
        <v/>
      </c>
    </row>
    <row r="1543" spans="1:10">
      <c r="A1543" s="16">
        <v>1543</v>
      </c>
      <c r="B1543" s="13" t="s">
        <v>19</v>
      </c>
      <c r="C1543" s="65" t="s">
        <v>129</v>
      </c>
      <c r="D1543" s="12" t="s">
        <v>82</v>
      </c>
      <c r="E1543" s="11" t="s">
        <v>128</v>
      </c>
      <c r="F1543" s="13">
        <v>5</v>
      </c>
      <c r="G1543" s="10">
        <v>146.91333333333333</v>
      </c>
      <c r="H1543" s="72"/>
      <c r="I1543" s="73">
        <f t="shared" si="49"/>
        <v>0</v>
      </c>
      <c r="J1543" s="74" t="str">
        <f t="shared" si="48"/>
        <v/>
      </c>
    </row>
    <row r="1544" spans="1:10">
      <c r="A1544" s="16">
        <v>1544</v>
      </c>
      <c r="B1544" s="13" t="s">
        <v>19</v>
      </c>
      <c r="C1544" s="65" t="s">
        <v>127</v>
      </c>
      <c r="D1544" s="12" t="s">
        <v>126</v>
      </c>
      <c r="E1544" s="11" t="s">
        <v>125</v>
      </c>
      <c r="F1544" s="13">
        <v>5</v>
      </c>
      <c r="G1544" s="10">
        <v>31.2</v>
      </c>
      <c r="H1544" s="72"/>
      <c r="I1544" s="73">
        <f t="shared" si="49"/>
        <v>0</v>
      </c>
      <c r="J1544" s="74" t="str">
        <f t="shared" si="48"/>
        <v/>
      </c>
    </row>
    <row r="1545" spans="1:10">
      <c r="A1545" s="16">
        <v>1545</v>
      </c>
      <c r="B1545" s="13" t="s">
        <v>19</v>
      </c>
      <c r="C1545" s="65" t="s">
        <v>124</v>
      </c>
      <c r="D1545" s="12" t="s">
        <v>122</v>
      </c>
      <c r="E1545" s="11" t="s">
        <v>121</v>
      </c>
      <c r="F1545" s="13">
        <v>5</v>
      </c>
      <c r="G1545" s="10">
        <v>362.66</v>
      </c>
      <c r="H1545" s="72"/>
      <c r="I1545" s="73">
        <f t="shared" si="49"/>
        <v>0</v>
      </c>
      <c r="J1545" s="74" t="str">
        <f t="shared" si="48"/>
        <v/>
      </c>
    </row>
    <row r="1546" spans="1:10">
      <c r="A1546" s="16">
        <v>1546</v>
      </c>
      <c r="B1546" s="16" t="s">
        <v>19</v>
      </c>
      <c r="C1546" s="66" t="s">
        <v>123</v>
      </c>
      <c r="D1546" s="15" t="s">
        <v>122</v>
      </c>
      <c r="E1546" s="14" t="s">
        <v>121</v>
      </c>
      <c r="F1546" s="13">
        <v>5</v>
      </c>
      <c r="G1546" s="10">
        <v>622.02</v>
      </c>
      <c r="H1546" s="72"/>
      <c r="I1546" s="73">
        <f t="shared" si="49"/>
        <v>0</v>
      </c>
      <c r="J1546" s="74" t="str">
        <f t="shared" si="48"/>
        <v/>
      </c>
    </row>
    <row r="1547" spans="1:10">
      <c r="A1547" s="16">
        <v>1547</v>
      </c>
      <c r="B1547" s="13" t="s">
        <v>19</v>
      </c>
      <c r="C1547" s="65" t="s">
        <v>119</v>
      </c>
      <c r="D1547" s="12" t="s">
        <v>118</v>
      </c>
      <c r="E1547" s="11" t="s">
        <v>117</v>
      </c>
      <c r="F1547" s="13">
        <v>150</v>
      </c>
      <c r="G1547" s="10">
        <v>0.3833333333333333</v>
      </c>
      <c r="H1547" s="72"/>
      <c r="I1547" s="73">
        <f t="shared" si="49"/>
        <v>0</v>
      </c>
      <c r="J1547" s="74" t="str">
        <f t="shared" si="48"/>
        <v/>
      </c>
    </row>
    <row r="1548" spans="1:10">
      <c r="A1548" s="16">
        <v>1548</v>
      </c>
      <c r="B1548" s="13" t="s">
        <v>19</v>
      </c>
      <c r="C1548" s="65" t="s">
        <v>116</v>
      </c>
      <c r="D1548" s="12" t="s">
        <v>115</v>
      </c>
      <c r="E1548" s="11" t="s">
        <v>114</v>
      </c>
      <c r="F1548" s="13">
        <v>5</v>
      </c>
      <c r="G1548" s="10">
        <v>1883.79</v>
      </c>
      <c r="H1548" s="72"/>
      <c r="I1548" s="73">
        <f t="shared" si="49"/>
        <v>0</v>
      </c>
      <c r="J1548" s="74" t="str">
        <f t="shared" si="48"/>
        <v/>
      </c>
    </row>
    <row r="1549" spans="1:10">
      <c r="A1549" s="16">
        <v>1549</v>
      </c>
      <c r="B1549" s="13" t="s">
        <v>19</v>
      </c>
      <c r="C1549" s="65" t="s">
        <v>111</v>
      </c>
      <c r="D1549" s="12" t="s">
        <v>110</v>
      </c>
      <c r="E1549" s="11" t="s">
        <v>109</v>
      </c>
      <c r="F1549" s="13">
        <v>8</v>
      </c>
      <c r="G1549" s="10">
        <v>30</v>
      </c>
      <c r="H1549" s="72"/>
      <c r="I1549" s="73">
        <f t="shared" si="49"/>
        <v>0</v>
      </c>
      <c r="J1549" s="74" t="str">
        <f t="shared" si="48"/>
        <v/>
      </c>
    </row>
    <row r="1550" spans="1:10">
      <c r="A1550" s="16">
        <v>1550</v>
      </c>
      <c r="B1550" s="13" t="s">
        <v>19</v>
      </c>
      <c r="C1550" s="65" t="s">
        <v>108</v>
      </c>
      <c r="D1550" s="12" t="s">
        <v>107</v>
      </c>
      <c r="E1550" s="11" t="s">
        <v>106</v>
      </c>
      <c r="F1550" s="13">
        <f>3+1+1+1</f>
        <v>6</v>
      </c>
      <c r="G1550" s="10">
        <v>2187.84</v>
      </c>
      <c r="H1550" s="72"/>
      <c r="I1550" s="73">
        <f t="shared" si="49"/>
        <v>0</v>
      </c>
      <c r="J1550" s="74" t="str">
        <f t="shared" si="48"/>
        <v/>
      </c>
    </row>
    <row r="1551" spans="1:10">
      <c r="A1551" s="16">
        <v>1551</v>
      </c>
      <c r="B1551" s="13" t="s">
        <v>19</v>
      </c>
      <c r="C1551" s="65" t="s">
        <v>105</v>
      </c>
      <c r="D1551" s="12" t="s">
        <v>104</v>
      </c>
      <c r="E1551" s="11" t="s">
        <v>103</v>
      </c>
      <c r="F1551" s="13">
        <f>30+20+10</f>
        <v>60</v>
      </c>
      <c r="G1551" s="10">
        <v>4.2300000000000004</v>
      </c>
      <c r="H1551" s="72"/>
      <c r="I1551" s="73">
        <f t="shared" si="49"/>
        <v>0</v>
      </c>
      <c r="J1551" s="74" t="str">
        <f t="shared" si="48"/>
        <v/>
      </c>
    </row>
    <row r="1552" spans="1:10">
      <c r="A1552" s="16">
        <v>1552</v>
      </c>
      <c r="B1552" s="13" t="s">
        <v>19</v>
      </c>
      <c r="C1552" s="65" t="s">
        <v>102</v>
      </c>
      <c r="D1552" s="12" t="s">
        <v>101</v>
      </c>
      <c r="E1552" s="11" t="s">
        <v>100</v>
      </c>
      <c r="F1552" s="13">
        <v>5</v>
      </c>
      <c r="G1552" s="10">
        <v>6500</v>
      </c>
      <c r="H1552" s="72"/>
      <c r="I1552" s="73">
        <f t="shared" si="49"/>
        <v>0</v>
      </c>
      <c r="J1552" s="74" t="str">
        <f t="shared" si="48"/>
        <v/>
      </c>
    </row>
    <row r="1553" spans="1:10">
      <c r="A1553" s="16">
        <v>1553</v>
      </c>
      <c r="B1553" s="13" t="s">
        <v>19</v>
      </c>
      <c r="C1553" s="65" t="s">
        <v>98</v>
      </c>
      <c r="D1553" s="12" t="s">
        <v>78</v>
      </c>
      <c r="E1553" s="11" t="s">
        <v>65</v>
      </c>
      <c r="F1553" s="13">
        <f>62+23+16</f>
        <v>101</v>
      </c>
      <c r="G1553" s="10">
        <v>29</v>
      </c>
      <c r="H1553" s="72"/>
      <c r="I1553" s="73">
        <f t="shared" si="49"/>
        <v>0</v>
      </c>
      <c r="J1553" s="74" t="str">
        <f t="shared" si="48"/>
        <v/>
      </c>
    </row>
    <row r="1554" spans="1:10">
      <c r="A1554" s="16">
        <v>1554</v>
      </c>
      <c r="B1554" s="16" t="s">
        <v>19</v>
      </c>
      <c r="C1554" s="66" t="s">
        <v>97</v>
      </c>
      <c r="D1554" s="15" t="s">
        <v>96</v>
      </c>
      <c r="E1554" s="14" t="s">
        <v>65</v>
      </c>
      <c r="F1554" s="13">
        <v>5</v>
      </c>
      <c r="G1554" s="10">
        <v>55.8</v>
      </c>
      <c r="H1554" s="72"/>
      <c r="I1554" s="73">
        <f t="shared" si="49"/>
        <v>0</v>
      </c>
      <c r="J1554" s="74" t="str">
        <f t="shared" si="48"/>
        <v/>
      </c>
    </row>
    <row r="1555" spans="1:10">
      <c r="A1555" s="16">
        <v>1555</v>
      </c>
      <c r="B1555" s="16" t="s">
        <v>19</v>
      </c>
      <c r="C1555" s="66" t="s">
        <v>95</v>
      </c>
      <c r="D1555" s="15" t="s">
        <v>92</v>
      </c>
      <c r="E1555" s="14" t="s">
        <v>65</v>
      </c>
      <c r="F1555" s="13">
        <v>8</v>
      </c>
      <c r="G1555" s="10">
        <v>15.04</v>
      </c>
      <c r="H1555" s="72"/>
      <c r="I1555" s="73">
        <f t="shared" si="49"/>
        <v>0</v>
      </c>
      <c r="J1555" s="74" t="str">
        <f t="shared" si="48"/>
        <v/>
      </c>
    </row>
    <row r="1556" spans="1:10">
      <c r="A1556" s="16">
        <v>1556</v>
      </c>
      <c r="B1556" s="13" t="s">
        <v>19</v>
      </c>
      <c r="C1556" s="65" t="s">
        <v>94</v>
      </c>
      <c r="D1556" s="12" t="s">
        <v>92</v>
      </c>
      <c r="E1556" s="11" t="s">
        <v>65</v>
      </c>
      <c r="F1556" s="13">
        <f>114+5</f>
        <v>119</v>
      </c>
      <c r="G1556" s="10">
        <v>2.36</v>
      </c>
      <c r="H1556" s="72"/>
      <c r="I1556" s="73">
        <f t="shared" si="49"/>
        <v>0</v>
      </c>
      <c r="J1556" s="74" t="str">
        <f t="shared" si="48"/>
        <v/>
      </c>
    </row>
    <row r="1557" spans="1:10">
      <c r="A1557" s="16">
        <v>1557</v>
      </c>
      <c r="B1557" s="16" t="s">
        <v>19</v>
      </c>
      <c r="C1557" s="66" t="s">
        <v>93</v>
      </c>
      <c r="D1557" s="15" t="s">
        <v>92</v>
      </c>
      <c r="E1557" s="14" t="s">
        <v>65</v>
      </c>
      <c r="F1557" s="13">
        <f>24+4</f>
        <v>28</v>
      </c>
      <c r="G1557" s="10">
        <v>56.725000000000001</v>
      </c>
      <c r="H1557" s="72"/>
      <c r="I1557" s="73">
        <f t="shared" si="49"/>
        <v>0</v>
      </c>
      <c r="J1557" s="74" t="str">
        <f t="shared" si="48"/>
        <v/>
      </c>
    </row>
    <row r="1558" spans="1:10">
      <c r="A1558" s="16">
        <v>1558</v>
      </c>
      <c r="B1558" s="13" t="s">
        <v>19</v>
      </c>
      <c r="C1558" s="65" t="s">
        <v>91</v>
      </c>
      <c r="D1558" s="12" t="s">
        <v>84</v>
      </c>
      <c r="E1558" s="11" t="s">
        <v>65</v>
      </c>
      <c r="F1558" s="13">
        <f>23+6+10</f>
        <v>39</v>
      </c>
      <c r="G1558" s="10">
        <v>17.920000000000002</v>
      </c>
      <c r="H1558" s="72"/>
      <c r="I1558" s="73">
        <f t="shared" si="49"/>
        <v>0</v>
      </c>
      <c r="J1558" s="74" t="str">
        <f t="shared" si="48"/>
        <v/>
      </c>
    </row>
    <row r="1559" spans="1:10">
      <c r="A1559" s="16">
        <v>1559</v>
      </c>
      <c r="B1559" s="16" t="s">
        <v>19</v>
      </c>
      <c r="C1559" s="66" t="s">
        <v>90</v>
      </c>
      <c r="D1559" s="15" t="s">
        <v>89</v>
      </c>
      <c r="E1559" s="14" t="s">
        <v>65</v>
      </c>
      <c r="F1559" s="13">
        <v>5</v>
      </c>
      <c r="G1559" s="10">
        <v>217.96</v>
      </c>
      <c r="H1559" s="72"/>
      <c r="I1559" s="73">
        <f t="shared" si="49"/>
        <v>0</v>
      </c>
      <c r="J1559" s="74" t="str">
        <f t="shared" si="48"/>
        <v/>
      </c>
    </row>
    <row r="1560" spans="1:10">
      <c r="A1560" s="16">
        <v>1560</v>
      </c>
      <c r="B1560" s="13" t="s">
        <v>19</v>
      </c>
      <c r="C1560" s="65" t="s">
        <v>88</v>
      </c>
      <c r="D1560" s="12" t="s">
        <v>79</v>
      </c>
      <c r="E1560" s="11" t="s">
        <v>65</v>
      </c>
      <c r="F1560" s="13">
        <v>10</v>
      </c>
      <c r="G1560" s="10">
        <v>33.32</v>
      </c>
      <c r="H1560" s="72"/>
      <c r="I1560" s="73">
        <f t="shared" si="49"/>
        <v>0</v>
      </c>
      <c r="J1560" s="74" t="str">
        <f t="shared" si="48"/>
        <v/>
      </c>
    </row>
    <row r="1561" spans="1:10">
      <c r="A1561" s="16">
        <v>1561</v>
      </c>
      <c r="B1561" s="13" t="s">
        <v>19</v>
      </c>
      <c r="C1561" s="65" t="s">
        <v>87</v>
      </c>
      <c r="D1561" s="12" t="s">
        <v>79</v>
      </c>
      <c r="E1561" s="11" t="s">
        <v>65</v>
      </c>
      <c r="F1561" s="13">
        <f>5+1</f>
        <v>6</v>
      </c>
      <c r="G1561" s="10">
        <v>29.32</v>
      </c>
      <c r="H1561" s="72"/>
      <c r="I1561" s="73">
        <f t="shared" si="49"/>
        <v>0</v>
      </c>
      <c r="J1561" s="74" t="str">
        <f t="shared" si="48"/>
        <v/>
      </c>
    </row>
    <row r="1562" spans="1:10">
      <c r="A1562" s="16">
        <v>1562</v>
      </c>
      <c r="B1562" s="13" t="s">
        <v>19</v>
      </c>
      <c r="C1562" s="65" t="s">
        <v>86</v>
      </c>
      <c r="D1562" s="12" t="s">
        <v>84</v>
      </c>
      <c r="E1562" s="11" t="s">
        <v>65</v>
      </c>
      <c r="F1562" s="13">
        <v>5</v>
      </c>
      <c r="G1562" s="10">
        <v>30.33</v>
      </c>
      <c r="H1562" s="72"/>
      <c r="I1562" s="73">
        <f t="shared" si="49"/>
        <v>0</v>
      </c>
      <c r="J1562" s="74" t="str">
        <f t="shared" si="48"/>
        <v/>
      </c>
    </row>
    <row r="1563" spans="1:10">
      <c r="A1563" s="16">
        <v>1563</v>
      </c>
      <c r="B1563" s="13" t="s">
        <v>19</v>
      </c>
      <c r="C1563" s="65" t="s">
        <v>85</v>
      </c>
      <c r="D1563" s="12" t="s">
        <v>84</v>
      </c>
      <c r="E1563" s="11" t="s">
        <v>65</v>
      </c>
      <c r="F1563" s="13">
        <v>5</v>
      </c>
      <c r="G1563" s="10">
        <v>19.260000000000002</v>
      </c>
      <c r="H1563" s="72"/>
      <c r="I1563" s="73">
        <f t="shared" si="49"/>
        <v>0</v>
      </c>
      <c r="J1563" s="74" t="str">
        <f t="shared" si="48"/>
        <v/>
      </c>
    </row>
    <row r="1564" spans="1:10">
      <c r="A1564" s="16">
        <v>1564</v>
      </c>
      <c r="B1564" s="16" t="s">
        <v>19</v>
      </c>
      <c r="C1564" s="66" t="s">
        <v>83</v>
      </c>
      <c r="D1564" s="15" t="s">
        <v>82</v>
      </c>
      <c r="E1564" s="14" t="s">
        <v>65</v>
      </c>
      <c r="F1564" s="13">
        <v>5</v>
      </c>
      <c r="G1564" s="10">
        <v>154.41</v>
      </c>
      <c r="H1564" s="72"/>
      <c r="I1564" s="73">
        <f t="shared" si="49"/>
        <v>0</v>
      </c>
      <c r="J1564" s="74" t="str">
        <f t="shared" si="48"/>
        <v/>
      </c>
    </row>
    <row r="1565" spans="1:10">
      <c r="A1565" s="16">
        <v>1565</v>
      </c>
      <c r="B1565" s="16" t="s">
        <v>19</v>
      </c>
      <c r="C1565" s="66" t="s">
        <v>81</v>
      </c>
      <c r="D1565" s="15" t="s">
        <v>70</v>
      </c>
      <c r="E1565" s="14" t="s">
        <v>65</v>
      </c>
      <c r="F1565" s="13">
        <v>5</v>
      </c>
      <c r="G1565" s="10">
        <v>117.11</v>
      </c>
      <c r="H1565" s="72"/>
      <c r="I1565" s="73">
        <f t="shared" si="49"/>
        <v>0</v>
      </c>
      <c r="J1565" s="74" t="str">
        <f t="shared" si="48"/>
        <v/>
      </c>
    </row>
    <row r="1566" spans="1:10">
      <c r="A1566" s="16">
        <v>1566</v>
      </c>
      <c r="B1566" s="13" t="s">
        <v>19</v>
      </c>
      <c r="C1566" s="65" t="s">
        <v>80</v>
      </c>
      <c r="D1566" s="12" t="s">
        <v>79</v>
      </c>
      <c r="E1566" s="11" t="s">
        <v>65</v>
      </c>
      <c r="F1566" s="13">
        <f>4+2+1</f>
        <v>7</v>
      </c>
      <c r="G1566" s="10">
        <v>17</v>
      </c>
      <c r="H1566" s="72"/>
      <c r="I1566" s="73">
        <f t="shared" si="49"/>
        <v>0</v>
      </c>
      <c r="J1566" s="74" t="str">
        <f t="shared" si="48"/>
        <v/>
      </c>
    </row>
    <row r="1567" spans="1:10">
      <c r="A1567" s="16">
        <v>1567</v>
      </c>
      <c r="B1567" s="13" t="s">
        <v>19</v>
      </c>
      <c r="C1567" s="65" t="s">
        <v>76</v>
      </c>
      <c r="D1567" s="12" t="s">
        <v>75</v>
      </c>
      <c r="E1567" s="11" t="s">
        <v>65</v>
      </c>
      <c r="F1567" s="13">
        <f>30+4+12+10+14+20</f>
        <v>90</v>
      </c>
      <c r="G1567" s="10">
        <v>0.91</v>
      </c>
      <c r="H1567" s="72"/>
      <c r="I1567" s="73">
        <f t="shared" si="49"/>
        <v>0</v>
      </c>
      <c r="J1567" s="74" t="str">
        <f t="shared" si="48"/>
        <v/>
      </c>
    </row>
    <row r="1568" spans="1:10">
      <c r="A1568" s="16">
        <v>1568</v>
      </c>
      <c r="B1568" s="13" t="s">
        <v>19</v>
      </c>
      <c r="C1568" s="65" t="s">
        <v>74</v>
      </c>
      <c r="D1568" s="12" t="s">
        <v>73</v>
      </c>
      <c r="E1568" s="11" t="s">
        <v>65</v>
      </c>
      <c r="F1568" s="13">
        <v>11</v>
      </c>
      <c r="G1568" s="10">
        <v>8.31</v>
      </c>
      <c r="H1568" s="72"/>
      <c r="I1568" s="73">
        <f t="shared" si="49"/>
        <v>0</v>
      </c>
      <c r="J1568" s="74" t="str">
        <f t="shared" si="48"/>
        <v/>
      </c>
    </row>
    <row r="1569" spans="1:10">
      <c r="A1569" s="16">
        <v>1569</v>
      </c>
      <c r="B1569" s="16" t="s">
        <v>19</v>
      </c>
      <c r="C1569" s="66" t="s">
        <v>72</v>
      </c>
      <c r="D1569" s="15" t="s">
        <v>71</v>
      </c>
      <c r="E1569" s="14" t="s">
        <v>65</v>
      </c>
      <c r="F1569" s="13">
        <v>5</v>
      </c>
      <c r="G1569" s="10">
        <v>42.92</v>
      </c>
      <c r="H1569" s="72"/>
      <c r="I1569" s="73">
        <f t="shared" si="49"/>
        <v>0</v>
      </c>
      <c r="J1569" s="74" t="str">
        <f t="shared" si="48"/>
        <v/>
      </c>
    </row>
    <row r="1570" spans="1:10">
      <c r="A1570" s="16">
        <v>1570</v>
      </c>
      <c r="B1570" s="13" t="s">
        <v>19</v>
      </c>
      <c r="C1570" s="65" t="s">
        <v>69</v>
      </c>
      <c r="D1570" s="12" t="s">
        <v>68</v>
      </c>
      <c r="E1570" s="11" t="s">
        <v>65</v>
      </c>
      <c r="F1570" s="13">
        <v>5</v>
      </c>
      <c r="G1570" s="10">
        <v>36.28</v>
      </c>
      <c r="H1570" s="72"/>
      <c r="I1570" s="73">
        <f t="shared" si="49"/>
        <v>0</v>
      </c>
      <c r="J1570" s="74" t="str">
        <f t="shared" si="48"/>
        <v/>
      </c>
    </row>
    <row r="1571" spans="1:10">
      <c r="A1571" s="16">
        <v>1571</v>
      </c>
      <c r="B1571" s="13" t="s">
        <v>19</v>
      </c>
      <c r="C1571" s="65" t="s">
        <v>67</v>
      </c>
      <c r="D1571" s="12" t="s">
        <v>66</v>
      </c>
      <c r="E1571" s="11" t="s">
        <v>65</v>
      </c>
      <c r="F1571" s="13">
        <v>5</v>
      </c>
      <c r="G1571" s="10">
        <v>74.099999999999994</v>
      </c>
      <c r="H1571" s="72"/>
      <c r="I1571" s="73">
        <f t="shared" si="49"/>
        <v>0</v>
      </c>
      <c r="J1571" s="74" t="str">
        <f t="shared" si="48"/>
        <v/>
      </c>
    </row>
    <row r="1572" spans="1:10">
      <c r="A1572" s="16">
        <v>1572</v>
      </c>
      <c r="B1572" s="16" t="s">
        <v>19</v>
      </c>
      <c r="C1572" s="66" t="s">
        <v>64</v>
      </c>
      <c r="D1572" s="15" t="s">
        <v>63</v>
      </c>
      <c r="E1572" s="14" t="s">
        <v>62</v>
      </c>
      <c r="F1572" s="13">
        <v>5</v>
      </c>
      <c r="G1572" s="10">
        <v>564.6</v>
      </c>
      <c r="H1572" s="72"/>
      <c r="I1572" s="73">
        <f t="shared" si="49"/>
        <v>0</v>
      </c>
      <c r="J1572" s="74" t="str">
        <f t="shared" si="48"/>
        <v/>
      </c>
    </row>
    <row r="1573" spans="1:10">
      <c r="A1573" s="16">
        <v>1573</v>
      </c>
      <c r="B1573" s="13" t="s">
        <v>19</v>
      </c>
      <c r="C1573" s="65" t="s">
        <v>61</v>
      </c>
      <c r="D1573" s="12" t="s">
        <v>60</v>
      </c>
      <c r="E1573" s="11" t="s">
        <v>59</v>
      </c>
      <c r="F1573" s="13">
        <f>6+4</f>
        <v>10</v>
      </c>
      <c r="G1573" s="10">
        <v>165</v>
      </c>
      <c r="H1573" s="72"/>
      <c r="I1573" s="73">
        <f t="shared" si="49"/>
        <v>0</v>
      </c>
      <c r="J1573" s="74" t="str">
        <f t="shared" si="48"/>
        <v/>
      </c>
    </row>
    <row r="1574" spans="1:10">
      <c r="A1574" s="16">
        <v>1574</v>
      </c>
      <c r="B1574" s="13" t="s">
        <v>19</v>
      </c>
      <c r="C1574" s="65" t="s">
        <v>56</v>
      </c>
      <c r="D1574" s="12" t="s">
        <v>53</v>
      </c>
      <c r="E1574" s="11" t="s">
        <v>52</v>
      </c>
      <c r="F1574" s="13">
        <f>53+8</f>
        <v>61</v>
      </c>
      <c r="G1574" s="10">
        <v>18.98</v>
      </c>
      <c r="H1574" s="72"/>
      <c r="I1574" s="73">
        <f t="shared" si="49"/>
        <v>0</v>
      </c>
      <c r="J1574" s="74" t="str">
        <f t="shared" si="48"/>
        <v/>
      </c>
    </row>
    <row r="1575" spans="1:10">
      <c r="A1575" s="16">
        <v>1575</v>
      </c>
      <c r="B1575" s="13" t="s">
        <v>19</v>
      </c>
      <c r="C1575" s="65" t="s">
        <v>55</v>
      </c>
      <c r="D1575" s="12" t="s">
        <v>53</v>
      </c>
      <c r="E1575" s="11" t="s">
        <v>52</v>
      </c>
      <c r="F1575" s="13">
        <f>17+16+2</f>
        <v>35</v>
      </c>
      <c r="G1575" s="10">
        <v>8.2199999999999989</v>
      </c>
      <c r="H1575" s="72"/>
      <c r="I1575" s="73">
        <f t="shared" si="49"/>
        <v>0</v>
      </c>
      <c r="J1575" s="74" t="str">
        <f t="shared" si="48"/>
        <v/>
      </c>
    </row>
    <row r="1576" spans="1:10">
      <c r="A1576" s="16">
        <v>1576</v>
      </c>
      <c r="B1576" s="13" t="s">
        <v>19</v>
      </c>
      <c r="C1576" s="65" t="s">
        <v>54</v>
      </c>
      <c r="D1576" s="12" t="s">
        <v>53</v>
      </c>
      <c r="E1576" s="11" t="s">
        <v>52</v>
      </c>
      <c r="F1576" s="13">
        <f>40+22</f>
        <v>62</v>
      </c>
      <c r="G1576" s="10">
        <v>7.44</v>
      </c>
      <c r="H1576" s="72"/>
      <c r="I1576" s="73">
        <f t="shared" si="49"/>
        <v>0</v>
      </c>
      <c r="J1576" s="74" t="str">
        <f t="shared" si="48"/>
        <v/>
      </c>
    </row>
    <row r="1577" spans="1:10">
      <c r="A1577" s="16">
        <v>1577</v>
      </c>
      <c r="B1577" s="13" t="s">
        <v>19</v>
      </c>
      <c r="C1577" s="65" t="s">
        <v>49</v>
      </c>
      <c r="D1577" s="12" t="s">
        <v>48</v>
      </c>
      <c r="E1577" s="11" t="s">
        <v>27</v>
      </c>
      <c r="F1577" s="13">
        <v>5</v>
      </c>
      <c r="G1577" s="10">
        <v>24.72</v>
      </c>
      <c r="H1577" s="72"/>
      <c r="I1577" s="73">
        <f t="shared" si="49"/>
        <v>0</v>
      </c>
      <c r="J1577" s="74" t="str">
        <f t="shared" si="48"/>
        <v/>
      </c>
    </row>
    <row r="1578" spans="1:10">
      <c r="A1578" s="16">
        <v>1578</v>
      </c>
      <c r="B1578" s="13" t="s">
        <v>19</v>
      </c>
      <c r="C1578" s="65" t="s">
        <v>47</v>
      </c>
      <c r="D1578" s="12" t="s">
        <v>46</v>
      </c>
      <c r="E1578" s="11" t="s">
        <v>27</v>
      </c>
      <c r="F1578" s="13">
        <v>5</v>
      </c>
      <c r="G1578" s="10">
        <v>27.72</v>
      </c>
      <c r="H1578" s="72"/>
      <c r="I1578" s="73">
        <f t="shared" si="49"/>
        <v>0</v>
      </c>
      <c r="J1578" s="74" t="str">
        <f t="shared" si="48"/>
        <v/>
      </c>
    </row>
    <row r="1579" spans="1:10">
      <c r="A1579" s="16">
        <v>1579</v>
      </c>
      <c r="B1579" s="13" t="s">
        <v>19</v>
      </c>
      <c r="C1579" s="65" t="s">
        <v>45</v>
      </c>
      <c r="D1579" s="12" t="s">
        <v>44</v>
      </c>
      <c r="E1579" s="11" t="s">
        <v>43</v>
      </c>
      <c r="F1579" s="13">
        <v>5</v>
      </c>
      <c r="G1579" s="10">
        <v>282.59999999999997</v>
      </c>
      <c r="H1579" s="72"/>
      <c r="I1579" s="73">
        <f t="shared" si="49"/>
        <v>0</v>
      </c>
      <c r="J1579" s="74" t="str">
        <f t="shared" si="48"/>
        <v/>
      </c>
    </row>
    <row r="1580" spans="1:10">
      <c r="A1580" s="16">
        <v>1580</v>
      </c>
      <c r="B1580" s="13" t="s">
        <v>19</v>
      </c>
      <c r="C1580" s="65" t="s">
        <v>42</v>
      </c>
      <c r="D1580" s="12" t="s">
        <v>34</v>
      </c>
      <c r="E1580" s="11" t="s">
        <v>33</v>
      </c>
      <c r="F1580" s="13">
        <v>5</v>
      </c>
      <c r="G1580" s="10">
        <v>264.25</v>
      </c>
      <c r="H1580" s="72"/>
      <c r="I1580" s="73">
        <f t="shared" si="49"/>
        <v>0</v>
      </c>
      <c r="J1580" s="74" t="str">
        <f t="shared" si="48"/>
        <v/>
      </c>
    </row>
    <row r="1581" spans="1:10">
      <c r="A1581" s="16">
        <v>1581</v>
      </c>
      <c r="B1581" s="13" t="s">
        <v>19</v>
      </c>
      <c r="C1581" s="65" t="s">
        <v>41</v>
      </c>
      <c r="D1581" s="12" t="s">
        <v>34</v>
      </c>
      <c r="E1581" s="11" t="s">
        <v>33</v>
      </c>
      <c r="F1581" s="13">
        <v>5</v>
      </c>
      <c r="G1581" s="10">
        <v>55.81</v>
      </c>
      <c r="H1581" s="72"/>
      <c r="I1581" s="73">
        <f t="shared" si="49"/>
        <v>0</v>
      </c>
      <c r="J1581" s="74" t="str">
        <f t="shared" si="48"/>
        <v/>
      </c>
    </row>
    <row r="1582" spans="1:10">
      <c r="A1582" s="16">
        <v>1582</v>
      </c>
      <c r="B1582" s="13" t="s">
        <v>19</v>
      </c>
      <c r="C1582" s="65" t="s">
        <v>40</v>
      </c>
      <c r="D1582" s="12" t="s">
        <v>34</v>
      </c>
      <c r="E1582" s="11" t="s">
        <v>33</v>
      </c>
      <c r="F1582" s="13">
        <v>5</v>
      </c>
      <c r="G1582" s="10">
        <v>192.13</v>
      </c>
      <c r="H1582" s="72"/>
      <c r="I1582" s="73">
        <f t="shared" si="49"/>
        <v>0</v>
      </c>
      <c r="J1582" s="74" t="str">
        <f t="shared" si="48"/>
        <v/>
      </c>
    </row>
    <row r="1583" spans="1:10">
      <c r="A1583" s="16">
        <v>1583</v>
      </c>
      <c r="B1583" s="13" t="s">
        <v>19</v>
      </c>
      <c r="C1583" s="65" t="s">
        <v>39</v>
      </c>
      <c r="D1583" s="12" t="s">
        <v>34</v>
      </c>
      <c r="E1583" s="11" t="s">
        <v>33</v>
      </c>
      <c r="F1583" s="13">
        <f>7+2+1</f>
        <v>10</v>
      </c>
      <c r="G1583" s="10">
        <v>46.73</v>
      </c>
      <c r="H1583" s="72"/>
      <c r="I1583" s="73">
        <f t="shared" si="49"/>
        <v>0</v>
      </c>
      <c r="J1583" s="74" t="str">
        <f t="shared" si="48"/>
        <v/>
      </c>
    </row>
    <row r="1584" spans="1:10">
      <c r="A1584" s="16">
        <v>1584</v>
      </c>
      <c r="B1584" s="13" t="s">
        <v>19</v>
      </c>
      <c r="C1584" s="65" t="s">
        <v>38</v>
      </c>
      <c r="D1584" s="12" t="s">
        <v>34</v>
      </c>
      <c r="E1584" s="11" t="s">
        <v>33</v>
      </c>
      <c r="F1584" s="13">
        <f>4+1</f>
        <v>5</v>
      </c>
      <c r="G1584" s="10">
        <v>48.03</v>
      </c>
      <c r="H1584" s="72"/>
      <c r="I1584" s="73">
        <f t="shared" si="49"/>
        <v>0</v>
      </c>
      <c r="J1584" s="74" t="str">
        <f t="shared" si="48"/>
        <v/>
      </c>
    </row>
    <row r="1585" spans="1:10">
      <c r="A1585" s="16">
        <v>1585</v>
      </c>
      <c r="B1585" s="13" t="s">
        <v>19</v>
      </c>
      <c r="C1585" s="65" t="s">
        <v>37</v>
      </c>
      <c r="D1585" s="12" t="s">
        <v>36</v>
      </c>
      <c r="E1585" s="11" t="s">
        <v>33</v>
      </c>
      <c r="F1585" s="13">
        <v>5</v>
      </c>
      <c r="G1585" s="10">
        <v>150.1</v>
      </c>
      <c r="H1585" s="72"/>
      <c r="I1585" s="73">
        <f t="shared" si="49"/>
        <v>0</v>
      </c>
      <c r="J1585" s="74" t="str">
        <f t="shared" si="48"/>
        <v/>
      </c>
    </row>
    <row r="1586" spans="1:10">
      <c r="A1586" s="16">
        <v>1586</v>
      </c>
      <c r="B1586" s="13" t="s">
        <v>19</v>
      </c>
      <c r="C1586" s="65" t="s">
        <v>35</v>
      </c>
      <c r="D1586" s="12" t="s">
        <v>34</v>
      </c>
      <c r="E1586" s="11" t="s">
        <v>33</v>
      </c>
      <c r="F1586" s="13">
        <v>5</v>
      </c>
      <c r="G1586" s="10">
        <v>48.03</v>
      </c>
      <c r="H1586" s="72"/>
      <c r="I1586" s="73">
        <f t="shared" si="49"/>
        <v>0</v>
      </c>
      <c r="J1586" s="74" t="str">
        <f t="shared" si="48"/>
        <v/>
      </c>
    </row>
    <row r="1587" spans="1:10">
      <c r="A1587" s="16">
        <v>1587</v>
      </c>
      <c r="B1587" s="13" t="s">
        <v>19</v>
      </c>
      <c r="C1587" s="65" t="s">
        <v>32</v>
      </c>
      <c r="D1587" s="12" t="s">
        <v>31</v>
      </c>
      <c r="E1587" s="11" t="s">
        <v>30</v>
      </c>
      <c r="F1587" s="13">
        <v>5</v>
      </c>
      <c r="G1587" s="10">
        <v>298.99</v>
      </c>
      <c r="H1587" s="72"/>
      <c r="I1587" s="73">
        <f t="shared" si="49"/>
        <v>0</v>
      </c>
      <c r="J1587" s="74" t="str">
        <f t="shared" si="48"/>
        <v/>
      </c>
    </row>
    <row r="1588" spans="1:10">
      <c r="A1588" s="16">
        <v>1588</v>
      </c>
      <c r="B1588" s="13" t="s">
        <v>19</v>
      </c>
      <c r="C1588" s="65" t="s">
        <v>29</v>
      </c>
      <c r="D1588" s="12" t="s">
        <v>28</v>
      </c>
      <c r="E1588" s="11" t="s">
        <v>27</v>
      </c>
      <c r="F1588" s="13">
        <v>30</v>
      </c>
      <c r="G1588" s="10">
        <v>10</v>
      </c>
      <c r="H1588" s="72"/>
      <c r="I1588" s="73">
        <f t="shared" si="49"/>
        <v>0</v>
      </c>
      <c r="J1588" s="74" t="str">
        <f t="shared" si="48"/>
        <v/>
      </c>
    </row>
    <row r="1589" spans="1:10">
      <c r="A1589" s="16">
        <v>1589</v>
      </c>
      <c r="B1589" s="13" t="s">
        <v>19</v>
      </c>
      <c r="C1589" s="65" t="s">
        <v>26</v>
      </c>
      <c r="D1589" s="12" t="s">
        <v>25</v>
      </c>
      <c r="E1589" s="11" t="s">
        <v>24</v>
      </c>
      <c r="F1589" s="13">
        <v>5</v>
      </c>
      <c r="G1589" s="10">
        <v>5000</v>
      </c>
      <c r="H1589" s="72"/>
      <c r="I1589" s="73">
        <f t="shared" si="49"/>
        <v>0</v>
      </c>
      <c r="J1589" s="74" t="str">
        <f t="shared" si="48"/>
        <v/>
      </c>
    </row>
    <row r="1590" spans="1:10">
      <c r="G1590" s="10">
        <f>SUMPRODUCT(F2:F1589,G2:G1589)</f>
        <v>14779044.713066667</v>
      </c>
      <c r="I1590" s="101">
        <f>SUM(I2:I1589)</f>
        <v>0</v>
      </c>
    </row>
  </sheetData>
  <sheetProtection selectLockedCells="1" selectUnlockedCells="1"/>
  <autoFilter ref="A1:J1"/>
  <conditionalFormatting sqref="I2:I1589">
    <cfRule type="aboveAverage" dxfId="1" priority="2"/>
  </conditionalFormatting>
  <conditionalFormatting sqref="H3:H1589">
    <cfRule type="cellIs" dxfId="0" priority="1" operator="greaterThan">
      <formula>$G$2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3220"/>
  <sheetViews>
    <sheetView topLeftCell="C1" zoomScale="80" zoomScaleNormal="80" workbookViewId="0">
      <pane ySplit="1" topLeftCell="A3195" activePane="bottomLeft" state="frozen"/>
      <selection activeCell="B1" sqref="B1"/>
      <selection pane="bottomLeft" activeCell="F3220" sqref="F3220"/>
    </sheetView>
  </sheetViews>
  <sheetFormatPr defaultRowHeight="15"/>
  <cols>
    <col min="1" max="1" width="8.5703125" style="18" bestFit="1" customWidth="1"/>
    <col min="2" max="2" width="7" style="18" bestFit="1" customWidth="1"/>
    <col min="3" max="3" width="35.28515625" style="18" customWidth="1"/>
    <col min="4" max="4" width="110.5703125" style="20" bestFit="1" customWidth="1"/>
    <col min="5" max="5" width="10.140625" style="21" bestFit="1" customWidth="1"/>
    <col min="6" max="6" width="16.28515625" style="20" bestFit="1" customWidth="1"/>
    <col min="7" max="7" width="24.42578125" style="87" bestFit="1" customWidth="1"/>
    <col min="8" max="8" width="10.7109375" style="57" bestFit="1" customWidth="1"/>
    <col min="9" max="9" width="10.7109375" style="19" bestFit="1" customWidth="1"/>
    <col min="10" max="10" width="25" style="19" bestFit="1" customWidth="1"/>
    <col min="11" max="16384" width="9.140625" style="18"/>
  </cols>
  <sheetData>
    <row r="1" spans="1:10" s="31" customFormat="1" ht="25.5">
      <c r="A1" s="69" t="s">
        <v>2656</v>
      </c>
      <c r="B1" s="69" t="s">
        <v>0</v>
      </c>
      <c r="C1" s="69" t="s">
        <v>2655</v>
      </c>
      <c r="D1" s="69" t="s">
        <v>2654</v>
      </c>
      <c r="E1" s="70" t="s">
        <v>2653</v>
      </c>
      <c r="F1" s="69" t="s">
        <v>14050</v>
      </c>
      <c r="G1" s="71" t="s">
        <v>14051</v>
      </c>
      <c r="H1" s="71" t="s">
        <v>14052</v>
      </c>
      <c r="I1" s="69" t="s">
        <v>14053</v>
      </c>
      <c r="J1" s="69" t="s">
        <v>14054</v>
      </c>
    </row>
    <row r="2" spans="1:10" ht="15" customHeight="1">
      <c r="A2" s="25">
        <v>1</v>
      </c>
      <c r="B2" s="25" t="s">
        <v>17</v>
      </c>
      <c r="C2" s="24">
        <v>83</v>
      </c>
      <c r="D2" s="24" t="s">
        <v>2738</v>
      </c>
      <c r="E2" s="23" t="s">
        <v>5168</v>
      </c>
      <c r="F2" s="115">
        <v>31</v>
      </c>
      <c r="G2" s="85">
        <v>5.94</v>
      </c>
      <c r="H2" s="72"/>
      <c r="I2" s="73">
        <f>H2*F2</f>
        <v>0</v>
      </c>
      <c r="J2" s="74" t="str">
        <f>IF(H:H&gt;G:G, "Above Estimated Unit Price", "")</f>
        <v/>
      </c>
    </row>
    <row r="3" spans="1:10" ht="15" customHeight="1">
      <c r="A3" s="25">
        <v>2</v>
      </c>
      <c r="B3" s="25" t="s">
        <v>17</v>
      </c>
      <c r="C3" s="24">
        <v>305</v>
      </c>
      <c r="D3" s="24" t="s">
        <v>2738</v>
      </c>
      <c r="E3" s="23">
        <v>8805</v>
      </c>
      <c r="F3" s="115">
        <v>122</v>
      </c>
      <c r="G3" s="85">
        <v>0.45</v>
      </c>
      <c r="H3" s="72"/>
      <c r="I3" s="73">
        <f t="shared" ref="I3:I66" si="0">H3*F3</f>
        <v>0</v>
      </c>
      <c r="J3" s="74" t="str">
        <f t="shared" ref="J3:J65" si="1">IF(H:H&gt;G:G, "Above Estimated Unit Price", "")</f>
        <v/>
      </c>
    </row>
    <row r="4" spans="1:10" ht="15" customHeight="1">
      <c r="A4" s="25">
        <v>3</v>
      </c>
      <c r="B4" s="25" t="s">
        <v>17</v>
      </c>
      <c r="C4" s="24">
        <v>305</v>
      </c>
      <c r="D4" s="24" t="s">
        <v>2738</v>
      </c>
      <c r="E4" s="23" t="s">
        <v>2812</v>
      </c>
      <c r="F4" s="115">
        <v>215</v>
      </c>
      <c r="G4" s="85">
        <v>0.4466666666666666</v>
      </c>
      <c r="H4" s="72"/>
      <c r="I4" s="73">
        <f t="shared" si="0"/>
        <v>0</v>
      </c>
      <c r="J4" s="74" t="str">
        <f t="shared" si="1"/>
        <v/>
      </c>
    </row>
    <row r="5" spans="1:10" ht="15" customHeight="1">
      <c r="A5" s="25">
        <v>4</v>
      </c>
      <c r="B5" s="25" t="s">
        <v>17</v>
      </c>
      <c r="C5" s="24">
        <v>327</v>
      </c>
      <c r="D5" s="24" t="s">
        <v>2738</v>
      </c>
      <c r="E5" s="23">
        <v>8108</v>
      </c>
      <c r="F5" s="115">
        <v>34</v>
      </c>
      <c r="G5" s="85">
        <v>7.8499999999999988</v>
      </c>
      <c r="H5" s="72"/>
      <c r="I5" s="73">
        <f t="shared" si="0"/>
        <v>0</v>
      </c>
      <c r="J5" s="74" t="str">
        <f t="shared" si="1"/>
        <v/>
      </c>
    </row>
    <row r="6" spans="1:10" ht="15" customHeight="1">
      <c r="A6" s="25">
        <v>5</v>
      </c>
      <c r="B6" s="25" t="s">
        <v>17</v>
      </c>
      <c r="C6" s="24">
        <v>327</v>
      </c>
      <c r="D6" s="24" t="s">
        <v>2738</v>
      </c>
      <c r="E6" s="23">
        <v>50380</v>
      </c>
      <c r="F6" s="115">
        <v>132</v>
      </c>
      <c r="G6" s="85">
        <v>5.7033333333333331</v>
      </c>
      <c r="H6" s="72"/>
      <c r="I6" s="73">
        <f t="shared" si="0"/>
        <v>0</v>
      </c>
      <c r="J6" s="74" t="str">
        <f t="shared" si="1"/>
        <v/>
      </c>
    </row>
    <row r="7" spans="1:10" ht="15" customHeight="1">
      <c r="A7" s="25">
        <v>6</v>
      </c>
      <c r="B7" s="25" t="s">
        <v>17</v>
      </c>
      <c r="C7" s="24">
        <v>327</v>
      </c>
      <c r="D7" s="30" t="s">
        <v>2738</v>
      </c>
      <c r="E7" s="23">
        <v>62607</v>
      </c>
      <c r="F7" s="115">
        <v>110</v>
      </c>
      <c r="G7" s="85">
        <v>5.9566666666666661</v>
      </c>
      <c r="H7" s="72"/>
      <c r="I7" s="73">
        <f t="shared" si="0"/>
        <v>0</v>
      </c>
      <c r="J7" s="74" t="str">
        <f t="shared" si="1"/>
        <v/>
      </c>
    </row>
    <row r="8" spans="1:10" ht="15" customHeight="1">
      <c r="A8" s="25">
        <v>7</v>
      </c>
      <c r="B8" s="25" t="s">
        <v>17</v>
      </c>
      <c r="C8" s="24">
        <v>327</v>
      </c>
      <c r="D8" s="24" t="s">
        <v>2738</v>
      </c>
      <c r="E8" s="23">
        <v>71744</v>
      </c>
      <c r="F8" s="115">
        <v>21</v>
      </c>
      <c r="G8" s="85">
        <v>5.3166666666666664</v>
      </c>
      <c r="H8" s="72"/>
      <c r="I8" s="73">
        <f t="shared" si="0"/>
        <v>0</v>
      </c>
      <c r="J8" s="74" t="str">
        <f t="shared" si="1"/>
        <v/>
      </c>
    </row>
    <row r="9" spans="1:10" ht="15" customHeight="1">
      <c r="A9" s="25">
        <v>8</v>
      </c>
      <c r="B9" s="25" t="s">
        <v>17</v>
      </c>
      <c r="C9" s="24">
        <v>327</v>
      </c>
      <c r="D9" s="24" t="s">
        <v>2738</v>
      </c>
      <c r="E9" s="23">
        <v>72914</v>
      </c>
      <c r="F9" s="115">
        <v>75</v>
      </c>
      <c r="G9" s="85">
        <v>7.8499999999999988</v>
      </c>
      <c r="H9" s="72"/>
      <c r="I9" s="73">
        <f t="shared" si="0"/>
        <v>0</v>
      </c>
      <c r="J9" s="74" t="str">
        <f t="shared" si="1"/>
        <v/>
      </c>
    </row>
    <row r="10" spans="1:10" ht="15" customHeight="1">
      <c r="A10" s="25">
        <v>9</v>
      </c>
      <c r="B10" s="25" t="s">
        <v>17</v>
      </c>
      <c r="C10" s="24">
        <v>327</v>
      </c>
      <c r="D10" s="24" t="s">
        <v>2738</v>
      </c>
      <c r="E10" s="23">
        <v>96906</v>
      </c>
      <c r="F10" s="115">
        <v>50</v>
      </c>
      <c r="G10" s="85">
        <v>5.4833333333333334</v>
      </c>
      <c r="H10" s="72"/>
      <c r="I10" s="73">
        <f t="shared" si="0"/>
        <v>0</v>
      </c>
      <c r="J10" s="74" t="str">
        <f t="shared" si="1"/>
        <v/>
      </c>
    </row>
    <row r="11" spans="1:10" ht="15" customHeight="1">
      <c r="A11" s="25">
        <v>10</v>
      </c>
      <c r="B11" s="25" t="s">
        <v>17</v>
      </c>
      <c r="C11" s="24">
        <v>327</v>
      </c>
      <c r="D11" s="24" t="s">
        <v>2738</v>
      </c>
      <c r="E11" s="23" t="s">
        <v>6663</v>
      </c>
      <c r="F11" s="115">
        <v>210</v>
      </c>
      <c r="G11" s="85">
        <v>5.7033333333333331</v>
      </c>
      <c r="H11" s="72"/>
      <c r="I11" s="73">
        <f t="shared" si="0"/>
        <v>0</v>
      </c>
      <c r="J11" s="74" t="str">
        <f t="shared" si="1"/>
        <v/>
      </c>
    </row>
    <row r="12" spans="1:10" ht="15" customHeight="1">
      <c r="A12" s="25">
        <v>11</v>
      </c>
      <c r="B12" s="25" t="s">
        <v>17</v>
      </c>
      <c r="C12" s="24">
        <v>358</v>
      </c>
      <c r="D12" s="24" t="s">
        <v>6662</v>
      </c>
      <c r="E12" s="23">
        <v>60038</v>
      </c>
      <c r="F12" s="115">
        <v>6</v>
      </c>
      <c r="G12" s="85">
        <v>14.030000000000001</v>
      </c>
      <c r="H12" s="72"/>
      <c r="I12" s="73">
        <f t="shared" si="0"/>
        <v>0</v>
      </c>
      <c r="J12" s="74" t="str">
        <f t="shared" si="1"/>
        <v/>
      </c>
    </row>
    <row r="13" spans="1:10" ht="15" customHeight="1">
      <c r="A13" s="25">
        <v>12</v>
      </c>
      <c r="B13" s="25" t="s">
        <v>17</v>
      </c>
      <c r="C13" s="24">
        <v>415</v>
      </c>
      <c r="D13" s="24" t="s">
        <v>6661</v>
      </c>
      <c r="E13" s="23">
        <v>83740</v>
      </c>
      <c r="F13" s="115">
        <v>8</v>
      </c>
      <c r="G13" s="85">
        <v>29.346666666666664</v>
      </c>
      <c r="H13" s="72"/>
      <c r="I13" s="73">
        <f t="shared" si="0"/>
        <v>0</v>
      </c>
      <c r="J13" s="74" t="str">
        <f t="shared" si="1"/>
        <v/>
      </c>
    </row>
    <row r="14" spans="1:10" ht="15" customHeight="1">
      <c r="A14" s="25">
        <v>13</v>
      </c>
      <c r="B14" s="25" t="s">
        <v>17</v>
      </c>
      <c r="C14" s="24">
        <v>446</v>
      </c>
      <c r="D14" s="24" t="s">
        <v>6660</v>
      </c>
      <c r="E14" s="23">
        <v>4655</v>
      </c>
      <c r="F14" s="115">
        <v>5</v>
      </c>
      <c r="G14" s="85">
        <v>104</v>
      </c>
      <c r="H14" s="72"/>
      <c r="I14" s="73">
        <f t="shared" si="0"/>
        <v>0</v>
      </c>
      <c r="J14" s="74" t="str">
        <f t="shared" si="1"/>
        <v/>
      </c>
    </row>
    <row r="15" spans="1:10" ht="15" customHeight="1">
      <c r="A15" s="25">
        <v>14</v>
      </c>
      <c r="B15" s="25" t="s">
        <v>17</v>
      </c>
      <c r="C15" s="24">
        <v>628</v>
      </c>
      <c r="D15" s="24" t="s">
        <v>6659</v>
      </c>
      <c r="E15" s="23">
        <v>71183</v>
      </c>
      <c r="F15" s="115">
        <v>23</v>
      </c>
      <c r="G15" s="85">
        <v>29.84</v>
      </c>
      <c r="H15" s="72"/>
      <c r="I15" s="73">
        <f t="shared" si="0"/>
        <v>0</v>
      </c>
      <c r="J15" s="74" t="str">
        <f t="shared" si="1"/>
        <v/>
      </c>
    </row>
    <row r="16" spans="1:10" ht="15" customHeight="1">
      <c r="A16" s="25">
        <v>15</v>
      </c>
      <c r="B16" s="25" t="s">
        <v>17</v>
      </c>
      <c r="C16" s="24">
        <v>737</v>
      </c>
      <c r="D16" s="24" t="s">
        <v>2759</v>
      </c>
      <c r="E16" s="23" t="s">
        <v>6658</v>
      </c>
      <c r="F16" s="115">
        <v>5</v>
      </c>
      <c r="G16" s="85">
        <v>107.45</v>
      </c>
      <c r="H16" s="72"/>
      <c r="I16" s="73">
        <f t="shared" si="0"/>
        <v>0</v>
      </c>
      <c r="J16" s="74" t="str">
        <f t="shared" si="1"/>
        <v/>
      </c>
    </row>
    <row r="17" spans="1:10" ht="15" customHeight="1">
      <c r="A17" s="25">
        <v>16</v>
      </c>
      <c r="B17" s="25" t="s">
        <v>17</v>
      </c>
      <c r="C17" s="24">
        <v>938</v>
      </c>
      <c r="D17" s="24" t="s">
        <v>6657</v>
      </c>
      <c r="E17" s="23">
        <v>8108</v>
      </c>
      <c r="F17" s="115">
        <v>15</v>
      </c>
      <c r="G17" s="85">
        <v>17.736666666666665</v>
      </c>
      <c r="H17" s="72"/>
      <c r="I17" s="73">
        <f t="shared" si="0"/>
        <v>0</v>
      </c>
      <c r="J17" s="74" t="str">
        <f t="shared" si="1"/>
        <v/>
      </c>
    </row>
    <row r="18" spans="1:10" ht="15" customHeight="1">
      <c r="A18" s="25">
        <v>17</v>
      </c>
      <c r="B18" s="25" t="s">
        <v>17</v>
      </c>
      <c r="C18" s="24">
        <v>1549</v>
      </c>
      <c r="D18" s="24" t="s">
        <v>4112</v>
      </c>
      <c r="E18" s="23">
        <v>43491</v>
      </c>
      <c r="F18" s="115">
        <v>5</v>
      </c>
      <c r="G18" s="85">
        <v>88.323333333333323</v>
      </c>
      <c r="H18" s="72"/>
      <c r="I18" s="73">
        <f t="shared" si="0"/>
        <v>0</v>
      </c>
      <c r="J18" s="74" t="str">
        <f t="shared" si="1"/>
        <v/>
      </c>
    </row>
    <row r="19" spans="1:10" ht="15" customHeight="1">
      <c r="A19" s="25">
        <v>18</v>
      </c>
      <c r="B19" s="25" t="s">
        <v>17</v>
      </c>
      <c r="C19" s="24">
        <v>1617</v>
      </c>
      <c r="D19" s="24" t="s">
        <v>5179</v>
      </c>
      <c r="E19" s="23">
        <v>13044</v>
      </c>
      <c r="F19" s="115">
        <v>5</v>
      </c>
      <c r="G19" s="85">
        <v>573.6</v>
      </c>
      <c r="H19" s="72"/>
      <c r="I19" s="73">
        <f t="shared" si="0"/>
        <v>0</v>
      </c>
      <c r="J19" s="74" t="str">
        <f t="shared" si="1"/>
        <v/>
      </c>
    </row>
    <row r="20" spans="1:10" ht="15" customHeight="1">
      <c r="A20" s="25">
        <v>19</v>
      </c>
      <c r="B20" s="25" t="s">
        <v>17</v>
      </c>
      <c r="C20" s="24">
        <v>1679</v>
      </c>
      <c r="D20" s="24" t="s">
        <v>6656</v>
      </c>
      <c r="E20" s="23">
        <v>43491</v>
      </c>
      <c r="F20" s="115">
        <v>18</v>
      </c>
      <c r="G20" s="85">
        <v>54.599999999999994</v>
      </c>
      <c r="H20" s="72"/>
      <c r="I20" s="73">
        <f t="shared" si="0"/>
        <v>0</v>
      </c>
      <c r="J20" s="74" t="str">
        <f t="shared" si="1"/>
        <v/>
      </c>
    </row>
    <row r="21" spans="1:10" ht="15" customHeight="1">
      <c r="A21" s="25">
        <v>20</v>
      </c>
      <c r="B21" s="25" t="s">
        <v>17</v>
      </c>
      <c r="C21" s="24">
        <v>1683</v>
      </c>
      <c r="D21" s="24" t="s">
        <v>2738</v>
      </c>
      <c r="E21" s="23">
        <v>8108</v>
      </c>
      <c r="F21" s="115">
        <v>77</v>
      </c>
      <c r="G21" s="85">
        <v>5.0133333333333328</v>
      </c>
      <c r="H21" s="72"/>
      <c r="I21" s="73">
        <f t="shared" si="0"/>
        <v>0</v>
      </c>
      <c r="J21" s="74" t="str">
        <f t="shared" si="1"/>
        <v/>
      </c>
    </row>
    <row r="22" spans="1:10" ht="15" customHeight="1">
      <c r="A22" s="25">
        <v>21</v>
      </c>
      <c r="B22" s="25" t="s">
        <v>17</v>
      </c>
      <c r="C22" s="24">
        <v>1683</v>
      </c>
      <c r="D22" s="24" t="s">
        <v>2738</v>
      </c>
      <c r="E22" s="23">
        <v>8806</v>
      </c>
      <c r="F22" s="115">
        <v>24</v>
      </c>
      <c r="G22" s="85">
        <v>2.81</v>
      </c>
      <c r="H22" s="72"/>
      <c r="I22" s="73">
        <f t="shared" si="0"/>
        <v>0</v>
      </c>
      <c r="J22" s="74" t="str">
        <f t="shared" si="1"/>
        <v/>
      </c>
    </row>
    <row r="23" spans="1:10" ht="15" customHeight="1">
      <c r="A23" s="25">
        <v>22</v>
      </c>
      <c r="B23" s="25" t="s">
        <v>17</v>
      </c>
      <c r="C23" s="24">
        <v>1861</v>
      </c>
      <c r="D23" s="24" t="s">
        <v>6655</v>
      </c>
      <c r="E23" s="23">
        <v>90166</v>
      </c>
      <c r="F23" s="115">
        <v>20</v>
      </c>
      <c r="G23" s="85">
        <v>27.016666666666666</v>
      </c>
      <c r="H23" s="72"/>
      <c r="I23" s="73">
        <f t="shared" si="0"/>
        <v>0</v>
      </c>
      <c r="J23" s="74" t="str">
        <f t="shared" si="1"/>
        <v/>
      </c>
    </row>
    <row r="24" spans="1:10" ht="15" customHeight="1">
      <c r="A24" s="25">
        <v>23</v>
      </c>
      <c r="B24" s="25" t="s">
        <v>17</v>
      </c>
      <c r="C24" s="24">
        <v>2521</v>
      </c>
      <c r="D24" s="24" t="s">
        <v>6654</v>
      </c>
      <c r="E24" s="23">
        <v>59579</v>
      </c>
      <c r="F24" s="115">
        <v>5</v>
      </c>
      <c r="G24" s="85">
        <v>95.75</v>
      </c>
      <c r="H24" s="72"/>
      <c r="I24" s="73">
        <f t="shared" si="0"/>
        <v>0</v>
      </c>
      <c r="J24" s="74" t="str">
        <f t="shared" si="1"/>
        <v/>
      </c>
    </row>
    <row r="25" spans="1:10" ht="15" customHeight="1">
      <c r="A25" s="25">
        <v>24</v>
      </c>
      <c r="B25" s="25" t="s">
        <v>17</v>
      </c>
      <c r="C25" s="24">
        <v>3537</v>
      </c>
      <c r="D25" s="24" t="s">
        <v>4644</v>
      </c>
      <c r="E25" s="23">
        <v>90166</v>
      </c>
      <c r="F25" s="115">
        <v>10</v>
      </c>
      <c r="G25" s="85">
        <v>1179.8533333333332</v>
      </c>
      <c r="H25" s="72"/>
      <c r="I25" s="73">
        <f t="shared" si="0"/>
        <v>0</v>
      </c>
      <c r="J25" s="74" t="str">
        <f t="shared" si="1"/>
        <v/>
      </c>
    </row>
    <row r="26" spans="1:10" ht="15" customHeight="1">
      <c r="A26" s="25">
        <v>25</v>
      </c>
      <c r="B26" s="25" t="s">
        <v>17</v>
      </c>
      <c r="C26" s="24">
        <v>3597</v>
      </c>
      <c r="D26" s="24" t="s">
        <v>6455</v>
      </c>
      <c r="E26" s="23">
        <v>6987</v>
      </c>
      <c r="F26" s="115">
        <v>5</v>
      </c>
      <c r="G26" s="85">
        <v>150</v>
      </c>
      <c r="H26" s="72"/>
      <c r="I26" s="73">
        <f t="shared" si="0"/>
        <v>0</v>
      </c>
      <c r="J26" s="74" t="str">
        <f t="shared" si="1"/>
        <v/>
      </c>
    </row>
    <row r="27" spans="1:10" ht="15" customHeight="1">
      <c r="A27" s="25">
        <v>26</v>
      </c>
      <c r="B27" s="25" t="s">
        <v>17</v>
      </c>
      <c r="C27" s="24">
        <v>4053</v>
      </c>
      <c r="D27" s="24" t="s">
        <v>6653</v>
      </c>
      <c r="E27" s="23">
        <v>98429</v>
      </c>
      <c r="F27" s="115">
        <v>22</v>
      </c>
      <c r="G27" s="85">
        <v>47.20000000000001</v>
      </c>
      <c r="H27" s="72"/>
      <c r="I27" s="73">
        <f t="shared" si="0"/>
        <v>0</v>
      </c>
      <c r="J27" s="74" t="str">
        <f t="shared" si="1"/>
        <v/>
      </c>
    </row>
    <row r="28" spans="1:10" ht="15" customHeight="1">
      <c r="A28" s="25">
        <v>27</v>
      </c>
      <c r="B28" s="25" t="s">
        <v>17</v>
      </c>
      <c r="C28" s="24">
        <v>4553</v>
      </c>
      <c r="D28" s="24" t="s">
        <v>3671</v>
      </c>
      <c r="E28" s="23">
        <v>8806</v>
      </c>
      <c r="F28" s="115">
        <v>13</v>
      </c>
      <c r="G28" s="85">
        <v>14.823333333333332</v>
      </c>
      <c r="H28" s="72"/>
      <c r="I28" s="73">
        <f t="shared" si="0"/>
        <v>0</v>
      </c>
      <c r="J28" s="74" t="str">
        <f t="shared" si="1"/>
        <v/>
      </c>
    </row>
    <row r="29" spans="1:10" ht="15" customHeight="1">
      <c r="A29" s="25">
        <v>28</v>
      </c>
      <c r="B29" s="25" t="s">
        <v>17</v>
      </c>
      <c r="C29" s="24">
        <v>4580</v>
      </c>
      <c r="D29" s="24" t="s">
        <v>6652</v>
      </c>
      <c r="E29" s="23">
        <v>80204</v>
      </c>
      <c r="F29" s="115">
        <v>187</v>
      </c>
      <c r="G29" s="85">
        <v>18.16</v>
      </c>
      <c r="H29" s="72"/>
      <c r="I29" s="73">
        <f t="shared" si="0"/>
        <v>0</v>
      </c>
      <c r="J29" s="74" t="str">
        <f t="shared" si="1"/>
        <v/>
      </c>
    </row>
    <row r="30" spans="1:10" ht="15" customHeight="1">
      <c r="A30" s="25">
        <v>29</v>
      </c>
      <c r="B30" s="25" t="s">
        <v>17</v>
      </c>
      <c r="C30" s="24">
        <v>4581</v>
      </c>
      <c r="D30" s="24" t="s">
        <v>2738</v>
      </c>
      <c r="E30" s="23">
        <v>80204</v>
      </c>
      <c r="F30" s="115">
        <v>10</v>
      </c>
      <c r="G30" s="85">
        <v>16.593333333333334</v>
      </c>
      <c r="H30" s="72"/>
      <c r="I30" s="73">
        <f t="shared" si="0"/>
        <v>0</v>
      </c>
      <c r="J30" s="74" t="str">
        <f t="shared" si="1"/>
        <v/>
      </c>
    </row>
    <row r="31" spans="1:10" ht="15" customHeight="1">
      <c r="A31" s="25">
        <v>30</v>
      </c>
      <c r="B31" s="25" t="s">
        <v>17</v>
      </c>
      <c r="C31" s="24">
        <v>4587</v>
      </c>
      <c r="D31" s="24" t="s">
        <v>2810</v>
      </c>
      <c r="E31" s="23">
        <v>8108</v>
      </c>
      <c r="F31" s="115">
        <v>12</v>
      </c>
      <c r="G31" s="85">
        <v>7.06</v>
      </c>
      <c r="H31" s="72"/>
      <c r="I31" s="73">
        <f t="shared" si="0"/>
        <v>0</v>
      </c>
      <c r="J31" s="74" t="str">
        <f t="shared" si="1"/>
        <v/>
      </c>
    </row>
    <row r="32" spans="1:10" ht="15" customHeight="1">
      <c r="A32" s="25">
        <v>31</v>
      </c>
      <c r="B32" s="25" t="s">
        <v>17</v>
      </c>
      <c r="C32" s="24">
        <v>4587</v>
      </c>
      <c r="D32" s="24" t="s">
        <v>2810</v>
      </c>
      <c r="E32" s="23">
        <v>80204</v>
      </c>
      <c r="F32" s="115">
        <v>11</v>
      </c>
      <c r="G32" s="85">
        <v>6.3066666666666675</v>
      </c>
      <c r="H32" s="72"/>
      <c r="I32" s="73">
        <f t="shared" si="0"/>
        <v>0</v>
      </c>
      <c r="J32" s="74" t="str">
        <f t="shared" si="1"/>
        <v/>
      </c>
    </row>
    <row r="33" spans="1:10" ht="15" customHeight="1">
      <c r="A33" s="25">
        <v>32</v>
      </c>
      <c r="B33" s="25" t="s">
        <v>17</v>
      </c>
      <c r="C33" s="24">
        <v>4654</v>
      </c>
      <c r="D33" s="24" t="s">
        <v>2788</v>
      </c>
      <c r="E33" s="23">
        <v>29780</v>
      </c>
      <c r="F33" s="115">
        <v>16</v>
      </c>
      <c r="G33" s="85">
        <v>72.173333333333332</v>
      </c>
      <c r="H33" s="72"/>
      <c r="I33" s="73">
        <f t="shared" si="0"/>
        <v>0</v>
      </c>
      <c r="J33" s="74" t="str">
        <f t="shared" si="1"/>
        <v/>
      </c>
    </row>
    <row r="34" spans="1:10" ht="15" customHeight="1">
      <c r="A34" s="25">
        <v>33</v>
      </c>
      <c r="B34" s="25" t="s">
        <v>17</v>
      </c>
      <c r="C34" s="24">
        <v>5039</v>
      </c>
      <c r="D34" s="24" t="s">
        <v>6651</v>
      </c>
      <c r="E34" s="23">
        <v>90166</v>
      </c>
      <c r="F34" s="115">
        <v>20</v>
      </c>
      <c r="G34" s="85">
        <v>263.44666666666666</v>
      </c>
      <c r="H34" s="72"/>
      <c r="I34" s="73">
        <f t="shared" si="0"/>
        <v>0</v>
      </c>
      <c r="J34" s="74" t="str">
        <f t="shared" si="1"/>
        <v/>
      </c>
    </row>
    <row r="35" spans="1:10" ht="15" customHeight="1">
      <c r="A35" s="25">
        <v>34</v>
      </c>
      <c r="B35" s="25" t="s">
        <v>17</v>
      </c>
      <c r="C35" s="24">
        <v>6838</v>
      </c>
      <c r="D35" s="24" t="s">
        <v>2738</v>
      </c>
      <c r="E35" s="23">
        <v>71744</v>
      </c>
      <c r="F35" s="115">
        <v>395</v>
      </c>
      <c r="G35" s="85">
        <v>0.7466666666666667</v>
      </c>
      <c r="H35" s="72"/>
      <c r="I35" s="73">
        <f t="shared" si="0"/>
        <v>0</v>
      </c>
      <c r="J35" s="74" t="str">
        <f t="shared" si="1"/>
        <v/>
      </c>
    </row>
    <row r="36" spans="1:10" ht="15" customHeight="1">
      <c r="A36" s="25">
        <v>35</v>
      </c>
      <c r="B36" s="25" t="s">
        <v>17</v>
      </c>
      <c r="C36" s="24">
        <v>7007</v>
      </c>
      <c r="D36" s="24" t="s">
        <v>3513</v>
      </c>
      <c r="E36" s="23">
        <v>30525</v>
      </c>
      <c r="F36" s="115">
        <v>9</v>
      </c>
      <c r="G36" s="85">
        <v>134.72</v>
      </c>
      <c r="H36" s="72"/>
      <c r="I36" s="73">
        <f t="shared" si="0"/>
        <v>0</v>
      </c>
      <c r="J36" s="74" t="str">
        <f t="shared" si="1"/>
        <v/>
      </c>
    </row>
    <row r="37" spans="1:10" ht="15" customHeight="1">
      <c r="A37" s="25">
        <v>36</v>
      </c>
      <c r="B37" s="25" t="s">
        <v>17</v>
      </c>
      <c r="C37" s="24">
        <v>7610</v>
      </c>
      <c r="D37" s="24" t="s">
        <v>6308</v>
      </c>
      <c r="E37" s="23">
        <v>68352</v>
      </c>
      <c r="F37" s="115">
        <v>5</v>
      </c>
      <c r="G37" s="85">
        <v>202.15666666666664</v>
      </c>
      <c r="H37" s="72"/>
      <c r="I37" s="73">
        <f t="shared" si="0"/>
        <v>0</v>
      </c>
      <c r="J37" s="74" t="str">
        <f t="shared" si="1"/>
        <v/>
      </c>
    </row>
    <row r="38" spans="1:10" ht="15" customHeight="1">
      <c r="A38" s="25">
        <v>37</v>
      </c>
      <c r="B38" s="25" t="s">
        <v>17</v>
      </c>
      <c r="C38" s="24">
        <v>7976</v>
      </c>
      <c r="D38" s="24" t="s">
        <v>6650</v>
      </c>
      <c r="E38" s="23" t="s">
        <v>2657</v>
      </c>
      <c r="F38" s="115">
        <v>5</v>
      </c>
      <c r="G38" s="85">
        <v>64.63</v>
      </c>
      <c r="H38" s="72"/>
      <c r="I38" s="73">
        <f t="shared" si="0"/>
        <v>0</v>
      </c>
      <c r="J38" s="74" t="str">
        <f t="shared" si="1"/>
        <v/>
      </c>
    </row>
    <row r="39" spans="1:10" ht="15" customHeight="1">
      <c r="A39" s="25">
        <v>38</v>
      </c>
      <c r="B39" s="25" t="s">
        <v>17</v>
      </c>
      <c r="C39" s="24">
        <v>8448</v>
      </c>
      <c r="D39" s="24" t="s">
        <v>2834</v>
      </c>
      <c r="E39" s="23" t="s">
        <v>106</v>
      </c>
      <c r="F39" s="115">
        <v>13</v>
      </c>
      <c r="G39" s="85">
        <v>15</v>
      </c>
      <c r="H39" s="72"/>
      <c r="I39" s="73">
        <f t="shared" si="0"/>
        <v>0</v>
      </c>
      <c r="J39" s="74" t="str">
        <f t="shared" si="1"/>
        <v/>
      </c>
    </row>
    <row r="40" spans="1:10" ht="15" customHeight="1">
      <c r="A40" s="25">
        <v>39</v>
      </c>
      <c r="B40" s="25" t="s">
        <v>17</v>
      </c>
      <c r="C40" s="24">
        <v>8509</v>
      </c>
      <c r="D40" s="24" t="s">
        <v>6649</v>
      </c>
      <c r="E40" s="23" t="s">
        <v>3087</v>
      </c>
      <c r="F40" s="115">
        <v>5</v>
      </c>
      <c r="G40" s="85">
        <v>32.130000000000003</v>
      </c>
      <c r="H40" s="72"/>
      <c r="I40" s="73">
        <f t="shared" si="0"/>
        <v>0</v>
      </c>
      <c r="J40" s="74" t="str">
        <f t="shared" si="1"/>
        <v/>
      </c>
    </row>
    <row r="41" spans="1:10" ht="15" customHeight="1">
      <c r="A41" s="25">
        <v>40</v>
      </c>
      <c r="B41" s="25" t="s">
        <v>17</v>
      </c>
      <c r="C41" s="24">
        <v>8677</v>
      </c>
      <c r="D41" s="24" t="s">
        <v>6648</v>
      </c>
      <c r="E41" s="23" t="s">
        <v>3077</v>
      </c>
      <c r="F41" s="115">
        <v>12</v>
      </c>
      <c r="G41" s="85">
        <v>152.15</v>
      </c>
      <c r="H41" s="72"/>
      <c r="I41" s="73">
        <f t="shared" si="0"/>
        <v>0</v>
      </c>
      <c r="J41" s="74" t="str">
        <f t="shared" si="1"/>
        <v/>
      </c>
    </row>
    <row r="42" spans="1:10" ht="15" customHeight="1">
      <c r="A42" s="25">
        <v>41</v>
      </c>
      <c r="B42" s="25" t="s">
        <v>17</v>
      </c>
      <c r="C42" s="24">
        <v>8684</v>
      </c>
      <c r="D42" s="24" t="s">
        <v>6647</v>
      </c>
      <c r="E42" s="23" t="s">
        <v>2657</v>
      </c>
      <c r="F42" s="115">
        <v>20</v>
      </c>
      <c r="G42" s="85">
        <v>780</v>
      </c>
      <c r="H42" s="72"/>
      <c r="I42" s="73">
        <f t="shared" si="0"/>
        <v>0</v>
      </c>
      <c r="J42" s="74" t="str">
        <f t="shared" si="1"/>
        <v/>
      </c>
    </row>
    <row r="43" spans="1:10" ht="15" customHeight="1">
      <c r="A43" s="25">
        <v>42</v>
      </c>
      <c r="B43" s="25" t="s">
        <v>17</v>
      </c>
      <c r="C43" s="24">
        <v>8705</v>
      </c>
      <c r="D43" s="24" t="s">
        <v>4127</v>
      </c>
      <c r="E43" s="23" t="s">
        <v>106</v>
      </c>
      <c r="F43" s="115">
        <v>106</v>
      </c>
      <c r="G43" s="85">
        <v>2784.92</v>
      </c>
      <c r="H43" s="72"/>
      <c r="I43" s="73">
        <f t="shared" si="0"/>
        <v>0</v>
      </c>
      <c r="J43" s="74" t="str">
        <f t="shared" si="1"/>
        <v/>
      </c>
    </row>
    <row r="44" spans="1:10" ht="15" customHeight="1">
      <c r="A44" s="25">
        <v>43</v>
      </c>
      <c r="B44" s="25" t="s">
        <v>17</v>
      </c>
      <c r="C44" s="24">
        <v>9498</v>
      </c>
      <c r="D44" s="24" t="s">
        <v>5240</v>
      </c>
      <c r="E44" s="23" t="s">
        <v>2657</v>
      </c>
      <c r="F44" s="115">
        <v>72</v>
      </c>
      <c r="G44" s="85">
        <v>96</v>
      </c>
      <c r="H44" s="72"/>
      <c r="I44" s="73">
        <f t="shared" si="0"/>
        <v>0</v>
      </c>
      <c r="J44" s="74" t="str">
        <f t="shared" si="1"/>
        <v/>
      </c>
    </row>
    <row r="45" spans="1:10" ht="15" customHeight="1">
      <c r="A45" s="25">
        <v>44</v>
      </c>
      <c r="B45" s="25" t="s">
        <v>17</v>
      </c>
      <c r="C45" s="24">
        <v>9706</v>
      </c>
      <c r="D45" s="24" t="s">
        <v>6646</v>
      </c>
      <c r="E45" s="23" t="s">
        <v>2657</v>
      </c>
      <c r="F45" s="115">
        <v>33</v>
      </c>
      <c r="G45" s="85">
        <v>239.46</v>
      </c>
      <c r="H45" s="72"/>
      <c r="I45" s="73">
        <f t="shared" si="0"/>
        <v>0</v>
      </c>
      <c r="J45" s="74" t="str">
        <f t="shared" si="1"/>
        <v/>
      </c>
    </row>
    <row r="46" spans="1:10" ht="15" customHeight="1">
      <c r="A46" s="25">
        <v>45</v>
      </c>
      <c r="B46" s="25" t="s">
        <v>17</v>
      </c>
      <c r="C46" s="24">
        <v>9708</v>
      </c>
      <c r="D46" s="24" t="s">
        <v>6645</v>
      </c>
      <c r="E46" s="23" t="s">
        <v>2657</v>
      </c>
      <c r="F46" s="115">
        <v>78</v>
      </c>
      <c r="G46" s="85">
        <v>2000</v>
      </c>
      <c r="H46" s="72"/>
      <c r="I46" s="73">
        <f t="shared" si="0"/>
        <v>0</v>
      </c>
      <c r="J46" s="74" t="str">
        <f t="shared" si="1"/>
        <v/>
      </c>
    </row>
    <row r="47" spans="1:10" ht="15" customHeight="1">
      <c r="A47" s="25">
        <v>46</v>
      </c>
      <c r="B47" s="25" t="s">
        <v>17</v>
      </c>
      <c r="C47" s="24">
        <v>9960</v>
      </c>
      <c r="D47" s="24" t="s">
        <v>6644</v>
      </c>
      <c r="E47" s="23" t="s">
        <v>6643</v>
      </c>
      <c r="F47" s="115">
        <v>5</v>
      </c>
      <c r="G47" s="85">
        <v>185</v>
      </c>
      <c r="H47" s="72"/>
      <c r="I47" s="73">
        <f t="shared" si="0"/>
        <v>0</v>
      </c>
      <c r="J47" s="74" t="str">
        <f t="shared" si="1"/>
        <v/>
      </c>
    </row>
    <row r="48" spans="1:10" ht="15" customHeight="1">
      <c r="A48" s="25">
        <v>47</v>
      </c>
      <c r="B48" s="25" t="s">
        <v>17</v>
      </c>
      <c r="C48" s="24">
        <v>10125</v>
      </c>
      <c r="D48" s="24" t="s">
        <v>6599</v>
      </c>
      <c r="E48" s="23" t="s">
        <v>3077</v>
      </c>
      <c r="F48" s="115">
        <v>5</v>
      </c>
      <c r="G48" s="85">
        <v>87.25</v>
      </c>
      <c r="H48" s="72"/>
      <c r="I48" s="73">
        <f t="shared" si="0"/>
        <v>0</v>
      </c>
      <c r="J48" s="74" t="str">
        <f t="shared" si="1"/>
        <v/>
      </c>
    </row>
    <row r="49" spans="1:10" ht="15" customHeight="1">
      <c r="A49" s="25">
        <v>48</v>
      </c>
      <c r="B49" s="25" t="s">
        <v>17</v>
      </c>
      <c r="C49" s="24">
        <v>10140</v>
      </c>
      <c r="D49" s="24" t="s">
        <v>2755</v>
      </c>
      <c r="E49" s="23" t="s">
        <v>6412</v>
      </c>
      <c r="F49" s="115">
        <v>20</v>
      </c>
      <c r="G49" s="85">
        <v>2.63</v>
      </c>
      <c r="H49" s="72"/>
      <c r="I49" s="73">
        <f t="shared" si="0"/>
        <v>0</v>
      </c>
      <c r="J49" s="74" t="str">
        <f t="shared" si="1"/>
        <v/>
      </c>
    </row>
    <row r="50" spans="1:10" ht="15" customHeight="1">
      <c r="A50" s="25">
        <v>49</v>
      </c>
      <c r="B50" s="25" t="s">
        <v>17</v>
      </c>
      <c r="C50" s="24">
        <v>10157</v>
      </c>
      <c r="D50" s="24" t="s">
        <v>2755</v>
      </c>
      <c r="E50" s="23">
        <v>78640</v>
      </c>
      <c r="F50" s="115">
        <v>10</v>
      </c>
      <c r="G50" s="85">
        <v>6.42</v>
      </c>
      <c r="H50" s="72"/>
      <c r="I50" s="73">
        <f t="shared" si="0"/>
        <v>0</v>
      </c>
      <c r="J50" s="74" t="str">
        <f t="shared" si="1"/>
        <v/>
      </c>
    </row>
    <row r="51" spans="1:10" ht="15" customHeight="1">
      <c r="A51" s="25">
        <v>50</v>
      </c>
      <c r="B51" s="25" t="s">
        <v>17</v>
      </c>
      <c r="C51" s="24">
        <v>10174</v>
      </c>
      <c r="D51" s="24" t="s">
        <v>2755</v>
      </c>
      <c r="E51" s="23" t="s">
        <v>6412</v>
      </c>
      <c r="F51" s="115">
        <v>20</v>
      </c>
      <c r="G51" s="85">
        <v>6.42</v>
      </c>
      <c r="H51" s="72"/>
      <c r="I51" s="73">
        <f t="shared" si="0"/>
        <v>0</v>
      </c>
      <c r="J51" s="74" t="str">
        <f t="shared" si="1"/>
        <v/>
      </c>
    </row>
    <row r="52" spans="1:10" ht="15" customHeight="1">
      <c r="A52" s="25">
        <v>51</v>
      </c>
      <c r="B52" s="25" t="s">
        <v>17</v>
      </c>
      <c r="C52" s="24">
        <v>10797</v>
      </c>
      <c r="D52" s="24" t="s">
        <v>4488</v>
      </c>
      <c r="E52" s="23" t="s">
        <v>2657</v>
      </c>
      <c r="F52" s="115">
        <v>487</v>
      </c>
      <c r="G52" s="85">
        <v>39.369999999999997</v>
      </c>
      <c r="H52" s="72"/>
      <c r="I52" s="73">
        <f t="shared" si="0"/>
        <v>0</v>
      </c>
      <c r="J52" s="74" t="str">
        <f t="shared" si="1"/>
        <v/>
      </c>
    </row>
    <row r="53" spans="1:10" ht="15" customHeight="1">
      <c r="A53" s="25">
        <v>52</v>
      </c>
      <c r="B53" s="25" t="s">
        <v>17</v>
      </c>
      <c r="C53" s="24">
        <v>10938</v>
      </c>
      <c r="D53" s="24" t="s">
        <v>2759</v>
      </c>
      <c r="E53" s="23" t="s">
        <v>106</v>
      </c>
      <c r="F53" s="115">
        <v>116</v>
      </c>
      <c r="G53" s="85">
        <v>37.5</v>
      </c>
      <c r="H53" s="72"/>
      <c r="I53" s="73">
        <f t="shared" si="0"/>
        <v>0</v>
      </c>
      <c r="J53" s="74" t="str">
        <f t="shared" si="1"/>
        <v/>
      </c>
    </row>
    <row r="54" spans="1:10" ht="15" customHeight="1">
      <c r="A54" s="25">
        <v>53</v>
      </c>
      <c r="B54" s="25" t="s">
        <v>17</v>
      </c>
      <c r="C54" s="24">
        <v>11369</v>
      </c>
      <c r="D54" s="24" t="s">
        <v>3106</v>
      </c>
      <c r="E54" s="23">
        <v>50294</v>
      </c>
      <c r="F54" s="115">
        <v>12</v>
      </c>
      <c r="G54" s="85">
        <v>13.686666666666667</v>
      </c>
      <c r="H54" s="72"/>
      <c r="I54" s="73">
        <f t="shared" si="0"/>
        <v>0</v>
      </c>
      <c r="J54" s="74" t="str">
        <f t="shared" si="1"/>
        <v/>
      </c>
    </row>
    <row r="55" spans="1:10" ht="15" customHeight="1">
      <c r="A55" s="25">
        <v>54</v>
      </c>
      <c r="B55" s="25" t="s">
        <v>17</v>
      </c>
      <c r="C55" s="24">
        <v>11369</v>
      </c>
      <c r="D55" s="24" t="s">
        <v>3106</v>
      </c>
      <c r="E55" s="23">
        <v>72914</v>
      </c>
      <c r="F55" s="115">
        <v>23</v>
      </c>
      <c r="G55" s="85">
        <v>19.02</v>
      </c>
      <c r="H55" s="72"/>
      <c r="I55" s="73">
        <f t="shared" si="0"/>
        <v>0</v>
      </c>
      <c r="J55" s="74" t="str">
        <f t="shared" si="1"/>
        <v/>
      </c>
    </row>
    <row r="56" spans="1:10" ht="15" customHeight="1">
      <c r="A56" s="25">
        <v>55</v>
      </c>
      <c r="B56" s="25" t="s">
        <v>17</v>
      </c>
      <c r="C56" s="24">
        <v>11373</v>
      </c>
      <c r="D56" s="24" t="s">
        <v>4597</v>
      </c>
      <c r="E56" s="23">
        <v>72914</v>
      </c>
      <c r="F56" s="115">
        <v>16</v>
      </c>
      <c r="G56" s="85">
        <v>36.636666666666663</v>
      </c>
      <c r="H56" s="72"/>
      <c r="I56" s="73">
        <f t="shared" si="0"/>
        <v>0</v>
      </c>
      <c r="J56" s="74" t="str">
        <f t="shared" si="1"/>
        <v/>
      </c>
    </row>
    <row r="57" spans="1:10" ht="15" customHeight="1">
      <c r="A57" s="25">
        <v>56</v>
      </c>
      <c r="B57" s="25" t="s">
        <v>17</v>
      </c>
      <c r="C57" s="24">
        <v>11581</v>
      </c>
      <c r="D57" s="24" t="s">
        <v>6642</v>
      </c>
      <c r="E57" s="23" t="s">
        <v>2657</v>
      </c>
      <c r="F57" s="115">
        <v>30</v>
      </c>
      <c r="G57" s="85">
        <v>363</v>
      </c>
      <c r="H57" s="72"/>
      <c r="I57" s="73">
        <f t="shared" si="0"/>
        <v>0</v>
      </c>
      <c r="J57" s="74" t="str">
        <f t="shared" si="1"/>
        <v/>
      </c>
    </row>
    <row r="58" spans="1:10" ht="15" customHeight="1">
      <c r="A58" s="25">
        <v>57</v>
      </c>
      <c r="B58" s="25" t="s">
        <v>17</v>
      </c>
      <c r="C58" s="24">
        <v>11598</v>
      </c>
      <c r="D58" s="24" t="s">
        <v>4990</v>
      </c>
      <c r="E58" s="23" t="s">
        <v>2657</v>
      </c>
      <c r="F58" s="115">
        <v>7</v>
      </c>
      <c r="G58" s="85">
        <v>94.4</v>
      </c>
      <c r="H58" s="72"/>
      <c r="I58" s="73">
        <f t="shared" si="0"/>
        <v>0</v>
      </c>
      <c r="J58" s="74" t="str">
        <f t="shared" si="1"/>
        <v/>
      </c>
    </row>
    <row r="59" spans="1:10" ht="15" customHeight="1">
      <c r="A59" s="25">
        <v>58</v>
      </c>
      <c r="B59" s="25" t="s">
        <v>17</v>
      </c>
      <c r="C59" s="24">
        <v>11662</v>
      </c>
      <c r="D59" s="24" t="s">
        <v>6641</v>
      </c>
      <c r="E59" s="23" t="s">
        <v>106</v>
      </c>
      <c r="F59" s="115">
        <v>72</v>
      </c>
      <c r="G59" s="85">
        <v>190</v>
      </c>
      <c r="H59" s="72"/>
      <c r="I59" s="73">
        <f t="shared" si="0"/>
        <v>0</v>
      </c>
      <c r="J59" s="74" t="str">
        <f t="shared" si="1"/>
        <v/>
      </c>
    </row>
    <row r="60" spans="1:10" ht="15" customHeight="1">
      <c r="A60" s="25">
        <v>59</v>
      </c>
      <c r="B60" s="25" t="s">
        <v>17</v>
      </c>
      <c r="C60" s="24">
        <v>11666</v>
      </c>
      <c r="D60" s="24" t="s">
        <v>2963</v>
      </c>
      <c r="E60" s="23" t="s">
        <v>2657</v>
      </c>
      <c r="F60" s="115">
        <v>16</v>
      </c>
      <c r="G60" s="85">
        <v>30</v>
      </c>
      <c r="H60" s="72"/>
      <c r="I60" s="73">
        <f t="shared" si="0"/>
        <v>0</v>
      </c>
      <c r="J60" s="74" t="str">
        <f t="shared" si="1"/>
        <v/>
      </c>
    </row>
    <row r="61" spans="1:10" ht="15" customHeight="1">
      <c r="A61" s="25">
        <v>60</v>
      </c>
      <c r="B61" s="25" t="s">
        <v>17</v>
      </c>
      <c r="C61" s="24">
        <v>11667</v>
      </c>
      <c r="D61" s="24" t="s">
        <v>6640</v>
      </c>
      <c r="E61" s="23" t="s">
        <v>2657</v>
      </c>
      <c r="F61" s="115">
        <v>10</v>
      </c>
      <c r="G61" s="85">
        <v>2210</v>
      </c>
      <c r="H61" s="72"/>
      <c r="I61" s="73">
        <f t="shared" si="0"/>
        <v>0</v>
      </c>
      <c r="J61" s="74" t="str">
        <f t="shared" si="1"/>
        <v/>
      </c>
    </row>
    <row r="62" spans="1:10" ht="15" customHeight="1">
      <c r="A62" s="25">
        <v>61</v>
      </c>
      <c r="B62" s="25" t="s">
        <v>17</v>
      </c>
      <c r="C62" s="24">
        <v>11668</v>
      </c>
      <c r="D62" s="24" t="s">
        <v>6639</v>
      </c>
      <c r="E62" s="23" t="s">
        <v>2657</v>
      </c>
      <c r="F62" s="115">
        <v>312</v>
      </c>
      <c r="G62" s="85">
        <v>500</v>
      </c>
      <c r="H62" s="72"/>
      <c r="I62" s="73">
        <f t="shared" si="0"/>
        <v>0</v>
      </c>
      <c r="J62" s="74" t="str">
        <f t="shared" si="1"/>
        <v/>
      </c>
    </row>
    <row r="63" spans="1:10" ht="15" customHeight="1">
      <c r="A63" s="25">
        <v>62</v>
      </c>
      <c r="B63" s="25" t="s">
        <v>17</v>
      </c>
      <c r="C63" s="24">
        <v>11677</v>
      </c>
      <c r="D63" s="24" t="s">
        <v>6630</v>
      </c>
      <c r="E63" s="23" t="s">
        <v>2657</v>
      </c>
      <c r="F63" s="115">
        <v>34</v>
      </c>
      <c r="G63" s="85">
        <v>1280</v>
      </c>
      <c r="H63" s="72"/>
      <c r="I63" s="73">
        <f t="shared" si="0"/>
        <v>0</v>
      </c>
      <c r="J63" s="74" t="str">
        <f t="shared" si="1"/>
        <v/>
      </c>
    </row>
    <row r="64" spans="1:10" ht="15" customHeight="1">
      <c r="A64" s="25">
        <v>63</v>
      </c>
      <c r="B64" s="25" t="s">
        <v>17</v>
      </c>
      <c r="C64" s="24">
        <v>11758</v>
      </c>
      <c r="D64" s="24" t="s">
        <v>3352</v>
      </c>
      <c r="E64" s="23" t="s">
        <v>2657</v>
      </c>
      <c r="F64" s="115">
        <v>40</v>
      </c>
      <c r="G64" s="85">
        <v>32.5</v>
      </c>
      <c r="H64" s="72"/>
      <c r="I64" s="73">
        <f t="shared" si="0"/>
        <v>0</v>
      </c>
      <c r="J64" s="74" t="str">
        <f t="shared" si="1"/>
        <v/>
      </c>
    </row>
    <row r="65" spans="1:10" ht="15" customHeight="1">
      <c r="A65" s="25">
        <v>64</v>
      </c>
      <c r="B65" s="25" t="s">
        <v>17</v>
      </c>
      <c r="C65" s="24">
        <v>11774</v>
      </c>
      <c r="D65" s="24" t="s">
        <v>5409</v>
      </c>
      <c r="E65" s="23" t="s">
        <v>106</v>
      </c>
      <c r="F65" s="115">
        <v>68</v>
      </c>
      <c r="G65" s="85">
        <v>8</v>
      </c>
      <c r="H65" s="72"/>
      <c r="I65" s="73">
        <f t="shared" si="0"/>
        <v>0</v>
      </c>
      <c r="J65" s="74" t="str">
        <f t="shared" si="1"/>
        <v/>
      </c>
    </row>
    <row r="66" spans="1:10" ht="15" customHeight="1">
      <c r="A66" s="25">
        <v>65</v>
      </c>
      <c r="B66" s="25" t="s">
        <v>17</v>
      </c>
      <c r="C66" s="24">
        <v>11779</v>
      </c>
      <c r="D66" s="24" t="s">
        <v>6638</v>
      </c>
      <c r="E66" s="23" t="s">
        <v>2657</v>
      </c>
      <c r="F66" s="115">
        <v>5</v>
      </c>
      <c r="G66" s="85">
        <v>76.790000000000006</v>
      </c>
      <c r="H66" s="72"/>
      <c r="I66" s="73">
        <f t="shared" si="0"/>
        <v>0</v>
      </c>
      <c r="J66" s="74" t="str">
        <f t="shared" ref="J66:J129" si="2">IF(H:H&gt;G:G, "Above Estimated Unit Price", "")</f>
        <v/>
      </c>
    </row>
    <row r="67" spans="1:10" ht="15" customHeight="1">
      <c r="A67" s="25">
        <v>66</v>
      </c>
      <c r="B67" s="25" t="s">
        <v>17</v>
      </c>
      <c r="C67" s="24">
        <v>11978</v>
      </c>
      <c r="D67" s="24" t="s">
        <v>4495</v>
      </c>
      <c r="E67" s="23" t="s">
        <v>2657</v>
      </c>
      <c r="F67" s="115">
        <v>16</v>
      </c>
      <c r="G67" s="85">
        <v>22</v>
      </c>
      <c r="H67" s="72"/>
      <c r="I67" s="73">
        <f t="shared" ref="I67:I130" si="3">H67*F67</f>
        <v>0</v>
      </c>
      <c r="J67" s="74" t="str">
        <f t="shared" si="2"/>
        <v/>
      </c>
    </row>
    <row r="68" spans="1:10" ht="15" customHeight="1">
      <c r="A68" s="25">
        <v>67</v>
      </c>
      <c r="B68" s="25" t="s">
        <v>17</v>
      </c>
      <c r="C68" s="24">
        <v>12271</v>
      </c>
      <c r="D68" s="24" t="s">
        <v>6618</v>
      </c>
      <c r="E68" s="23" t="s">
        <v>2657</v>
      </c>
      <c r="F68" s="115">
        <v>108</v>
      </c>
      <c r="G68" s="85">
        <v>89</v>
      </c>
      <c r="H68" s="72"/>
      <c r="I68" s="73">
        <f t="shared" si="3"/>
        <v>0</v>
      </c>
      <c r="J68" s="74" t="str">
        <f t="shared" si="2"/>
        <v/>
      </c>
    </row>
    <row r="69" spans="1:10" ht="15" customHeight="1">
      <c r="A69" s="25">
        <v>68</v>
      </c>
      <c r="B69" s="25" t="s">
        <v>17</v>
      </c>
      <c r="C69" s="24">
        <v>12338</v>
      </c>
      <c r="D69" s="24" t="s">
        <v>2963</v>
      </c>
      <c r="E69" s="23" t="s">
        <v>106</v>
      </c>
      <c r="F69" s="115">
        <v>84</v>
      </c>
      <c r="G69" s="85">
        <v>39</v>
      </c>
      <c r="H69" s="72"/>
      <c r="I69" s="73">
        <f t="shared" si="3"/>
        <v>0</v>
      </c>
      <c r="J69" s="74" t="str">
        <f t="shared" si="2"/>
        <v/>
      </c>
    </row>
    <row r="70" spans="1:10" ht="15" customHeight="1">
      <c r="A70" s="25">
        <v>69</v>
      </c>
      <c r="B70" s="25" t="s">
        <v>17</v>
      </c>
      <c r="C70" s="24">
        <v>12698</v>
      </c>
      <c r="D70" s="24" t="s">
        <v>6637</v>
      </c>
      <c r="E70" s="23">
        <v>78710</v>
      </c>
      <c r="F70" s="115">
        <v>393</v>
      </c>
      <c r="G70" s="85">
        <v>37.176666666666669</v>
      </c>
      <c r="H70" s="72"/>
      <c r="I70" s="73">
        <f t="shared" si="3"/>
        <v>0</v>
      </c>
      <c r="J70" s="74" t="str">
        <f t="shared" si="2"/>
        <v/>
      </c>
    </row>
    <row r="71" spans="1:10" ht="15" customHeight="1">
      <c r="A71" s="25">
        <v>70</v>
      </c>
      <c r="B71" s="25" t="s">
        <v>17</v>
      </c>
      <c r="C71" s="24">
        <v>12801</v>
      </c>
      <c r="D71" s="24" t="s">
        <v>6636</v>
      </c>
      <c r="E71" s="23">
        <v>99866</v>
      </c>
      <c r="F71" s="115">
        <v>5</v>
      </c>
      <c r="G71" s="85">
        <v>101.1</v>
      </c>
      <c r="H71" s="72"/>
      <c r="I71" s="73">
        <f t="shared" si="3"/>
        <v>0</v>
      </c>
      <c r="J71" s="74" t="str">
        <f t="shared" si="2"/>
        <v/>
      </c>
    </row>
    <row r="72" spans="1:10" ht="15" customHeight="1">
      <c r="A72" s="25">
        <v>71</v>
      </c>
      <c r="B72" s="25" t="s">
        <v>17</v>
      </c>
      <c r="C72" s="24">
        <v>13028</v>
      </c>
      <c r="D72" s="24" t="s">
        <v>3367</v>
      </c>
      <c r="E72" s="23">
        <v>45402</v>
      </c>
      <c r="F72" s="115">
        <v>5</v>
      </c>
      <c r="G72" s="85">
        <v>74.65666666666668</v>
      </c>
      <c r="H72" s="72"/>
      <c r="I72" s="73">
        <f t="shared" si="3"/>
        <v>0</v>
      </c>
      <c r="J72" s="74" t="str">
        <f t="shared" si="2"/>
        <v/>
      </c>
    </row>
    <row r="73" spans="1:10" ht="15" customHeight="1">
      <c r="A73" s="25">
        <v>72</v>
      </c>
      <c r="B73" s="25" t="s">
        <v>17</v>
      </c>
      <c r="C73" s="24">
        <v>13038</v>
      </c>
      <c r="D73" s="24" t="s">
        <v>4433</v>
      </c>
      <c r="E73" s="23">
        <v>33252</v>
      </c>
      <c r="F73" s="115">
        <v>15</v>
      </c>
      <c r="G73" s="85">
        <v>44.4</v>
      </c>
      <c r="H73" s="72"/>
      <c r="I73" s="73">
        <f t="shared" si="3"/>
        <v>0</v>
      </c>
      <c r="J73" s="74" t="str">
        <f t="shared" si="2"/>
        <v/>
      </c>
    </row>
    <row r="74" spans="1:10" ht="15" customHeight="1">
      <c r="A74" s="25">
        <v>73</v>
      </c>
      <c r="B74" s="25" t="s">
        <v>17</v>
      </c>
      <c r="C74" s="24">
        <v>13159</v>
      </c>
      <c r="D74" s="24" t="s">
        <v>6635</v>
      </c>
      <c r="E74" s="23">
        <v>5167</v>
      </c>
      <c r="F74" s="115">
        <v>8</v>
      </c>
      <c r="G74" s="85">
        <v>28.943333333333332</v>
      </c>
      <c r="H74" s="72"/>
      <c r="I74" s="73">
        <f t="shared" si="3"/>
        <v>0</v>
      </c>
      <c r="J74" s="74" t="str">
        <f t="shared" si="2"/>
        <v/>
      </c>
    </row>
    <row r="75" spans="1:10" ht="15" customHeight="1">
      <c r="A75" s="25">
        <v>74</v>
      </c>
      <c r="B75" s="25" t="s">
        <v>17</v>
      </c>
      <c r="C75" s="24">
        <v>13239</v>
      </c>
      <c r="D75" s="24" t="s">
        <v>6634</v>
      </c>
      <c r="E75" s="23">
        <v>5167</v>
      </c>
      <c r="F75" s="115">
        <v>5</v>
      </c>
      <c r="G75" s="85">
        <v>484.10000000000008</v>
      </c>
      <c r="H75" s="72"/>
      <c r="I75" s="73">
        <f t="shared" si="3"/>
        <v>0</v>
      </c>
      <c r="J75" s="74" t="str">
        <f t="shared" si="2"/>
        <v/>
      </c>
    </row>
    <row r="76" spans="1:10" ht="15" customHeight="1">
      <c r="A76" s="25">
        <v>75</v>
      </c>
      <c r="B76" s="25" t="s">
        <v>17</v>
      </c>
      <c r="C76" s="24">
        <v>13843</v>
      </c>
      <c r="D76" s="24" t="s">
        <v>4468</v>
      </c>
      <c r="E76" s="23">
        <v>55635</v>
      </c>
      <c r="F76" s="115">
        <v>10</v>
      </c>
      <c r="G76" s="85">
        <v>166.54333333333332</v>
      </c>
      <c r="H76" s="72"/>
      <c r="I76" s="73">
        <f t="shared" si="3"/>
        <v>0</v>
      </c>
      <c r="J76" s="74" t="str">
        <f t="shared" si="2"/>
        <v/>
      </c>
    </row>
    <row r="77" spans="1:10" ht="15" customHeight="1">
      <c r="A77" s="25">
        <v>76</v>
      </c>
      <c r="B77" s="25" t="s">
        <v>17</v>
      </c>
      <c r="C77" s="24">
        <v>13889</v>
      </c>
      <c r="D77" s="24" t="s">
        <v>4237</v>
      </c>
      <c r="E77" s="23">
        <v>1212</v>
      </c>
      <c r="F77" s="115">
        <v>5</v>
      </c>
      <c r="G77" s="85">
        <v>36.993333333333332</v>
      </c>
      <c r="H77" s="72"/>
      <c r="I77" s="73">
        <f t="shared" si="3"/>
        <v>0</v>
      </c>
      <c r="J77" s="74" t="str">
        <f t="shared" si="2"/>
        <v/>
      </c>
    </row>
    <row r="78" spans="1:10" ht="15" customHeight="1">
      <c r="A78" s="25">
        <v>77</v>
      </c>
      <c r="B78" s="25" t="s">
        <v>17</v>
      </c>
      <c r="C78" s="24">
        <v>14090</v>
      </c>
      <c r="D78" s="24" t="s">
        <v>6633</v>
      </c>
      <c r="E78" s="23">
        <v>55635</v>
      </c>
      <c r="F78" s="115">
        <v>19</v>
      </c>
      <c r="G78" s="85">
        <v>283.74</v>
      </c>
      <c r="H78" s="72"/>
      <c r="I78" s="73">
        <f t="shared" si="3"/>
        <v>0</v>
      </c>
      <c r="J78" s="74" t="str">
        <f t="shared" si="2"/>
        <v/>
      </c>
    </row>
    <row r="79" spans="1:10" ht="15" customHeight="1">
      <c r="A79" s="25">
        <v>78</v>
      </c>
      <c r="B79" s="25" t="s">
        <v>17</v>
      </c>
      <c r="C79" s="24">
        <v>14120</v>
      </c>
      <c r="D79" s="24" t="s">
        <v>3322</v>
      </c>
      <c r="E79" s="23" t="s">
        <v>705</v>
      </c>
      <c r="F79" s="115">
        <v>5</v>
      </c>
      <c r="G79" s="85">
        <v>1674.2</v>
      </c>
      <c r="H79" s="72"/>
      <c r="I79" s="73">
        <f t="shared" si="3"/>
        <v>0</v>
      </c>
      <c r="J79" s="74" t="str">
        <f t="shared" si="2"/>
        <v/>
      </c>
    </row>
    <row r="80" spans="1:10" ht="15" customHeight="1">
      <c r="A80" s="25">
        <v>79</v>
      </c>
      <c r="B80" s="25" t="s">
        <v>17</v>
      </c>
      <c r="C80" s="24">
        <v>14311</v>
      </c>
      <c r="D80" s="24" t="s">
        <v>6632</v>
      </c>
      <c r="E80" s="23" t="s">
        <v>4494</v>
      </c>
      <c r="F80" s="115">
        <v>5</v>
      </c>
      <c r="G80" s="85">
        <v>378</v>
      </c>
      <c r="H80" s="72"/>
      <c r="I80" s="73">
        <f t="shared" si="3"/>
        <v>0</v>
      </c>
      <c r="J80" s="74" t="str">
        <f t="shared" si="2"/>
        <v/>
      </c>
    </row>
    <row r="81" spans="1:10" ht="15" customHeight="1">
      <c r="A81" s="25">
        <v>80</v>
      </c>
      <c r="B81" s="25" t="s">
        <v>17</v>
      </c>
      <c r="C81" s="24">
        <v>14312</v>
      </c>
      <c r="D81" s="24" t="s">
        <v>4990</v>
      </c>
      <c r="E81" s="23" t="s">
        <v>2657</v>
      </c>
      <c r="F81" s="115">
        <v>5</v>
      </c>
      <c r="G81" s="85">
        <v>375</v>
      </c>
      <c r="H81" s="72"/>
      <c r="I81" s="73">
        <f t="shared" si="3"/>
        <v>0</v>
      </c>
      <c r="J81" s="74" t="str">
        <f t="shared" si="2"/>
        <v/>
      </c>
    </row>
    <row r="82" spans="1:10" ht="15" customHeight="1">
      <c r="A82" s="25">
        <v>81</v>
      </c>
      <c r="B82" s="25" t="s">
        <v>17</v>
      </c>
      <c r="C82" s="24">
        <v>14315</v>
      </c>
      <c r="D82" s="24" t="s">
        <v>6631</v>
      </c>
      <c r="E82" s="23" t="s">
        <v>2657</v>
      </c>
      <c r="F82" s="115">
        <v>19</v>
      </c>
      <c r="G82" s="85">
        <v>923.1</v>
      </c>
      <c r="H82" s="72"/>
      <c r="I82" s="73">
        <f t="shared" si="3"/>
        <v>0</v>
      </c>
      <c r="J82" s="74" t="str">
        <f t="shared" si="2"/>
        <v/>
      </c>
    </row>
    <row r="83" spans="1:10" ht="15" customHeight="1">
      <c r="A83" s="25">
        <v>82</v>
      </c>
      <c r="B83" s="25" t="s">
        <v>17</v>
      </c>
      <c r="C83" s="24">
        <v>14342</v>
      </c>
      <c r="D83" s="24" t="s">
        <v>5391</v>
      </c>
      <c r="E83" s="23" t="s">
        <v>2657</v>
      </c>
      <c r="F83" s="115">
        <v>5</v>
      </c>
      <c r="G83" s="85">
        <v>364</v>
      </c>
      <c r="H83" s="72"/>
      <c r="I83" s="73">
        <f t="shared" si="3"/>
        <v>0</v>
      </c>
      <c r="J83" s="74" t="str">
        <f t="shared" si="2"/>
        <v/>
      </c>
    </row>
    <row r="84" spans="1:10" ht="15" customHeight="1">
      <c r="A84" s="25">
        <v>83</v>
      </c>
      <c r="B84" s="25" t="s">
        <v>17</v>
      </c>
      <c r="C84" s="24">
        <v>14351</v>
      </c>
      <c r="D84" s="24" t="s">
        <v>6630</v>
      </c>
      <c r="E84" s="23" t="s">
        <v>2657</v>
      </c>
      <c r="F84" s="115">
        <v>10</v>
      </c>
      <c r="G84" s="85">
        <v>10920</v>
      </c>
      <c r="H84" s="72"/>
      <c r="I84" s="73">
        <f t="shared" si="3"/>
        <v>0</v>
      </c>
      <c r="J84" s="74" t="str">
        <f t="shared" si="2"/>
        <v/>
      </c>
    </row>
    <row r="85" spans="1:10" ht="15" customHeight="1">
      <c r="A85" s="25">
        <v>84</v>
      </c>
      <c r="B85" s="25" t="s">
        <v>17</v>
      </c>
      <c r="C85" s="24">
        <v>14368</v>
      </c>
      <c r="D85" s="24" t="s">
        <v>6629</v>
      </c>
      <c r="E85" s="23" t="s">
        <v>3077</v>
      </c>
      <c r="F85" s="115">
        <v>5</v>
      </c>
      <c r="G85" s="85">
        <v>89.97</v>
      </c>
      <c r="H85" s="72"/>
      <c r="I85" s="73">
        <f t="shared" si="3"/>
        <v>0</v>
      </c>
      <c r="J85" s="74" t="str">
        <f t="shared" si="2"/>
        <v/>
      </c>
    </row>
    <row r="86" spans="1:10" ht="15" customHeight="1">
      <c r="A86" s="25">
        <v>85</v>
      </c>
      <c r="B86" s="25" t="s">
        <v>17</v>
      </c>
      <c r="C86" s="24">
        <v>14370</v>
      </c>
      <c r="D86" s="24" t="s">
        <v>6628</v>
      </c>
      <c r="E86" s="23" t="s">
        <v>3077</v>
      </c>
      <c r="F86" s="115">
        <v>5</v>
      </c>
      <c r="G86" s="85">
        <v>1050.67</v>
      </c>
      <c r="H86" s="72"/>
      <c r="I86" s="73">
        <f t="shared" si="3"/>
        <v>0</v>
      </c>
      <c r="J86" s="74" t="str">
        <f t="shared" si="2"/>
        <v/>
      </c>
    </row>
    <row r="87" spans="1:10" ht="15" customHeight="1">
      <c r="A87" s="25">
        <v>86</v>
      </c>
      <c r="B87" s="25" t="s">
        <v>17</v>
      </c>
      <c r="C87" s="24">
        <v>14383</v>
      </c>
      <c r="D87" s="24" t="s">
        <v>3352</v>
      </c>
      <c r="E87" s="23" t="s">
        <v>2657</v>
      </c>
      <c r="F87" s="115">
        <v>16</v>
      </c>
      <c r="G87" s="85">
        <v>50</v>
      </c>
      <c r="H87" s="72"/>
      <c r="I87" s="73">
        <f t="shared" si="3"/>
        <v>0</v>
      </c>
      <c r="J87" s="74" t="str">
        <f t="shared" si="2"/>
        <v/>
      </c>
    </row>
    <row r="88" spans="1:10" ht="15" customHeight="1">
      <c r="A88" s="25">
        <v>87</v>
      </c>
      <c r="B88" s="25" t="s">
        <v>17</v>
      </c>
      <c r="C88" s="24">
        <v>14387</v>
      </c>
      <c r="D88" s="24" t="s">
        <v>4444</v>
      </c>
      <c r="E88" s="23" t="s">
        <v>2657</v>
      </c>
      <c r="F88" s="115">
        <v>50</v>
      </c>
      <c r="G88" s="85">
        <v>220</v>
      </c>
      <c r="H88" s="72"/>
      <c r="I88" s="73">
        <f t="shared" si="3"/>
        <v>0</v>
      </c>
      <c r="J88" s="74" t="str">
        <f t="shared" si="2"/>
        <v/>
      </c>
    </row>
    <row r="89" spans="1:10" ht="15" customHeight="1">
      <c r="A89" s="25">
        <v>88</v>
      </c>
      <c r="B89" s="25" t="s">
        <v>17</v>
      </c>
      <c r="C89" s="24">
        <v>14445</v>
      </c>
      <c r="D89" s="24" t="s">
        <v>6627</v>
      </c>
      <c r="E89" s="23" t="s">
        <v>2657</v>
      </c>
      <c r="F89" s="115">
        <v>73</v>
      </c>
      <c r="G89" s="85">
        <v>151.38</v>
      </c>
      <c r="H89" s="72"/>
      <c r="I89" s="73">
        <f t="shared" si="3"/>
        <v>0</v>
      </c>
      <c r="J89" s="74" t="str">
        <f t="shared" si="2"/>
        <v/>
      </c>
    </row>
    <row r="90" spans="1:10" ht="15" customHeight="1">
      <c r="A90" s="25">
        <v>89</v>
      </c>
      <c r="B90" s="25" t="s">
        <v>17</v>
      </c>
      <c r="C90" s="24">
        <v>14445</v>
      </c>
      <c r="D90" s="24" t="s">
        <v>6626</v>
      </c>
      <c r="E90" s="23" t="s">
        <v>106</v>
      </c>
      <c r="F90" s="115">
        <v>5</v>
      </c>
      <c r="G90" s="85">
        <v>1984.67</v>
      </c>
      <c r="H90" s="72"/>
      <c r="I90" s="73">
        <f t="shared" si="3"/>
        <v>0</v>
      </c>
      <c r="J90" s="74" t="str">
        <f t="shared" si="2"/>
        <v/>
      </c>
    </row>
    <row r="91" spans="1:10" ht="15" customHeight="1">
      <c r="A91" s="25">
        <v>90</v>
      </c>
      <c r="B91" s="25" t="s">
        <v>17</v>
      </c>
      <c r="C91" s="24">
        <v>14456</v>
      </c>
      <c r="D91" s="24" t="s">
        <v>2817</v>
      </c>
      <c r="E91" s="23" t="s">
        <v>2657</v>
      </c>
      <c r="F91" s="115">
        <v>255</v>
      </c>
      <c r="G91" s="85">
        <v>125</v>
      </c>
      <c r="H91" s="72"/>
      <c r="I91" s="73">
        <f t="shared" si="3"/>
        <v>0</v>
      </c>
      <c r="J91" s="74" t="str">
        <f t="shared" si="2"/>
        <v/>
      </c>
    </row>
    <row r="92" spans="1:10" ht="15" customHeight="1">
      <c r="A92" s="25">
        <v>91</v>
      </c>
      <c r="B92" s="25" t="s">
        <v>17</v>
      </c>
      <c r="C92" s="24">
        <v>14460</v>
      </c>
      <c r="D92" s="24" t="s">
        <v>6625</v>
      </c>
      <c r="E92" s="23" t="s">
        <v>2657</v>
      </c>
      <c r="F92" s="115">
        <v>84</v>
      </c>
      <c r="G92" s="85">
        <v>379</v>
      </c>
      <c r="H92" s="72"/>
      <c r="I92" s="73">
        <f t="shared" si="3"/>
        <v>0</v>
      </c>
      <c r="J92" s="74" t="str">
        <f t="shared" si="2"/>
        <v/>
      </c>
    </row>
    <row r="93" spans="1:10" ht="15" customHeight="1">
      <c r="A93" s="25">
        <v>92</v>
      </c>
      <c r="B93" s="25" t="s">
        <v>17</v>
      </c>
      <c r="C93" s="24">
        <v>14466</v>
      </c>
      <c r="D93" s="24" t="s">
        <v>4442</v>
      </c>
      <c r="E93" s="23" t="s">
        <v>2657</v>
      </c>
      <c r="F93" s="115">
        <v>168</v>
      </c>
      <c r="G93" s="85">
        <v>188.3</v>
      </c>
      <c r="H93" s="72"/>
      <c r="I93" s="73">
        <f t="shared" si="3"/>
        <v>0</v>
      </c>
      <c r="J93" s="74" t="str">
        <f t="shared" si="2"/>
        <v/>
      </c>
    </row>
    <row r="94" spans="1:10" ht="15" customHeight="1">
      <c r="A94" s="25">
        <v>93</v>
      </c>
      <c r="B94" s="25" t="s">
        <v>17</v>
      </c>
      <c r="C94" s="24">
        <v>14469</v>
      </c>
      <c r="D94" s="24" t="s">
        <v>6624</v>
      </c>
      <c r="E94" s="23" t="s">
        <v>106</v>
      </c>
      <c r="F94" s="115">
        <v>126</v>
      </c>
      <c r="G94" s="85">
        <v>178</v>
      </c>
      <c r="H94" s="72"/>
      <c r="I94" s="73">
        <f t="shared" si="3"/>
        <v>0</v>
      </c>
      <c r="J94" s="74" t="str">
        <f t="shared" si="2"/>
        <v/>
      </c>
    </row>
    <row r="95" spans="1:10" ht="15" customHeight="1">
      <c r="A95" s="25">
        <v>94</v>
      </c>
      <c r="B95" s="25" t="s">
        <v>17</v>
      </c>
      <c r="C95" s="24">
        <v>14472</v>
      </c>
      <c r="D95" s="24" t="s">
        <v>3352</v>
      </c>
      <c r="E95" s="23" t="s">
        <v>2657</v>
      </c>
      <c r="F95" s="115">
        <v>157</v>
      </c>
      <c r="G95" s="85">
        <v>180</v>
      </c>
      <c r="H95" s="72"/>
      <c r="I95" s="73">
        <f t="shared" si="3"/>
        <v>0</v>
      </c>
      <c r="J95" s="74" t="str">
        <f t="shared" si="2"/>
        <v/>
      </c>
    </row>
    <row r="96" spans="1:10" ht="15" customHeight="1">
      <c r="A96" s="25">
        <v>95</v>
      </c>
      <c r="B96" s="25" t="s">
        <v>17</v>
      </c>
      <c r="C96" s="24">
        <v>14472</v>
      </c>
      <c r="D96" s="24" t="s">
        <v>3352</v>
      </c>
      <c r="E96" s="23" t="s">
        <v>3024</v>
      </c>
      <c r="F96" s="115">
        <v>5</v>
      </c>
      <c r="G96" s="85">
        <v>174.25</v>
      </c>
      <c r="H96" s="72"/>
      <c r="I96" s="73">
        <f t="shared" si="3"/>
        <v>0</v>
      </c>
      <c r="J96" s="74" t="str">
        <f t="shared" si="2"/>
        <v/>
      </c>
    </row>
    <row r="97" spans="1:10" ht="15" customHeight="1">
      <c r="A97" s="25">
        <v>96</v>
      </c>
      <c r="B97" s="25" t="s">
        <v>17</v>
      </c>
      <c r="C97" s="24">
        <v>14480</v>
      </c>
      <c r="D97" s="24" t="s">
        <v>4118</v>
      </c>
      <c r="E97" s="23">
        <v>55635</v>
      </c>
      <c r="F97" s="115">
        <v>793</v>
      </c>
      <c r="G97" s="85">
        <v>46.206666666666671</v>
      </c>
      <c r="H97" s="72"/>
      <c r="I97" s="73">
        <f t="shared" si="3"/>
        <v>0</v>
      </c>
      <c r="J97" s="74" t="str">
        <f t="shared" si="2"/>
        <v/>
      </c>
    </row>
    <row r="98" spans="1:10" ht="15" customHeight="1">
      <c r="A98" s="25">
        <v>97</v>
      </c>
      <c r="B98" s="25" t="s">
        <v>17</v>
      </c>
      <c r="C98" s="24">
        <v>14480</v>
      </c>
      <c r="D98" s="24" t="s">
        <v>4118</v>
      </c>
      <c r="E98" s="23">
        <v>81349</v>
      </c>
      <c r="F98" s="115">
        <v>8</v>
      </c>
      <c r="G98" s="85">
        <v>25</v>
      </c>
      <c r="H98" s="72"/>
      <c r="I98" s="73">
        <f t="shared" si="3"/>
        <v>0</v>
      </c>
      <c r="J98" s="74" t="str">
        <f t="shared" si="2"/>
        <v/>
      </c>
    </row>
    <row r="99" spans="1:10" ht="15" customHeight="1">
      <c r="A99" s="25">
        <v>98</v>
      </c>
      <c r="B99" s="25" t="s">
        <v>17</v>
      </c>
      <c r="C99" s="24">
        <v>14508</v>
      </c>
      <c r="D99" s="24" t="s">
        <v>5549</v>
      </c>
      <c r="E99" s="23" t="s">
        <v>3024</v>
      </c>
      <c r="F99" s="115">
        <v>5</v>
      </c>
      <c r="G99" s="85">
        <v>667.38</v>
      </c>
      <c r="H99" s="72"/>
      <c r="I99" s="73">
        <f t="shared" si="3"/>
        <v>0</v>
      </c>
      <c r="J99" s="74" t="str">
        <f t="shared" si="2"/>
        <v/>
      </c>
    </row>
    <row r="100" spans="1:10" ht="15" customHeight="1">
      <c r="A100" s="25">
        <v>99</v>
      </c>
      <c r="B100" s="25" t="s">
        <v>17</v>
      </c>
      <c r="C100" s="24">
        <v>14514</v>
      </c>
      <c r="D100" s="24" t="s">
        <v>3068</v>
      </c>
      <c r="E100" s="23" t="s">
        <v>106</v>
      </c>
      <c r="F100" s="115">
        <v>14</v>
      </c>
      <c r="G100" s="85">
        <v>120.41</v>
      </c>
      <c r="H100" s="72"/>
      <c r="I100" s="73">
        <f t="shared" si="3"/>
        <v>0</v>
      </c>
      <c r="J100" s="74" t="str">
        <f t="shared" si="2"/>
        <v/>
      </c>
    </row>
    <row r="101" spans="1:10" ht="15" customHeight="1">
      <c r="A101" s="25">
        <v>100</v>
      </c>
      <c r="B101" s="25" t="s">
        <v>17</v>
      </c>
      <c r="C101" s="24">
        <v>14516</v>
      </c>
      <c r="D101" s="24" t="s">
        <v>6623</v>
      </c>
      <c r="E101" s="23" t="s">
        <v>2657</v>
      </c>
      <c r="F101" s="115">
        <v>118</v>
      </c>
      <c r="G101" s="85">
        <v>750</v>
      </c>
      <c r="H101" s="72"/>
      <c r="I101" s="73">
        <f t="shared" si="3"/>
        <v>0</v>
      </c>
      <c r="J101" s="74" t="str">
        <f t="shared" si="2"/>
        <v/>
      </c>
    </row>
    <row r="102" spans="1:10" ht="15" customHeight="1">
      <c r="A102" s="25">
        <v>101</v>
      </c>
      <c r="B102" s="25" t="s">
        <v>17</v>
      </c>
      <c r="C102" s="24">
        <v>14519</v>
      </c>
      <c r="D102" s="24" t="s">
        <v>3795</v>
      </c>
      <c r="E102" s="23" t="s">
        <v>2657</v>
      </c>
      <c r="F102" s="115">
        <v>35</v>
      </c>
      <c r="G102" s="85">
        <v>4928.57</v>
      </c>
      <c r="H102" s="72"/>
      <c r="I102" s="73">
        <f t="shared" si="3"/>
        <v>0</v>
      </c>
      <c r="J102" s="74" t="str">
        <f t="shared" si="2"/>
        <v/>
      </c>
    </row>
    <row r="103" spans="1:10" ht="15" customHeight="1">
      <c r="A103" s="25">
        <v>102</v>
      </c>
      <c r="B103" s="25" t="s">
        <v>17</v>
      </c>
      <c r="C103" s="24">
        <v>14535</v>
      </c>
      <c r="D103" s="24" t="s">
        <v>6621</v>
      </c>
      <c r="E103" s="23" t="s">
        <v>2657</v>
      </c>
      <c r="F103" s="115">
        <v>5</v>
      </c>
      <c r="G103" s="85">
        <v>8600</v>
      </c>
      <c r="H103" s="72"/>
      <c r="I103" s="73">
        <f t="shared" si="3"/>
        <v>0</v>
      </c>
      <c r="J103" s="74" t="str">
        <f t="shared" si="2"/>
        <v/>
      </c>
    </row>
    <row r="104" spans="1:10" ht="15" customHeight="1">
      <c r="A104" s="25">
        <v>103</v>
      </c>
      <c r="B104" s="25" t="s">
        <v>17</v>
      </c>
      <c r="C104" s="24">
        <v>14535</v>
      </c>
      <c r="D104" s="24" t="s">
        <v>6622</v>
      </c>
      <c r="E104" s="23" t="s">
        <v>6180</v>
      </c>
      <c r="F104" s="115">
        <v>5</v>
      </c>
      <c r="G104" s="85">
        <v>2384.0700000000002</v>
      </c>
      <c r="H104" s="72"/>
      <c r="I104" s="73">
        <f t="shared" si="3"/>
        <v>0</v>
      </c>
      <c r="J104" s="74" t="str">
        <f t="shared" si="2"/>
        <v/>
      </c>
    </row>
    <row r="105" spans="1:10" ht="15" customHeight="1">
      <c r="A105" s="25">
        <v>104</v>
      </c>
      <c r="B105" s="25" t="s">
        <v>17</v>
      </c>
      <c r="C105" s="24">
        <v>14536</v>
      </c>
      <c r="D105" s="24" t="s">
        <v>6621</v>
      </c>
      <c r="E105" s="23" t="s">
        <v>2657</v>
      </c>
      <c r="F105" s="115">
        <v>5</v>
      </c>
      <c r="G105" s="85">
        <v>4151.67</v>
      </c>
      <c r="H105" s="72"/>
      <c r="I105" s="73">
        <f t="shared" si="3"/>
        <v>0</v>
      </c>
      <c r="J105" s="74" t="str">
        <f t="shared" si="2"/>
        <v/>
      </c>
    </row>
    <row r="106" spans="1:10" ht="15" customHeight="1">
      <c r="A106" s="25">
        <v>105</v>
      </c>
      <c r="B106" s="25" t="s">
        <v>17</v>
      </c>
      <c r="C106" s="24">
        <v>14539</v>
      </c>
      <c r="D106" s="24" t="s">
        <v>5065</v>
      </c>
      <c r="E106" s="23" t="s">
        <v>2657</v>
      </c>
      <c r="F106" s="115">
        <v>54</v>
      </c>
      <c r="G106" s="85">
        <v>62</v>
      </c>
      <c r="H106" s="72"/>
      <c r="I106" s="73">
        <f t="shared" si="3"/>
        <v>0</v>
      </c>
      <c r="J106" s="74" t="str">
        <f t="shared" si="2"/>
        <v/>
      </c>
    </row>
    <row r="107" spans="1:10" ht="15" customHeight="1">
      <c r="A107" s="25">
        <v>106</v>
      </c>
      <c r="B107" s="25" t="s">
        <v>17</v>
      </c>
      <c r="C107" s="24">
        <v>14544</v>
      </c>
      <c r="D107" s="24" t="s">
        <v>6620</v>
      </c>
      <c r="E107" s="23" t="s">
        <v>2657</v>
      </c>
      <c r="F107" s="115">
        <v>104</v>
      </c>
      <c r="G107" s="85">
        <v>68</v>
      </c>
      <c r="H107" s="72"/>
      <c r="I107" s="73">
        <f t="shared" si="3"/>
        <v>0</v>
      </c>
      <c r="J107" s="74" t="str">
        <f t="shared" si="2"/>
        <v/>
      </c>
    </row>
    <row r="108" spans="1:10" ht="15" customHeight="1">
      <c r="A108" s="25">
        <v>107</v>
      </c>
      <c r="B108" s="25" t="s">
        <v>17</v>
      </c>
      <c r="C108" s="24">
        <v>14549</v>
      </c>
      <c r="D108" s="24" t="s">
        <v>6178</v>
      </c>
      <c r="E108" s="23" t="s">
        <v>2657</v>
      </c>
      <c r="F108" s="115">
        <v>20</v>
      </c>
      <c r="G108" s="85">
        <v>2800</v>
      </c>
      <c r="H108" s="72"/>
      <c r="I108" s="73">
        <f t="shared" si="3"/>
        <v>0</v>
      </c>
      <c r="J108" s="74" t="str">
        <f t="shared" si="2"/>
        <v/>
      </c>
    </row>
    <row r="109" spans="1:10" ht="15" customHeight="1">
      <c r="A109" s="25">
        <v>108</v>
      </c>
      <c r="B109" s="25" t="s">
        <v>17</v>
      </c>
      <c r="C109" s="24">
        <v>14551</v>
      </c>
      <c r="D109" s="24" t="s">
        <v>6619</v>
      </c>
      <c r="E109" s="23" t="s">
        <v>2657</v>
      </c>
      <c r="F109" s="115">
        <v>26</v>
      </c>
      <c r="G109" s="85">
        <v>650</v>
      </c>
      <c r="H109" s="72"/>
      <c r="I109" s="73">
        <f t="shared" si="3"/>
        <v>0</v>
      </c>
      <c r="J109" s="74" t="str">
        <f t="shared" si="2"/>
        <v/>
      </c>
    </row>
    <row r="110" spans="1:10" ht="15" customHeight="1">
      <c r="A110" s="25">
        <v>109</v>
      </c>
      <c r="B110" s="25" t="s">
        <v>17</v>
      </c>
      <c r="C110" s="24">
        <v>14552</v>
      </c>
      <c r="D110" s="24" t="s">
        <v>6183</v>
      </c>
      <c r="E110" s="23" t="s">
        <v>2657</v>
      </c>
      <c r="F110" s="115">
        <v>142</v>
      </c>
      <c r="G110" s="85">
        <v>610</v>
      </c>
      <c r="H110" s="72"/>
      <c r="I110" s="73">
        <f t="shared" si="3"/>
        <v>0</v>
      </c>
      <c r="J110" s="74" t="str">
        <f t="shared" si="2"/>
        <v/>
      </c>
    </row>
    <row r="111" spans="1:10" ht="15" customHeight="1">
      <c r="A111" s="25">
        <v>110</v>
      </c>
      <c r="B111" s="25" t="s">
        <v>17</v>
      </c>
      <c r="C111" s="24">
        <v>14564</v>
      </c>
      <c r="D111" s="24" t="s">
        <v>2769</v>
      </c>
      <c r="E111" s="23" t="s">
        <v>2657</v>
      </c>
      <c r="F111" s="115">
        <v>91</v>
      </c>
      <c r="G111" s="85">
        <v>1800</v>
      </c>
      <c r="H111" s="72"/>
      <c r="I111" s="73">
        <f t="shared" si="3"/>
        <v>0</v>
      </c>
      <c r="J111" s="74" t="str">
        <f t="shared" si="2"/>
        <v/>
      </c>
    </row>
    <row r="112" spans="1:10" ht="15" customHeight="1">
      <c r="A112" s="25">
        <v>111</v>
      </c>
      <c r="B112" s="25" t="s">
        <v>17</v>
      </c>
      <c r="C112" s="24">
        <v>14566</v>
      </c>
      <c r="D112" s="24" t="s">
        <v>2801</v>
      </c>
      <c r="E112" s="23" t="s">
        <v>2657</v>
      </c>
      <c r="F112" s="115">
        <v>176</v>
      </c>
      <c r="G112" s="85">
        <v>29</v>
      </c>
      <c r="H112" s="72"/>
      <c r="I112" s="73">
        <f t="shared" si="3"/>
        <v>0</v>
      </c>
      <c r="J112" s="74" t="str">
        <f t="shared" si="2"/>
        <v/>
      </c>
    </row>
    <row r="113" spans="1:10" ht="15" customHeight="1">
      <c r="A113" s="25">
        <v>112</v>
      </c>
      <c r="B113" s="25" t="s">
        <v>17</v>
      </c>
      <c r="C113" s="24">
        <v>14606</v>
      </c>
      <c r="D113" s="24" t="s">
        <v>2676</v>
      </c>
      <c r="E113" s="23" t="s">
        <v>2657</v>
      </c>
      <c r="F113" s="115">
        <v>32</v>
      </c>
      <c r="G113" s="85">
        <v>720</v>
      </c>
      <c r="H113" s="72"/>
      <c r="I113" s="73">
        <f t="shared" si="3"/>
        <v>0</v>
      </c>
      <c r="J113" s="74" t="str">
        <f t="shared" si="2"/>
        <v/>
      </c>
    </row>
    <row r="114" spans="1:10" ht="15" customHeight="1">
      <c r="A114" s="25">
        <v>113</v>
      </c>
      <c r="B114" s="25" t="s">
        <v>17</v>
      </c>
      <c r="C114" s="24">
        <v>14629</v>
      </c>
      <c r="D114" s="24" t="s">
        <v>6618</v>
      </c>
      <c r="E114" s="23" t="s">
        <v>2657</v>
      </c>
      <c r="F114" s="115">
        <v>5</v>
      </c>
      <c r="G114" s="85">
        <v>151.83000000000001</v>
      </c>
      <c r="H114" s="72"/>
      <c r="I114" s="73">
        <f t="shared" si="3"/>
        <v>0</v>
      </c>
      <c r="J114" s="74" t="str">
        <f t="shared" si="2"/>
        <v/>
      </c>
    </row>
    <row r="115" spans="1:10" ht="15" customHeight="1">
      <c r="A115" s="25">
        <v>114</v>
      </c>
      <c r="B115" s="25" t="s">
        <v>17</v>
      </c>
      <c r="C115" s="24">
        <v>14629</v>
      </c>
      <c r="D115" s="24" t="s">
        <v>6617</v>
      </c>
      <c r="E115" s="23" t="s">
        <v>4494</v>
      </c>
      <c r="F115" s="115">
        <v>35</v>
      </c>
      <c r="G115" s="85">
        <v>106.65</v>
      </c>
      <c r="H115" s="72"/>
      <c r="I115" s="73">
        <f t="shared" si="3"/>
        <v>0</v>
      </c>
      <c r="J115" s="74" t="str">
        <f t="shared" si="2"/>
        <v/>
      </c>
    </row>
    <row r="116" spans="1:10" ht="15" customHeight="1">
      <c r="A116" s="25">
        <v>115</v>
      </c>
      <c r="B116" s="25" t="s">
        <v>17</v>
      </c>
      <c r="C116" s="24">
        <v>14630</v>
      </c>
      <c r="D116" s="24" t="s">
        <v>3989</v>
      </c>
      <c r="E116" s="23" t="s">
        <v>2657</v>
      </c>
      <c r="F116" s="115">
        <v>40</v>
      </c>
      <c r="G116" s="85">
        <v>106.65</v>
      </c>
      <c r="H116" s="72"/>
      <c r="I116" s="73">
        <f t="shared" si="3"/>
        <v>0</v>
      </c>
      <c r="J116" s="74" t="str">
        <f t="shared" si="2"/>
        <v/>
      </c>
    </row>
    <row r="117" spans="1:10" ht="15" customHeight="1">
      <c r="A117" s="25">
        <v>116</v>
      </c>
      <c r="B117" s="25" t="s">
        <v>17</v>
      </c>
      <c r="C117" s="24">
        <v>14630</v>
      </c>
      <c r="D117" s="24" t="s">
        <v>6616</v>
      </c>
      <c r="E117" s="23" t="s">
        <v>4494</v>
      </c>
      <c r="F117" s="115">
        <v>6</v>
      </c>
      <c r="G117" s="85">
        <v>84.5</v>
      </c>
      <c r="H117" s="72"/>
      <c r="I117" s="73">
        <f t="shared" si="3"/>
        <v>0</v>
      </c>
      <c r="J117" s="74" t="str">
        <f t="shared" si="2"/>
        <v/>
      </c>
    </row>
    <row r="118" spans="1:10" ht="15" customHeight="1">
      <c r="A118" s="25">
        <v>117</v>
      </c>
      <c r="B118" s="25" t="s">
        <v>17</v>
      </c>
      <c r="C118" s="24">
        <v>14687</v>
      </c>
      <c r="D118" s="24" t="s">
        <v>2658</v>
      </c>
      <c r="E118" s="23" t="s">
        <v>2657</v>
      </c>
      <c r="F118" s="115">
        <v>46</v>
      </c>
      <c r="G118" s="85">
        <v>68</v>
      </c>
      <c r="H118" s="72"/>
      <c r="I118" s="73">
        <f t="shared" si="3"/>
        <v>0</v>
      </c>
      <c r="J118" s="74" t="str">
        <f t="shared" si="2"/>
        <v/>
      </c>
    </row>
    <row r="119" spans="1:10" ht="15" customHeight="1">
      <c r="A119" s="25">
        <v>118</v>
      </c>
      <c r="B119" s="25" t="s">
        <v>17</v>
      </c>
      <c r="C119" s="24">
        <v>14688</v>
      </c>
      <c r="D119" s="24" t="s">
        <v>3050</v>
      </c>
      <c r="E119" s="23" t="s">
        <v>3024</v>
      </c>
      <c r="F119" s="115">
        <v>5</v>
      </c>
      <c r="G119" s="85">
        <v>240</v>
      </c>
      <c r="H119" s="72"/>
      <c r="I119" s="73">
        <f t="shared" si="3"/>
        <v>0</v>
      </c>
      <c r="J119" s="74" t="str">
        <f t="shared" si="2"/>
        <v/>
      </c>
    </row>
    <row r="120" spans="1:10" ht="15" customHeight="1">
      <c r="A120" s="25">
        <v>119</v>
      </c>
      <c r="B120" s="25" t="s">
        <v>17</v>
      </c>
      <c r="C120" s="24">
        <v>14694</v>
      </c>
      <c r="D120" s="24" t="s">
        <v>2658</v>
      </c>
      <c r="E120" s="23" t="s">
        <v>2657</v>
      </c>
      <c r="F120" s="115">
        <v>7</v>
      </c>
      <c r="G120" s="85">
        <v>90</v>
      </c>
      <c r="H120" s="72"/>
      <c r="I120" s="73">
        <f t="shared" si="3"/>
        <v>0</v>
      </c>
      <c r="J120" s="74" t="str">
        <f t="shared" si="2"/>
        <v/>
      </c>
    </row>
    <row r="121" spans="1:10" ht="15" customHeight="1">
      <c r="A121" s="25">
        <v>120</v>
      </c>
      <c r="B121" s="25" t="s">
        <v>17</v>
      </c>
      <c r="C121" s="24">
        <v>14696</v>
      </c>
      <c r="D121" s="24" t="s">
        <v>2658</v>
      </c>
      <c r="E121" s="23" t="s">
        <v>2657</v>
      </c>
      <c r="F121" s="115">
        <v>17</v>
      </c>
      <c r="G121" s="85">
        <v>250</v>
      </c>
      <c r="H121" s="72"/>
      <c r="I121" s="73">
        <f t="shared" si="3"/>
        <v>0</v>
      </c>
      <c r="J121" s="74" t="str">
        <f t="shared" si="2"/>
        <v/>
      </c>
    </row>
    <row r="122" spans="1:10" ht="15" customHeight="1">
      <c r="A122" s="25">
        <v>121</v>
      </c>
      <c r="B122" s="25" t="s">
        <v>17</v>
      </c>
      <c r="C122" s="24">
        <v>14853</v>
      </c>
      <c r="D122" s="24" t="s">
        <v>2791</v>
      </c>
      <c r="E122" s="23" t="s">
        <v>4494</v>
      </c>
      <c r="F122" s="115">
        <v>44</v>
      </c>
      <c r="G122" s="85">
        <v>3.95</v>
      </c>
      <c r="H122" s="72"/>
      <c r="I122" s="73">
        <f t="shared" si="3"/>
        <v>0</v>
      </c>
      <c r="J122" s="74" t="str">
        <f t="shared" si="2"/>
        <v/>
      </c>
    </row>
    <row r="123" spans="1:10" ht="15" customHeight="1">
      <c r="A123" s="25">
        <v>122</v>
      </c>
      <c r="B123" s="25" t="s">
        <v>17</v>
      </c>
      <c r="C123" s="24">
        <v>14858</v>
      </c>
      <c r="D123" s="24" t="s">
        <v>4495</v>
      </c>
      <c r="E123" s="23">
        <v>70655</v>
      </c>
      <c r="F123" s="115">
        <v>14</v>
      </c>
      <c r="G123" s="85">
        <v>163.20666666666668</v>
      </c>
      <c r="H123" s="72"/>
      <c r="I123" s="73">
        <f t="shared" si="3"/>
        <v>0</v>
      </c>
      <c r="J123" s="74" t="str">
        <f t="shared" si="2"/>
        <v/>
      </c>
    </row>
    <row r="124" spans="1:10" ht="15" customHeight="1">
      <c r="A124" s="25">
        <v>123</v>
      </c>
      <c r="B124" s="25" t="s">
        <v>17</v>
      </c>
      <c r="C124" s="24">
        <v>14859</v>
      </c>
      <c r="D124" s="24" t="s">
        <v>4609</v>
      </c>
      <c r="E124" s="23" t="s">
        <v>2657</v>
      </c>
      <c r="F124" s="115">
        <v>23</v>
      </c>
      <c r="G124" s="85">
        <v>258</v>
      </c>
      <c r="H124" s="72"/>
      <c r="I124" s="73">
        <f t="shared" si="3"/>
        <v>0</v>
      </c>
      <c r="J124" s="74" t="str">
        <f t="shared" si="2"/>
        <v/>
      </c>
    </row>
    <row r="125" spans="1:10" ht="15" customHeight="1">
      <c r="A125" s="25">
        <v>124</v>
      </c>
      <c r="B125" s="25" t="s">
        <v>17</v>
      </c>
      <c r="C125" s="24">
        <v>14867</v>
      </c>
      <c r="D125" s="24" t="s">
        <v>3042</v>
      </c>
      <c r="E125" s="23">
        <v>4577</v>
      </c>
      <c r="F125" s="115">
        <v>5</v>
      </c>
      <c r="G125" s="85">
        <v>165.78333333333333</v>
      </c>
      <c r="H125" s="72"/>
      <c r="I125" s="73">
        <f t="shared" si="3"/>
        <v>0</v>
      </c>
      <c r="J125" s="74" t="str">
        <f t="shared" si="2"/>
        <v/>
      </c>
    </row>
    <row r="126" spans="1:10" ht="15" customHeight="1">
      <c r="A126" s="25">
        <v>125</v>
      </c>
      <c r="B126" s="25" t="s">
        <v>17</v>
      </c>
      <c r="C126" s="24">
        <v>14924</v>
      </c>
      <c r="D126" s="24" t="s">
        <v>6615</v>
      </c>
      <c r="E126" s="23" t="s">
        <v>2657</v>
      </c>
      <c r="F126" s="115">
        <v>60</v>
      </c>
      <c r="G126" s="85">
        <v>39</v>
      </c>
      <c r="H126" s="72"/>
      <c r="I126" s="73">
        <f t="shared" si="3"/>
        <v>0</v>
      </c>
      <c r="J126" s="74" t="str">
        <f t="shared" si="2"/>
        <v/>
      </c>
    </row>
    <row r="127" spans="1:10" ht="15" customHeight="1">
      <c r="A127" s="25">
        <v>126</v>
      </c>
      <c r="B127" s="25" t="s">
        <v>17</v>
      </c>
      <c r="C127" s="24">
        <v>14929</v>
      </c>
      <c r="D127" s="24" t="s">
        <v>6614</v>
      </c>
      <c r="E127" s="23" t="s">
        <v>4494</v>
      </c>
      <c r="F127" s="115">
        <v>24</v>
      </c>
      <c r="G127" s="85">
        <v>146.36000000000001</v>
      </c>
      <c r="H127" s="72"/>
      <c r="I127" s="73">
        <f t="shared" si="3"/>
        <v>0</v>
      </c>
      <c r="J127" s="74" t="str">
        <f t="shared" si="2"/>
        <v/>
      </c>
    </row>
    <row r="128" spans="1:10" ht="15" customHeight="1">
      <c r="A128" s="25">
        <v>127</v>
      </c>
      <c r="B128" s="25" t="s">
        <v>17</v>
      </c>
      <c r="C128" s="24">
        <v>14949</v>
      </c>
      <c r="D128" s="24" t="s">
        <v>6613</v>
      </c>
      <c r="E128" s="23" t="s">
        <v>2657</v>
      </c>
      <c r="F128" s="115">
        <v>23</v>
      </c>
      <c r="G128" s="85">
        <v>2970</v>
      </c>
      <c r="H128" s="72"/>
      <c r="I128" s="73">
        <f t="shared" si="3"/>
        <v>0</v>
      </c>
      <c r="J128" s="74" t="str">
        <f t="shared" si="2"/>
        <v/>
      </c>
    </row>
    <row r="129" spans="1:10" ht="15" customHeight="1">
      <c r="A129" s="25">
        <v>128</v>
      </c>
      <c r="B129" s="25" t="s">
        <v>17</v>
      </c>
      <c r="C129" s="24">
        <v>14949</v>
      </c>
      <c r="D129" s="24" t="s">
        <v>6612</v>
      </c>
      <c r="E129" s="23" t="s">
        <v>6611</v>
      </c>
      <c r="F129" s="115">
        <v>18</v>
      </c>
      <c r="G129" s="85">
        <v>6312.01</v>
      </c>
      <c r="H129" s="72"/>
      <c r="I129" s="73">
        <f t="shared" si="3"/>
        <v>0</v>
      </c>
      <c r="J129" s="74" t="str">
        <f t="shared" si="2"/>
        <v/>
      </c>
    </row>
    <row r="130" spans="1:10" ht="15" customHeight="1">
      <c r="A130" s="25">
        <v>129</v>
      </c>
      <c r="B130" s="25" t="s">
        <v>17</v>
      </c>
      <c r="C130" s="24">
        <v>14954</v>
      </c>
      <c r="D130" s="24" t="s">
        <v>6610</v>
      </c>
      <c r="E130" s="23">
        <v>16519</v>
      </c>
      <c r="F130" s="115">
        <v>138</v>
      </c>
      <c r="G130" s="85">
        <v>229.16666666666666</v>
      </c>
      <c r="H130" s="72"/>
      <c r="I130" s="73">
        <f t="shared" si="3"/>
        <v>0</v>
      </c>
      <c r="J130" s="74" t="str">
        <f t="shared" ref="J130:J193" si="4">IF(H:H&gt;G:G, "Above Estimated Unit Price", "")</f>
        <v/>
      </c>
    </row>
    <row r="131" spans="1:10" ht="15" customHeight="1">
      <c r="A131" s="25">
        <v>130</v>
      </c>
      <c r="B131" s="25" t="s">
        <v>17</v>
      </c>
      <c r="C131" s="24">
        <v>14954</v>
      </c>
      <c r="D131" s="24" t="s">
        <v>6609</v>
      </c>
      <c r="E131" s="23" t="s">
        <v>2657</v>
      </c>
      <c r="F131" s="115">
        <v>5</v>
      </c>
      <c r="G131" s="85">
        <v>510</v>
      </c>
      <c r="H131" s="72"/>
      <c r="I131" s="73">
        <f t="shared" ref="I131:I194" si="5">H131*F131</f>
        <v>0</v>
      </c>
      <c r="J131" s="74" t="str">
        <f t="shared" si="4"/>
        <v/>
      </c>
    </row>
    <row r="132" spans="1:10" ht="15" customHeight="1">
      <c r="A132" s="25">
        <v>131</v>
      </c>
      <c r="B132" s="25" t="s">
        <v>17</v>
      </c>
      <c r="C132" s="24">
        <v>15059</v>
      </c>
      <c r="D132" s="24" t="s">
        <v>6608</v>
      </c>
      <c r="E132" s="23" t="s">
        <v>2657</v>
      </c>
      <c r="F132" s="115">
        <v>242</v>
      </c>
      <c r="G132" s="85">
        <v>110</v>
      </c>
      <c r="H132" s="72"/>
      <c r="I132" s="73">
        <f t="shared" si="5"/>
        <v>0</v>
      </c>
      <c r="J132" s="74" t="str">
        <f t="shared" si="4"/>
        <v/>
      </c>
    </row>
    <row r="133" spans="1:10" ht="15" customHeight="1">
      <c r="A133" s="25">
        <v>132</v>
      </c>
      <c r="B133" s="25" t="s">
        <v>17</v>
      </c>
      <c r="C133" s="24">
        <v>15060</v>
      </c>
      <c r="D133" s="24" t="s">
        <v>6607</v>
      </c>
      <c r="E133" s="23" t="s">
        <v>2657</v>
      </c>
      <c r="F133" s="115">
        <v>5</v>
      </c>
      <c r="G133" s="85">
        <v>265</v>
      </c>
      <c r="H133" s="72"/>
      <c r="I133" s="73">
        <f t="shared" si="5"/>
        <v>0</v>
      </c>
      <c r="J133" s="74" t="str">
        <f t="shared" si="4"/>
        <v/>
      </c>
    </row>
    <row r="134" spans="1:10" ht="15" customHeight="1">
      <c r="A134" s="25">
        <v>133</v>
      </c>
      <c r="B134" s="25" t="s">
        <v>17</v>
      </c>
      <c r="C134" s="24">
        <v>15062</v>
      </c>
      <c r="D134" s="24" t="s">
        <v>2743</v>
      </c>
      <c r="E134" s="23" t="s">
        <v>2657</v>
      </c>
      <c r="F134" s="115">
        <v>5</v>
      </c>
      <c r="G134" s="85">
        <v>31.72</v>
      </c>
      <c r="H134" s="72"/>
      <c r="I134" s="73">
        <f t="shared" si="5"/>
        <v>0</v>
      </c>
      <c r="J134" s="74" t="str">
        <f t="shared" si="4"/>
        <v/>
      </c>
    </row>
    <row r="135" spans="1:10" ht="15" customHeight="1">
      <c r="A135" s="25">
        <v>134</v>
      </c>
      <c r="B135" s="25" t="s">
        <v>17</v>
      </c>
      <c r="C135" s="24">
        <v>15069</v>
      </c>
      <c r="D135" s="24" t="s">
        <v>6606</v>
      </c>
      <c r="E135" s="23" t="s">
        <v>2657</v>
      </c>
      <c r="F135" s="115">
        <v>24</v>
      </c>
      <c r="G135" s="85">
        <v>109</v>
      </c>
      <c r="H135" s="72"/>
      <c r="I135" s="73">
        <f t="shared" si="5"/>
        <v>0</v>
      </c>
      <c r="J135" s="74" t="str">
        <f t="shared" si="4"/>
        <v/>
      </c>
    </row>
    <row r="136" spans="1:10" ht="15" customHeight="1">
      <c r="A136" s="25">
        <v>135</v>
      </c>
      <c r="B136" s="25" t="s">
        <v>17</v>
      </c>
      <c r="C136" s="24">
        <v>15072</v>
      </c>
      <c r="D136" s="24" t="s">
        <v>6605</v>
      </c>
      <c r="E136" s="23" t="s">
        <v>2657</v>
      </c>
      <c r="F136" s="115">
        <v>5</v>
      </c>
      <c r="G136" s="85">
        <v>109</v>
      </c>
      <c r="H136" s="72"/>
      <c r="I136" s="73">
        <f t="shared" si="5"/>
        <v>0</v>
      </c>
      <c r="J136" s="74" t="str">
        <f t="shared" si="4"/>
        <v/>
      </c>
    </row>
    <row r="137" spans="1:10" ht="15" customHeight="1">
      <c r="A137" s="25">
        <v>136</v>
      </c>
      <c r="B137" s="25" t="s">
        <v>17</v>
      </c>
      <c r="C137" s="24">
        <v>15101</v>
      </c>
      <c r="D137" s="24" t="s">
        <v>6604</v>
      </c>
      <c r="E137" s="23" t="s">
        <v>2657</v>
      </c>
      <c r="F137" s="115">
        <v>9</v>
      </c>
      <c r="G137" s="85">
        <v>25</v>
      </c>
      <c r="H137" s="72"/>
      <c r="I137" s="73">
        <f t="shared" si="5"/>
        <v>0</v>
      </c>
      <c r="J137" s="74" t="str">
        <f t="shared" si="4"/>
        <v/>
      </c>
    </row>
    <row r="138" spans="1:10" ht="15" customHeight="1">
      <c r="A138" s="25">
        <v>137</v>
      </c>
      <c r="B138" s="25" t="s">
        <v>17</v>
      </c>
      <c r="C138" s="24">
        <v>15108</v>
      </c>
      <c r="D138" s="24" t="s">
        <v>4026</v>
      </c>
      <c r="E138" s="23" t="s">
        <v>2657</v>
      </c>
      <c r="F138" s="115">
        <v>60</v>
      </c>
      <c r="G138" s="85">
        <v>56.25</v>
      </c>
      <c r="H138" s="72"/>
      <c r="I138" s="73">
        <f t="shared" si="5"/>
        <v>0</v>
      </c>
      <c r="J138" s="74" t="str">
        <f t="shared" si="4"/>
        <v/>
      </c>
    </row>
    <row r="139" spans="1:10" ht="15" customHeight="1">
      <c r="A139" s="25">
        <v>138</v>
      </c>
      <c r="B139" s="25" t="s">
        <v>17</v>
      </c>
      <c r="C139" s="24">
        <v>15117</v>
      </c>
      <c r="D139" s="24" t="s">
        <v>6603</v>
      </c>
      <c r="E139" s="23" t="s">
        <v>2657</v>
      </c>
      <c r="F139" s="115">
        <v>5</v>
      </c>
      <c r="G139" s="85">
        <v>490.28</v>
      </c>
      <c r="H139" s="72"/>
      <c r="I139" s="73">
        <f t="shared" si="5"/>
        <v>0</v>
      </c>
      <c r="J139" s="74" t="str">
        <f t="shared" si="4"/>
        <v/>
      </c>
    </row>
    <row r="140" spans="1:10" ht="15" customHeight="1">
      <c r="A140" s="25">
        <v>139</v>
      </c>
      <c r="B140" s="25" t="s">
        <v>17</v>
      </c>
      <c r="C140" s="24">
        <v>15127</v>
      </c>
      <c r="D140" s="24" t="s">
        <v>6159</v>
      </c>
      <c r="E140" s="23" t="s">
        <v>2657</v>
      </c>
      <c r="F140" s="115">
        <v>11</v>
      </c>
      <c r="G140" s="85">
        <v>2560</v>
      </c>
      <c r="H140" s="72"/>
      <c r="I140" s="73">
        <f t="shared" si="5"/>
        <v>0</v>
      </c>
      <c r="J140" s="74" t="str">
        <f t="shared" si="4"/>
        <v/>
      </c>
    </row>
    <row r="141" spans="1:10" ht="15" customHeight="1">
      <c r="A141" s="25">
        <v>140</v>
      </c>
      <c r="B141" s="25" t="s">
        <v>17</v>
      </c>
      <c r="C141" s="24">
        <v>15131</v>
      </c>
      <c r="D141" s="24" t="s">
        <v>6602</v>
      </c>
      <c r="E141" s="23" t="s">
        <v>2657</v>
      </c>
      <c r="F141" s="115">
        <v>82</v>
      </c>
      <c r="G141" s="85">
        <v>15</v>
      </c>
      <c r="H141" s="72"/>
      <c r="I141" s="73">
        <f t="shared" si="5"/>
        <v>0</v>
      </c>
      <c r="J141" s="74" t="str">
        <f t="shared" si="4"/>
        <v/>
      </c>
    </row>
    <row r="142" spans="1:10" ht="15" customHeight="1">
      <c r="A142" s="25">
        <v>141</v>
      </c>
      <c r="B142" s="25" t="s">
        <v>17</v>
      </c>
      <c r="C142" s="24">
        <v>15133</v>
      </c>
      <c r="D142" s="24" t="s">
        <v>4495</v>
      </c>
      <c r="E142" s="23" t="s">
        <v>2657</v>
      </c>
      <c r="F142" s="115">
        <v>15</v>
      </c>
      <c r="G142" s="85">
        <v>981.4</v>
      </c>
      <c r="H142" s="72"/>
      <c r="I142" s="73">
        <f t="shared" si="5"/>
        <v>0</v>
      </c>
      <c r="J142" s="74" t="str">
        <f t="shared" si="4"/>
        <v/>
      </c>
    </row>
    <row r="143" spans="1:10" ht="15" customHeight="1">
      <c r="A143" s="25">
        <v>142</v>
      </c>
      <c r="B143" s="25" t="s">
        <v>17</v>
      </c>
      <c r="C143" s="24">
        <v>15134</v>
      </c>
      <c r="D143" s="24" t="s">
        <v>2743</v>
      </c>
      <c r="E143" s="23">
        <v>4627</v>
      </c>
      <c r="F143" s="115">
        <v>21</v>
      </c>
      <c r="G143" s="85">
        <v>36.11</v>
      </c>
      <c r="H143" s="72"/>
      <c r="I143" s="73">
        <f t="shared" si="5"/>
        <v>0</v>
      </c>
      <c r="J143" s="74" t="str">
        <f t="shared" si="4"/>
        <v/>
      </c>
    </row>
    <row r="144" spans="1:10" ht="15" customHeight="1">
      <c r="A144" s="25">
        <v>143</v>
      </c>
      <c r="B144" s="25" t="s">
        <v>17</v>
      </c>
      <c r="C144" s="24">
        <v>15136</v>
      </c>
      <c r="D144" s="24" t="s">
        <v>6601</v>
      </c>
      <c r="E144" s="23" t="s">
        <v>2657</v>
      </c>
      <c r="F144" s="115">
        <v>12</v>
      </c>
      <c r="G144" s="85">
        <v>290</v>
      </c>
      <c r="H144" s="72"/>
      <c r="I144" s="73">
        <f t="shared" si="5"/>
        <v>0</v>
      </c>
      <c r="J144" s="74" t="str">
        <f t="shared" si="4"/>
        <v/>
      </c>
    </row>
    <row r="145" spans="1:10" ht="15" customHeight="1">
      <c r="A145" s="25">
        <v>144</v>
      </c>
      <c r="B145" s="25" t="s">
        <v>17</v>
      </c>
      <c r="C145" s="24">
        <v>15149</v>
      </c>
      <c r="D145" s="24" t="s">
        <v>4276</v>
      </c>
      <c r="E145" s="23" t="s">
        <v>2657</v>
      </c>
      <c r="F145" s="115">
        <v>30</v>
      </c>
      <c r="G145" s="85">
        <v>228</v>
      </c>
      <c r="H145" s="72"/>
      <c r="I145" s="73">
        <f t="shared" si="5"/>
        <v>0</v>
      </c>
      <c r="J145" s="74" t="str">
        <f t="shared" si="4"/>
        <v/>
      </c>
    </row>
    <row r="146" spans="1:10" ht="15" customHeight="1">
      <c r="A146" s="25">
        <v>145</v>
      </c>
      <c r="B146" s="25" t="s">
        <v>17</v>
      </c>
      <c r="C146" s="24">
        <v>15152</v>
      </c>
      <c r="D146" s="24" t="s">
        <v>2743</v>
      </c>
      <c r="E146" s="23" t="s">
        <v>2657</v>
      </c>
      <c r="F146" s="115">
        <v>25</v>
      </c>
      <c r="G146" s="85">
        <v>125</v>
      </c>
      <c r="H146" s="72"/>
      <c r="I146" s="73">
        <f t="shared" si="5"/>
        <v>0</v>
      </c>
      <c r="J146" s="74" t="str">
        <f t="shared" si="4"/>
        <v/>
      </c>
    </row>
    <row r="147" spans="1:10" ht="15" customHeight="1">
      <c r="A147" s="25">
        <v>146</v>
      </c>
      <c r="B147" s="25" t="s">
        <v>17</v>
      </c>
      <c r="C147" s="24">
        <v>15155</v>
      </c>
      <c r="D147" s="24" t="s">
        <v>6600</v>
      </c>
      <c r="E147" s="23" t="s">
        <v>2657</v>
      </c>
      <c r="F147" s="115">
        <v>5</v>
      </c>
      <c r="G147" s="85">
        <v>905</v>
      </c>
      <c r="H147" s="72"/>
      <c r="I147" s="73">
        <f t="shared" si="5"/>
        <v>0</v>
      </c>
      <c r="J147" s="74" t="str">
        <f t="shared" si="4"/>
        <v/>
      </c>
    </row>
    <row r="148" spans="1:10" ht="15" customHeight="1">
      <c r="A148" s="25">
        <v>147</v>
      </c>
      <c r="B148" s="25" t="s">
        <v>17</v>
      </c>
      <c r="C148" s="24">
        <v>15167</v>
      </c>
      <c r="D148" s="24" t="s">
        <v>6599</v>
      </c>
      <c r="E148" s="23" t="s">
        <v>2657</v>
      </c>
      <c r="F148" s="115">
        <v>67</v>
      </c>
      <c r="G148" s="85">
        <v>425.03</v>
      </c>
      <c r="H148" s="72"/>
      <c r="I148" s="73">
        <f t="shared" si="5"/>
        <v>0</v>
      </c>
      <c r="J148" s="74" t="str">
        <f t="shared" si="4"/>
        <v/>
      </c>
    </row>
    <row r="149" spans="1:10" ht="15" customHeight="1">
      <c r="A149" s="25">
        <v>148</v>
      </c>
      <c r="B149" s="25" t="s">
        <v>17</v>
      </c>
      <c r="C149" s="24">
        <v>15173</v>
      </c>
      <c r="D149" s="24" t="s">
        <v>4276</v>
      </c>
      <c r="E149" s="23" t="s">
        <v>2657</v>
      </c>
      <c r="F149" s="115">
        <v>5</v>
      </c>
      <c r="G149" s="85">
        <v>78</v>
      </c>
      <c r="H149" s="72"/>
      <c r="I149" s="73">
        <f t="shared" si="5"/>
        <v>0</v>
      </c>
      <c r="J149" s="74" t="str">
        <f t="shared" si="4"/>
        <v/>
      </c>
    </row>
    <row r="150" spans="1:10" ht="15" customHeight="1">
      <c r="A150" s="25">
        <v>149</v>
      </c>
      <c r="B150" s="25" t="s">
        <v>17</v>
      </c>
      <c r="C150" s="24">
        <v>15189</v>
      </c>
      <c r="D150" s="24" t="s">
        <v>4495</v>
      </c>
      <c r="E150" s="23" t="s">
        <v>2657</v>
      </c>
      <c r="F150" s="115">
        <v>13</v>
      </c>
      <c r="G150" s="85">
        <v>479.73</v>
      </c>
      <c r="H150" s="72"/>
      <c r="I150" s="73">
        <f t="shared" si="5"/>
        <v>0</v>
      </c>
      <c r="J150" s="74" t="str">
        <f t="shared" si="4"/>
        <v/>
      </c>
    </row>
    <row r="151" spans="1:10" ht="15" customHeight="1">
      <c r="A151" s="25">
        <v>150</v>
      </c>
      <c r="B151" s="25" t="s">
        <v>17</v>
      </c>
      <c r="C151" s="24">
        <v>15191</v>
      </c>
      <c r="D151" s="24" t="s">
        <v>4609</v>
      </c>
      <c r="E151" s="23" t="s">
        <v>106</v>
      </c>
      <c r="F151" s="115">
        <v>5</v>
      </c>
      <c r="G151" s="85">
        <v>595</v>
      </c>
      <c r="H151" s="72"/>
      <c r="I151" s="73">
        <f t="shared" si="5"/>
        <v>0</v>
      </c>
      <c r="J151" s="74" t="str">
        <f t="shared" si="4"/>
        <v/>
      </c>
    </row>
    <row r="152" spans="1:10" ht="15" customHeight="1">
      <c r="A152" s="25">
        <v>151</v>
      </c>
      <c r="B152" s="25" t="s">
        <v>17</v>
      </c>
      <c r="C152" s="24">
        <v>15195</v>
      </c>
      <c r="D152" s="24" t="s">
        <v>6598</v>
      </c>
      <c r="E152" s="23" t="s">
        <v>2657</v>
      </c>
      <c r="F152" s="115">
        <v>11</v>
      </c>
      <c r="G152" s="85">
        <v>3743.75</v>
      </c>
      <c r="H152" s="72"/>
      <c r="I152" s="73">
        <f t="shared" si="5"/>
        <v>0</v>
      </c>
      <c r="J152" s="74" t="str">
        <f t="shared" si="4"/>
        <v/>
      </c>
    </row>
    <row r="153" spans="1:10" ht="15" customHeight="1">
      <c r="A153" s="25">
        <v>152</v>
      </c>
      <c r="B153" s="25" t="s">
        <v>17</v>
      </c>
      <c r="C153" s="24">
        <v>15269</v>
      </c>
      <c r="D153" s="24" t="s">
        <v>4609</v>
      </c>
      <c r="E153" s="23" t="s">
        <v>2657</v>
      </c>
      <c r="F153" s="115">
        <v>96</v>
      </c>
      <c r="G153" s="85">
        <v>99.92</v>
      </c>
      <c r="H153" s="72"/>
      <c r="I153" s="73">
        <f t="shared" si="5"/>
        <v>0</v>
      </c>
      <c r="J153" s="74" t="str">
        <f t="shared" si="4"/>
        <v/>
      </c>
    </row>
    <row r="154" spans="1:10" ht="15" customHeight="1">
      <c r="A154" s="25">
        <v>153</v>
      </c>
      <c r="B154" s="25" t="s">
        <v>17</v>
      </c>
      <c r="C154" s="24">
        <v>15278</v>
      </c>
      <c r="D154" s="24" t="s">
        <v>3050</v>
      </c>
      <c r="E154" s="23" t="s">
        <v>3024</v>
      </c>
      <c r="F154" s="115">
        <v>5</v>
      </c>
      <c r="G154" s="85">
        <v>253.4</v>
      </c>
      <c r="H154" s="72"/>
      <c r="I154" s="73">
        <f t="shared" si="5"/>
        <v>0</v>
      </c>
      <c r="J154" s="74" t="str">
        <f t="shared" si="4"/>
        <v/>
      </c>
    </row>
    <row r="155" spans="1:10" ht="15" customHeight="1">
      <c r="A155" s="25">
        <v>154</v>
      </c>
      <c r="B155" s="25" t="s">
        <v>17</v>
      </c>
      <c r="C155" s="24">
        <v>15290</v>
      </c>
      <c r="D155" s="24" t="s">
        <v>6597</v>
      </c>
      <c r="E155" s="23" t="s">
        <v>2657</v>
      </c>
      <c r="F155" s="115">
        <v>52</v>
      </c>
      <c r="G155" s="85">
        <v>1900</v>
      </c>
      <c r="H155" s="72"/>
      <c r="I155" s="73">
        <f t="shared" si="5"/>
        <v>0</v>
      </c>
      <c r="J155" s="74" t="str">
        <f t="shared" si="4"/>
        <v/>
      </c>
    </row>
    <row r="156" spans="1:10" ht="15" customHeight="1">
      <c r="A156" s="25">
        <v>155</v>
      </c>
      <c r="B156" s="25" t="s">
        <v>17</v>
      </c>
      <c r="C156" s="24">
        <v>15297</v>
      </c>
      <c r="D156" s="24" t="s">
        <v>4495</v>
      </c>
      <c r="E156" s="23" t="s">
        <v>2657</v>
      </c>
      <c r="F156" s="115">
        <v>120</v>
      </c>
      <c r="G156" s="85">
        <v>59</v>
      </c>
      <c r="H156" s="72"/>
      <c r="I156" s="73">
        <f t="shared" si="5"/>
        <v>0</v>
      </c>
      <c r="J156" s="74" t="str">
        <f t="shared" si="4"/>
        <v/>
      </c>
    </row>
    <row r="157" spans="1:10" ht="15" customHeight="1">
      <c r="A157" s="25">
        <v>156</v>
      </c>
      <c r="B157" s="25" t="s">
        <v>17</v>
      </c>
      <c r="C157" s="24">
        <v>15300</v>
      </c>
      <c r="D157" s="24" t="s">
        <v>4503</v>
      </c>
      <c r="E157" s="23" t="s">
        <v>2657</v>
      </c>
      <c r="F157" s="115">
        <v>8</v>
      </c>
      <c r="G157" s="85">
        <v>1980</v>
      </c>
      <c r="H157" s="72"/>
      <c r="I157" s="73">
        <f t="shared" si="5"/>
        <v>0</v>
      </c>
      <c r="J157" s="74" t="str">
        <f t="shared" si="4"/>
        <v/>
      </c>
    </row>
    <row r="158" spans="1:10" ht="15" customHeight="1">
      <c r="A158" s="25">
        <v>157</v>
      </c>
      <c r="B158" s="25" t="s">
        <v>17</v>
      </c>
      <c r="C158" s="24">
        <v>15339</v>
      </c>
      <c r="D158" s="24" t="s">
        <v>4276</v>
      </c>
      <c r="E158" s="23" t="s">
        <v>2657</v>
      </c>
      <c r="F158" s="115">
        <v>62</v>
      </c>
      <c r="G158" s="85">
        <v>65</v>
      </c>
      <c r="H158" s="72"/>
      <c r="I158" s="73">
        <f t="shared" si="5"/>
        <v>0</v>
      </c>
      <c r="J158" s="74" t="str">
        <f t="shared" si="4"/>
        <v/>
      </c>
    </row>
    <row r="159" spans="1:10" ht="15" customHeight="1">
      <c r="A159" s="25">
        <v>158</v>
      </c>
      <c r="B159" s="25" t="s">
        <v>17</v>
      </c>
      <c r="C159" s="24">
        <v>15480</v>
      </c>
      <c r="D159" s="24" t="s">
        <v>6596</v>
      </c>
      <c r="E159" s="23">
        <v>82205</v>
      </c>
      <c r="F159" s="115">
        <v>5</v>
      </c>
      <c r="G159" s="85">
        <v>2968.3433333333328</v>
      </c>
      <c r="H159" s="72"/>
      <c r="I159" s="73">
        <f t="shared" si="5"/>
        <v>0</v>
      </c>
      <c r="J159" s="74" t="str">
        <f t="shared" si="4"/>
        <v/>
      </c>
    </row>
    <row r="160" spans="1:10" ht="15" customHeight="1">
      <c r="A160" s="25">
        <v>159</v>
      </c>
      <c r="B160" s="25" t="s">
        <v>17</v>
      </c>
      <c r="C160" s="24">
        <v>15480</v>
      </c>
      <c r="D160" s="24" t="s">
        <v>4433</v>
      </c>
      <c r="E160" s="23" t="s">
        <v>2657</v>
      </c>
      <c r="F160" s="115">
        <v>31</v>
      </c>
      <c r="G160" s="85">
        <v>3510</v>
      </c>
      <c r="H160" s="72"/>
      <c r="I160" s="73">
        <f t="shared" si="5"/>
        <v>0</v>
      </c>
      <c r="J160" s="74" t="str">
        <f t="shared" si="4"/>
        <v/>
      </c>
    </row>
    <row r="161" spans="1:10" ht="15" customHeight="1">
      <c r="A161" s="25">
        <v>160</v>
      </c>
      <c r="B161" s="25" t="s">
        <v>17</v>
      </c>
      <c r="C161" s="24">
        <v>15489</v>
      </c>
      <c r="D161" s="24" t="s">
        <v>6595</v>
      </c>
      <c r="E161" s="23">
        <v>78710</v>
      </c>
      <c r="F161" s="115">
        <v>5</v>
      </c>
      <c r="G161" s="85">
        <v>56.319999999999993</v>
      </c>
      <c r="H161" s="72"/>
      <c r="I161" s="73">
        <f t="shared" si="5"/>
        <v>0</v>
      </c>
      <c r="J161" s="74" t="str">
        <f t="shared" si="4"/>
        <v/>
      </c>
    </row>
    <row r="162" spans="1:10" ht="15" customHeight="1">
      <c r="A162" s="25">
        <v>161</v>
      </c>
      <c r="B162" s="25" t="s">
        <v>17</v>
      </c>
      <c r="C162" s="24">
        <v>15535</v>
      </c>
      <c r="D162" s="24" t="s">
        <v>6594</v>
      </c>
      <c r="E162" s="23" t="s">
        <v>2657</v>
      </c>
      <c r="F162" s="115">
        <v>21</v>
      </c>
      <c r="G162" s="85">
        <v>5500</v>
      </c>
      <c r="H162" s="72"/>
      <c r="I162" s="73">
        <f t="shared" si="5"/>
        <v>0</v>
      </c>
      <c r="J162" s="74" t="str">
        <f t="shared" si="4"/>
        <v/>
      </c>
    </row>
    <row r="163" spans="1:10" ht="15" customHeight="1">
      <c r="A163" s="25">
        <v>162</v>
      </c>
      <c r="B163" s="25" t="s">
        <v>17</v>
      </c>
      <c r="C163" s="24">
        <v>15535</v>
      </c>
      <c r="D163" s="24" t="s">
        <v>6594</v>
      </c>
      <c r="E163" s="23" t="s">
        <v>106</v>
      </c>
      <c r="F163" s="115">
        <v>5</v>
      </c>
      <c r="G163" s="85">
        <v>2600</v>
      </c>
      <c r="H163" s="72"/>
      <c r="I163" s="73">
        <f t="shared" si="5"/>
        <v>0</v>
      </c>
      <c r="J163" s="74" t="str">
        <f t="shared" si="4"/>
        <v/>
      </c>
    </row>
    <row r="164" spans="1:10" ht="15" customHeight="1">
      <c r="A164" s="25">
        <v>163</v>
      </c>
      <c r="B164" s="25" t="s">
        <v>17</v>
      </c>
      <c r="C164" s="24">
        <v>15565</v>
      </c>
      <c r="D164" s="24" t="s">
        <v>2822</v>
      </c>
      <c r="E164" s="23" t="s">
        <v>3024</v>
      </c>
      <c r="F164" s="115">
        <v>85</v>
      </c>
      <c r="G164" s="85">
        <v>134.58000000000001</v>
      </c>
      <c r="H164" s="72"/>
      <c r="I164" s="73">
        <f t="shared" si="5"/>
        <v>0</v>
      </c>
      <c r="J164" s="74" t="str">
        <f t="shared" si="4"/>
        <v/>
      </c>
    </row>
    <row r="165" spans="1:10" ht="15" customHeight="1">
      <c r="A165" s="25">
        <v>164</v>
      </c>
      <c r="B165" s="25" t="s">
        <v>17</v>
      </c>
      <c r="C165" s="24">
        <v>16045</v>
      </c>
      <c r="D165" s="24" t="s">
        <v>6593</v>
      </c>
      <c r="E165" s="23" t="s">
        <v>3077</v>
      </c>
      <c r="F165" s="115">
        <v>20</v>
      </c>
      <c r="G165" s="85">
        <v>98.05</v>
      </c>
      <c r="H165" s="72"/>
      <c r="I165" s="73">
        <f t="shared" si="5"/>
        <v>0</v>
      </c>
      <c r="J165" s="74" t="str">
        <f t="shared" si="4"/>
        <v/>
      </c>
    </row>
    <row r="166" spans="1:10" ht="15" customHeight="1">
      <c r="A166" s="25">
        <v>165</v>
      </c>
      <c r="B166" s="25" t="s">
        <v>17</v>
      </c>
      <c r="C166" s="24">
        <v>16069</v>
      </c>
      <c r="D166" s="24" t="s">
        <v>2791</v>
      </c>
      <c r="E166" s="23" t="s">
        <v>2657</v>
      </c>
      <c r="F166" s="115">
        <v>27</v>
      </c>
      <c r="G166" s="85">
        <v>125</v>
      </c>
      <c r="H166" s="72"/>
      <c r="I166" s="73">
        <f t="shared" si="5"/>
        <v>0</v>
      </c>
      <c r="J166" s="74" t="str">
        <f t="shared" si="4"/>
        <v/>
      </c>
    </row>
    <row r="167" spans="1:10" ht="15" customHeight="1">
      <c r="A167" s="25">
        <v>166</v>
      </c>
      <c r="B167" s="25" t="s">
        <v>17</v>
      </c>
      <c r="C167" s="24">
        <v>16190</v>
      </c>
      <c r="D167" s="24" t="s">
        <v>6045</v>
      </c>
      <c r="E167" s="23" t="s">
        <v>2657</v>
      </c>
      <c r="F167" s="115">
        <v>5</v>
      </c>
      <c r="G167" s="85">
        <v>225.32</v>
      </c>
      <c r="H167" s="72"/>
      <c r="I167" s="73">
        <f t="shared" si="5"/>
        <v>0</v>
      </c>
      <c r="J167" s="74" t="str">
        <f t="shared" si="4"/>
        <v/>
      </c>
    </row>
    <row r="168" spans="1:10" ht="15" customHeight="1">
      <c r="A168" s="25">
        <v>167</v>
      </c>
      <c r="B168" s="25" t="s">
        <v>17</v>
      </c>
      <c r="C168" s="24">
        <v>16220</v>
      </c>
      <c r="D168" s="24" t="s">
        <v>3841</v>
      </c>
      <c r="E168" s="23" t="s">
        <v>106</v>
      </c>
      <c r="F168" s="115">
        <v>5</v>
      </c>
      <c r="G168" s="85">
        <v>413.25</v>
      </c>
      <c r="H168" s="72"/>
      <c r="I168" s="73">
        <f t="shared" si="5"/>
        <v>0</v>
      </c>
      <c r="J168" s="74" t="str">
        <f t="shared" si="4"/>
        <v/>
      </c>
    </row>
    <row r="169" spans="1:10" ht="15" customHeight="1">
      <c r="A169" s="25">
        <v>168</v>
      </c>
      <c r="B169" s="25" t="s">
        <v>17</v>
      </c>
      <c r="C169" s="24">
        <v>16240</v>
      </c>
      <c r="D169" s="24" t="s">
        <v>1595</v>
      </c>
      <c r="E169" s="23" t="s">
        <v>2657</v>
      </c>
      <c r="F169" s="115">
        <v>5</v>
      </c>
      <c r="G169" s="85">
        <v>1000</v>
      </c>
      <c r="H169" s="72"/>
      <c r="I169" s="73">
        <f t="shared" si="5"/>
        <v>0</v>
      </c>
      <c r="J169" s="74" t="str">
        <f t="shared" si="4"/>
        <v/>
      </c>
    </row>
    <row r="170" spans="1:10" ht="15" customHeight="1">
      <c r="A170" s="25">
        <v>169</v>
      </c>
      <c r="B170" s="25" t="s">
        <v>17</v>
      </c>
      <c r="C170" s="24">
        <v>16347</v>
      </c>
      <c r="D170" s="24" t="s">
        <v>5811</v>
      </c>
      <c r="E170" s="23" t="s">
        <v>2402</v>
      </c>
      <c r="F170" s="115">
        <v>5</v>
      </c>
      <c r="G170" s="85">
        <v>274.64999999999998</v>
      </c>
      <c r="H170" s="72"/>
      <c r="I170" s="73">
        <f t="shared" si="5"/>
        <v>0</v>
      </c>
      <c r="J170" s="74" t="str">
        <f t="shared" si="4"/>
        <v/>
      </c>
    </row>
    <row r="171" spans="1:10" ht="15" customHeight="1">
      <c r="A171" s="25">
        <v>170</v>
      </c>
      <c r="B171" s="25" t="s">
        <v>17</v>
      </c>
      <c r="C171" s="24">
        <v>16348</v>
      </c>
      <c r="D171" s="24" t="s">
        <v>3807</v>
      </c>
      <c r="E171" s="23" t="s">
        <v>3077</v>
      </c>
      <c r="F171" s="115">
        <v>5</v>
      </c>
      <c r="G171" s="85">
        <v>454</v>
      </c>
      <c r="H171" s="72"/>
      <c r="I171" s="73">
        <f t="shared" si="5"/>
        <v>0</v>
      </c>
      <c r="J171" s="74" t="str">
        <f t="shared" si="4"/>
        <v/>
      </c>
    </row>
    <row r="172" spans="1:10" ht="15" customHeight="1">
      <c r="A172" s="25">
        <v>171</v>
      </c>
      <c r="B172" s="25" t="s">
        <v>17</v>
      </c>
      <c r="C172" s="24">
        <v>16390</v>
      </c>
      <c r="D172" s="24" t="s">
        <v>6592</v>
      </c>
      <c r="E172" s="23">
        <v>55635</v>
      </c>
      <c r="F172" s="115">
        <v>6</v>
      </c>
      <c r="G172" s="85">
        <v>227.73999999999998</v>
      </c>
      <c r="H172" s="72"/>
      <c r="I172" s="73">
        <f t="shared" si="5"/>
        <v>0</v>
      </c>
      <c r="J172" s="74" t="str">
        <f t="shared" si="4"/>
        <v/>
      </c>
    </row>
    <row r="173" spans="1:10" ht="15" customHeight="1">
      <c r="A173" s="25">
        <v>172</v>
      </c>
      <c r="B173" s="25" t="s">
        <v>17</v>
      </c>
      <c r="C173" s="24">
        <v>16418</v>
      </c>
      <c r="D173" s="24" t="s">
        <v>2688</v>
      </c>
      <c r="E173" s="23" t="s">
        <v>3024</v>
      </c>
      <c r="F173" s="115">
        <v>8</v>
      </c>
      <c r="G173" s="85">
        <v>23.58</v>
      </c>
      <c r="H173" s="72"/>
      <c r="I173" s="73">
        <f t="shared" si="5"/>
        <v>0</v>
      </c>
      <c r="J173" s="74" t="str">
        <f t="shared" si="4"/>
        <v/>
      </c>
    </row>
    <row r="174" spans="1:10" ht="15" customHeight="1">
      <c r="A174" s="25">
        <v>173</v>
      </c>
      <c r="B174" s="25" t="s">
        <v>17</v>
      </c>
      <c r="C174" s="24">
        <v>16550</v>
      </c>
      <c r="D174" s="24" t="s">
        <v>5549</v>
      </c>
      <c r="E174" s="23" t="s">
        <v>3024</v>
      </c>
      <c r="F174" s="115">
        <v>5</v>
      </c>
      <c r="G174" s="85">
        <v>155</v>
      </c>
      <c r="H174" s="72"/>
      <c r="I174" s="73">
        <f t="shared" si="5"/>
        <v>0</v>
      </c>
      <c r="J174" s="74" t="str">
        <f t="shared" si="4"/>
        <v/>
      </c>
    </row>
    <row r="175" spans="1:10" ht="15" customHeight="1">
      <c r="A175" s="25">
        <v>174</v>
      </c>
      <c r="B175" s="25" t="s">
        <v>17</v>
      </c>
      <c r="C175" s="24">
        <v>16785</v>
      </c>
      <c r="D175" s="24" t="s">
        <v>5948</v>
      </c>
      <c r="E175" s="23">
        <v>55635</v>
      </c>
      <c r="F175" s="115">
        <v>119</v>
      </c>
      <c r="G175" s="85">
        <v>26</v>
      </c>
      <c r="H175" s="72"/>
      <c r="I175" s="73">
        <f t="shared" si="5"/>
        <v>0</v>
      </c>
      <c r="J175" s="74" t="str">
        <f t="shared" si="4"/>
        <v/>
      </c>
    </row>
    <row r="176" spans="1:10" ht="15" customHeight="1">
      <c r="A176" s="25">
        <v>175</v>
      </c>
      <c r="B176" s="25" t="s">
        <v>17</v>
      </c>
      <c r="C176" s="24">
        <v>16785</v>
      </c>
      <c r="D176" s="24" t="s">
        <v>2696</v>
      </c>
      <c r="E176" s="23" t="s">
        <v>106</v>
      </c>
      <c r="F176" s="115">
        <v>5</v>
      </c>
      <c r="G176" s="85">
        <v>339.62</v>
      </c>
      <c r="H176" s="72"/>
      <c r="I176" s="73">
        <f t="shared" si="5"/>
        <v>0</v>
      </c>
      <c r="J176" s="74" t="str">
        <f t="shared" si="4"/>
        <v/>
      </c>
    </row>
    <row r="177" spans="1:10" ht="15" customHeight="1">
      <c r="A177" s="25">
        <v>176</v>
      </c>
      <c r="B177" s="25" t="s">
        <v>17</v>
      </c>
      <c r="C177" s="24">
        <v>16825</v>
      </c>
      <c r="D177" s="24" t="s">
        <v>6591</v>
      </c>
      <c r="E177" s="23" t="s">
        <v>2657</v>
      </c>
      <c r="F177" s="115">
        <v>32</v>
      </c>
      <c r="G177" s="85">
        <v>2900</v>
      </c>
      <c r="H177" s="72"/>
      <c r="I177" s="73">
        <f t="shared" si="5"/>
        <v>0</v>
      </c>
      <c r="J177" s="74" t="str">
        <f t="shared" si="4"/>
        <v/>
      </c>
    </row>
    <row r="178" spans="1:10" ht="15" customHeight="1">
      <c r="A178" s="25">
        <v>177</v>
      </c>
      <c r="B178" s="25" t="s">
        <v>17</v>
      </c>
      <c r="C178" s="24">
        <v>16844</v>
      </c>
      <c r="D178" s="24" t="s">
        <v>6590</v>
      </c>
      <c r="E178" s="23">
        <v>73760</v>
      </c>
      <c r="F178" s="115">
        <v>51</v>
      </c>
      <c r="G178" s="85">
        <v>300</v>
      </c>
      <c r="H178" s="72"/>
      <c r="I178" s="73">
        <f t="shared" si="5"/>
        <v>0</v>
      </c>
      <c r="J178" s="74" t="str">
        <f t="shared" si="4"/>
        <v/>
      </c>
    </row>
    <row r="179" spans="1:10" ht="15" customHeight="1">
      <c r="A179" s="25">
        <v>178</v>
      </c>
      <c r="B179" s="25" t="s">
        <v>17</v>
      </c>
      <c r="C179" s="24">
        <v>16844</v>
      </c>
      <c r="D179" s="24" t="s">
        <v>6589</v>
      </c>
      <c r="E179" s="23" t="s">
        <v>2657</v>
      </c>
      <c r="F179" s="115">
        <v>1340</v>
      </c>
      <c r="G179" s="85">
        <v>561.1</v>
      </c>
      <c r="H179" s="72"/>
      <c r="I179" s="73">
        <f t="shared" si="5"/>
        <v>0</v>
      </c>
      <c r="J179" s="74" t="str">
        <f t="shared" si="4"/>
        <v/>
      </c>
    </row>
    <row r="180" spans="1:10" ht="15" customHeight="1">
      <c r="A180" s="25">
        <v>179</v>
      </c>
      <c r="B180" s="25" t="s">
        <v>17</v>
      </c>
      <c r="C180" s="24">
        <v>17107</v>
      </c>
      <c r="D180" s="24" t="s">
        <v>3817</v>
      </c>
      <c r="E180" s="23" t="s">
        <v>2657</v>
      </c>
      <c r="F180" s="115">
        <v>35</v>
      </c>
      <c r="G180" s="85">
        <v>20</v>
      </c>
      <c r="H180" s="72"/>
      <c r="I180" s="73">
        <f t="shared" si="5"/>
        <v>0</v>
      </c>
      <c r="J180" s="74" t="str">
        <f t="shared" si="4"/>
        <v/>
      </c>
    </row>
    <row r="181" spans="1:10" ht="15" customHeight="1">
      <c r="A181" s="25">
        <v>180</v>
      </c>
      <c r="B181" s="25" t="s">
        <v>17</v>
      </c>
      <c r="C181" s="24">
        <v>17210</v>
      </c>
      <c r="D181" s="24" t="s">
        <v>6588</v>
      </c>
      <c r="E181" s="23" t="s">
        <v>106</v>
      </c>
      <c r="F181" s="115">
        <v>5</v>
      </c>
      <c r="G181" s="85">
        <v>389.25</v>
      </c>
      <c r="H181" s="72"/>
      <c r="I181" s="73">
        <f t="shared" si="5"/>
        <v>0</v>
      </c>
      <c r="J181" s="74" t="str">
        <f t="shared" si="4"/>
        <v/>
      </c>
    </row>
    <row r="182" spans="1:10" ht="15" customHeight="1">
      <c r="A182" s="25">
        <v>181</v>
      </c>
      <c r="B182" s="25" t="s">
        <v>17</v>
      </c>
      <c r="C182" s="24">
        <v>17329</v>
      </c>
      <c r="D182" s="24" t="s">
        <v>4495</v>
      </c>
      <c r="E182" s="23" t="s">
        <v>3077</v>
      </c>
      <c r="F182" s="115">
        <v>5</v>
      </c>
      <c r="G182" s="85">
        <v>247.3</v>
      </c>
      <c r="H182" s="72"/>
      <c r="I182" s="73">
        <f t="shared" si="5"/>
        <v>0</v>
      </c>
      <c r="J182" s="74" t="str">
        <f t="shared" si="4"/>
        <v/>
      </c>
    </row>
    <row r="183" spans="1:10" ht="15" customHeight="1">
      <c r="A183" s="25">
        <v>182</v>
      </c>
      <c r="B183" s="25" t="s">
        <v>17</v>
      </c>
      <c r="C183" s="24">
        <v>17402</v>
      </c>
      <c r="D183" s="24" t="s">
        <v>6587</v>
      </c>
      <c r="E183" s="23" t="s">
        <v>2657</v>
      </c>
      <c r="F183" s="115">
        <v>40</v>
      </c>
      <c r="G183" s="85">
        <v>148</v>
      </c>
      <c r="H183" s="72"/>
      <c r="I183" s="73">
        <f t="shared" si="5"/>
        <v>0</v>
      </c>
      <c r="J183" s="74" t="str">
        <f t="shared" si="4"/>
        <v/>
      </c>
    </row>
    <row r="184" spans="1:10" ht="15" customHeight="1">
      <c r="A184" s="25">
        <v>183</v>
      </c>
      <c r="B184" s="25" t="s">
        <v>17</v>
      </c>
      <c r="C184" s="24">
        <v>17403</v>
      </c>
      <c r="D184" s="24" t="s">
        <v>6586</v>
      </c>
      <c r="E184" s="23" t="s">
        <v>2657</v>
      </c>
      <c r="F184" s="115">
        <v>5</v>
      </c>
      <c r="G184" s="85">
        <v>75</v>
      </c>
      <c r="H184" s="72"/>
      <c r="I184" s="73">
        <f t="shared" si="5"/>
        <v>0</v>
      </c>
      <c r="J184" s="74" t="str">
        <f t="shared" si="4"/>
        <v/>
      </c>
    </row>
    <row r="185" spans="1:10" ht="15" customHeight="1">
      <c r="A185" s="25">
        <v>184</v>
      </c>
      <c r="B185" s="25" t="s">
        <v>17</v>
      </c>
      <c r="C185" s="24">
        <v>17426</v>
      </c>
      <c r="D185" s="24" t="s">
        <v>2834</v>
      </c>
      <c r="E185" s="23" t="s">
        <v>2657</v>
      </c>
      <c r="F185" s="115">
        <v>5</v>
      </c>
      <c r="G185" s="85">
        <v>130</v>
      </c>
      <c r="H185" s="72"/>
      <c r="I185" s="73">
        <f t="shared" si="5"/>
        <v>0</v>
      </c>
      <c r="J185" s="74" t="str">
        <f t="shared" si="4"/>
        <v/>
      </c>
    </row>
    <row r="186" spans="1:10" ht="15" customHeight="1">
      <c r="A186" s="25">
        <v>185</v>
      </c>
      <c r="B186" s="25" t="s">
        <v>17</v>
      </c>
      <c r="C186" s="24">
        <v>17820</v>
      </c>
      <c r="D186" s="24" t="s">
        <v>6585</v>
      </c>
      <c r="E186" s="23" t="s">
        <v>106</v>
      </c>
      <c r="F186" s="115">
        <v>63</v>
      </c>
      <c r="G186" s="85">
        <v>555.55999999999995</v>
      </c>
      <c r="H186" s="72"/>
      <c r="I186" s="73">
        <f t="shared" si="5"/>
        <v>0</v>
      </c>
      <c r="J186" s="74" t="str">
        <f t="shared" si="4"/>
        <v/>
      </c>
    </row>
    <row r="187" spans="1:10" ht="15" customHeight="1">
      <c r="A187" s="25">
        <v>186</v>
      </c>
      <c r="B187" s="25" t="s">
        <v>17</v>
      </c>
      <c r="C187" s="24">
        <v>17920</v>
      </c>
      <c r="D187" s="24" t="s">
        <v>6584</v>
      </c>
      <c r="E187" s="23" t="s">
        <v>2657</v>
      </c>
      <c r="F187" s="115">
        <v>147</v>
      </c>
      <c r="G187" s="85">
        <v>159</v>
      </c>
      <c r="H187" s="72"/>
      <c r="I187" s="73">
        <f t="shared" si="5"/>
        <v>0</v>
      </c>
      <c r="J187" s="74" t="str">
        <f t="shared" si="4"/>
        <v/>
      </c>
    </row>
    <row r="188" spans="1:10" ht="15" customHeight="1">
      <c r="A188" s="25">
        <v>187</v>
      </c>
      <c r="B188" s="25" t="s">
        <v>17</v>
      </c>
      <c r="C188" s="24">
        <v>18155</v>
      </c>
      <c r="D188" s="24" t="s">
        <v>6583</v>
      </c>
      <c r="E188" s="23" t="s">
        <v>106</v>
      </c>
      <c r="F188" s="115">
        <v>17</v>
      </c>
      <c r="G188" s="85">
        <v>3600</v>
      </c>
      <c r="H188" s="72"/>
      <c r="I188" s="73">
        <f t="shared" si="5"/>
        <v>0</v>
      </c>
      <c r="J188" s="74" t="str">
        <f t="shared" si="4"/>
        <v/>
      </c>
    </row>
    <row r="189" spans="1:10" ht="15" customHeight="1">
      <c r="A189" s="25">
        <v>188</v>
      </c>
      <c r="B189" s="25" t="s">
        <v>17</v>
      </c>
      <c r="C189" s="24">
        <v>18480</v>
      </c>
      <c r="D189" s="24" t="s">
        <v>6582</v>
      </c>
      <c r="E189" s="23">
        <v>10695</v>
      </c>
      <c r="F189" s="115">
        <v>18</v>
      </c>
      <c r="G189" s="85">
        <v>2.9</v>
      </c>
      <c r="H189" s="72"/>
      <c r="I189" s="73">
        <f t="shared" si="5"/>
        <v>0</v>
      </c>
      <c r="J189" s="74" t="str">
        <f t="shared" si="4"/>
        <v/>
      </c>
    </row>
    <row r="190" spans="1:10" ht="15" customHeight="1">
      <c r="A190" s="25">
        <v>189</v>
      </c>
      <c r="B190" s="25" t="s">
        <v>17</v>
      </c>
      <c r="C190" s="24">
        <v>18499</v>
      </c>
      <c r="D190" s="24" t="s">
        <v>6581</v>
      </c>
      <c r="E190" s="23">
        <v>10237</v>
      </c>
      <c r="F190" s="115">
        <v>8</v>
      </c>
      <c r="G190" s="85">
        <v>155.80000000000001</v>
      </c>
      <c r="H190" s="72"/>
      <c r="I190" s="73">
        <f t="shared" si="5"/>
        <v>0</v>
      </c>
      <c r="J190" s="74" t="str">
        <f t="shared" si="4"/>
        <v/>
      </c>
    </row>
    <row r="191" spans="1:10" ht="15" customHeight="1">
      <c r="A191" s="25">
        <v>190</v>
      </c>
      <c r="B191" s="25" t="s">
        <v>17</v>
      </c>
      <c r="C191" s="24">
        <v>18499</v>
      </c>
      <c r="D191" s="24" t="s">
        <v>6580</v>
      </c>
      <c r="E191" s="23" t="s">
        <v>106</v>
      </c>
      <c r="F191" s="115">
        <v>692</v>
      </c>
      <c r="G191" s="85">
        <v>79</v>
      </c>
      <c r="H191" s="72"/>
      <c r="I191" s="73">
        <f t="shared" si="5"/>
        <v>0</v>
      </c>
      <c r="J191" s="74" t="str">
        <f t="shared" si="4"/>
        <v/>
      </c>
    </row>
    <row r="192" spans="1:10" ht="15" customHeight="1">
      <c r="A192" s="25">
        <v>191</v>
      </c>
      <c r="B192" s="25" t="s">
        <v>17</v>
      </c>
      <c r="C192" s="24">
        <v>18549</v>
      </c>
      <c r="D192" s="24" t="s">
        <v>4437</v>
      </c>
      <c r="E192" s="23" t="s">
        <v>106</v>
      </c>
      <c r="F192" s="115">
        <v>168</v>
      </c>
      <c r="G192" s="85">
        <v>389.85</v>
      </c>
      <c r="H192" s="72"/>
      <c r="I192" s="73">
        <f t="shared" si="5"/>
        <v>0</v>
      </c>
      <c r="J192" s="74" t="str">
        <f t="shared" si="4"/>
        <v/>
      </c>
    </row>
    <row r="193" spans="1:10" ht="15" customHeight="1">
      <c r="A193" s="25">
        <v>192</v>
      </c>
      <c r="B193" s="25" t="s">
        <v>17</v>
      </c>
      <c r="C193" s="24">
        <v>18601</v>
      </c>
      <c r="D193" s="24" t="s">
        <v>6035</v>
      </c>
      <c r="E193" s="23">
        <v>5167</v>
      </c>
      <c r="F193" s="115">
        <v>43</v>
      </c>
      <c r="G193" s="85">
        <v>261.18333333333334</v>
      </c>
      <c r="H193" s="72"/>
      <c r="I193" s="73">
        <f t="shared" si="5"/>
        <v>0</v>
      </c>
      <c r="J193" s="74" t="str">
        <f t="shared" si="4"/>
        <v/>
      </c>
    </row>
    <row r="194" spans="1:10" ht="15" customHeight="1">
      <c r="A194" s="25">
        <v>193</v>
      </c>
      <c r="B194" s="25" t="s">
        <v>17</v>
      </c>
      <c r="C194" s="24">
        <v>19487</v>
      </c>
      <c r="D194" s="24" t="s">
        <v>2685</v>
      </c>
      <c r="E194" s="23">
        <v>99595</v>
      </c>
      <c r="F194" s="115">
        <v>24</v>
      </c>
      <c r="G194" s="85">
        <v>6.42</v>
      </c>
      <c r="H194" s="72"/>
      <c r="I194" s="73">
        <f t="shared" si="5"/>
        <v>0</v>
      </c>
      <c r="J194" s="74" t="str">
        <f t="shared" ref="J194:J257" si="6">IF(H:H&gt;G:G, "Above Estimated Unit Price", "")</f>
        <v/>
      </c>
    </row>
    <row r="195" spans="1:10" ht="15" customHeight="1">
      <c r="A195" s="25">
        <v>194</v>
      </c>
      <c r="B195" s="25" t="s">
        <v>17</v>
      </c>
      <c r="C195" s="24">
        <v>20306</v>
      </c>
      <c r="D195" s="24" t="s">
        <v>6067</v>
      </c>
      <c r="E195" s="23" t="s">
        <v>2657</v>
      </c>
      <c r="F195" s="115">
        <v>382</v>
      </c>
      <c r="G195" s="85">
        <v>60</v>
      </c>
      <c r="H195" s="72"/>
      <c r="I195" s="73">
        <f t="shared" ref="I195:I258" si="7">H195*F195</f>
        <v>0</v>
      </c>
      <c r="J195" s="74" t="str">
        <f t="shared" si="6"/>
        <v/>
      </c>
    </row>
    <row r="196" spans="1:10" ht="15" customHeight="1">
      <c r="A196" s="25">
        <v>195</v>
      </c>
      <c r="B196" s="25" t="s">
        <v>17</v>
      </c>
      <c r="C196" s="24">
        <v>21206</v>
      </c>
      <c r="D196" s="24" t="s">
        <v>5527</v>
      </c>
      <c r="E196" s="23">
        <v>75250</v>
      </c>
      <c r="F196" s="115">
        <v>151</v>
      </c>
      <c r="G196" s="85">
        <v>136.49</v>
      </c>
      <c r="H196" s="72"/>
      <c r="I196" s="73">
        <f t="shared" si="7"/>
        <v>0</v>
      </c>
      <c r="J196" s="74" t="str">
        <f t="shared" si="6"/>
        <v/>
      </c>
    </row>
    <row r="197" spans="1:10" ht="15" customHeight="1">
      <c r="A197" s="25">
        <v>196</v>
      </c>
      <c r="B197" s="25" t="s">
        <v>17</v>
      </c>
      <c r="C197" s="24">
        <v>21236</v>
      </c>
      <c r="D197" s="24" t="s">
        <v>6579</v>
      </c>
      <c r="E197" s="23">
        <v>75250</v>
      </c>
      <c r="F197" s="115">
        <v>33</v>
      </c>
      <c r="G197" s="85">
        <v>4.5</v>
      </c>
      <c r="H197" s="72"/>
      <c r="I197" s="73">
        <f t="shared" si="7"/>
        <v>0</v>
      </c>
      <c r="J197" s="74" t="str">
        <f t="shared" si="6"/>
        <v/>
      </c>
    </row>
    <row r="198" spans="1:10" ht="15" customHeight="1">
      <c r="A198" s="25">
        <v>197</v>
      </c>
      <c r="B198" s="25" t="s">
        <v>17</v>
      </c>
      <c r="C198" s="24">
        <v>22759</v>
      </c>
      <c r="D198" s="24" t="s">
        <v>4276</v>
      </c>
      <c r="E198" s="23">
        <v>75250</v>
      </c>
      <c r="F198" s="115">
        <v>20</v>
      </c>
      <c r="G198" s="85">
        <v>9845</v>
      </c>
      <c r="H198" s="72"/>
      <c r="I198" s="73">
        <f t="shared" si="7"/>
        <v>0</v>
      </c>
      <c r="J198" s="74" t="str">
        <f t="shared" si="6"/>
        <v/>
      </c>
    </row>
    <row r="199" spans="1:10" ht="15" customHeight="1">
      <c r="A199" s="25">
        <v>198</v>
      </c>
      <c r="B199" s="25" t="s">
        <v>17</v>
      </c>
      <c r="C199" s="24">
        <v>23057</v>
      </c>
      <c r="D199" s="24" t="s">
        <v>3031</v>
      </c>
      <c r="E199" s="23">
        <v>79300</v>
      </c>
      <c r="F199" s="115">
        <v>6</v>
      </c>
      <c r="G199" s="85">
        <v>12.663333333333334</v>
      </c>
      <c r="H199" s="72"/>
      <c r="I199" s="73">
        <f t="shared" si="7"/>
        <v>0</v>
      </c>
      <c r="J199" s="74" t="str">
        <f t="shared" si="6"/>
        <v/>
      </c>
    </row>
    <row r="200" spans="1:10" ht="15" customHeight="1">
      <c r="A200" s="25">
        <v>199</v>
      </c>
      <c r="B200" s="25" t="s">
        <v>17</v>
      </c>
      <c r="C200" s="24">
        <v>23074</v>
      </c>
      <c r="D200" s="24" t="s">
        <v>6578</v>
      </c>
      <c r="E200" s="23">
        <v>79300</v>
      </c>
      <c r="F200" s="115">
        <v>38</v>
      </c>
      <c r="G200" s="85">
        <v>9.5533333333333328</v>
      </c>
      <c r="H200" s="72"/>
      <c r="I200" s="73">
        <f t="shared" si="7"/>
        <v>0</v>
      </c>
      <c r="J200" s="74" t="str">
        <f t="shared" si="6"/>
        <v/>
      </c>
    </row>
    <row r="201" spans="1:10" ht="15" customHeight="1">
      <c r="A201" s="25">
        <v>200</v>
      </c>
      <c r="B201" s="25" t="s">
        <v>17</v>
      </c>
      <c r="C201" s="24">
        <v>24296</v>
      </c>
      <c r="D201" s="24" t="s">
        <v>2788</v>
      </c>
      <c r="E201" s="23">
        <v>99595</v>
      </c>
      <c r="F201" s="115">
        <v>10</v>
      </c>
      <c r="G201" s="85">
        <v>60.77</v>
      </c>
      <c r="H201" s="72"/>
      <c r="I201" s="73">
        <f t="shared" si="7"/>
        <v>0</v>
      </c>
      <c r="J201" s="74" t="str">
        <f t="shared" si="6"/>
        <v/>
      </c>
    </row>
    <row r="202" spans="1:10" ht="15" customHeight="1">
      <c r="A202" s="25">
        <v>201</v>
      </c>
      <c r="B202" s="25" t="s">
        <v>17</v>
      </c>
      <c r="C202" s="24">
        <v>24583</v>
      </c>
      <c r="D202" s="24" t="s">
        <v>2759</v>
      </c>
      <c r="E202" s="23">
        <v>74025</v>
      </c>
      <c r="F202" s="115">
        <v>22</v>
      </c>
      <c r="G202" s="85">
        <v>12.153333333333334</v>
      </c>
      <c r="H202" s="72"/>
      <c r="I202" s="73">
        <f t="shared" si="7"/>
        <v>0</v>
      </c>
      <c r="J202" s="74" t="str">
        <f t="shared" si="6"/>
        <v/>
      </c>
    </row>
    <row r="203" spans="1:10" ht="15" customHeight="1">
      <c r="A203" s="25">
        <v>202</v>
      </c>
      <c r="B203" s="25" t="s">
        <v>17</v>
      </c>
      <c r="C203" s="24">
        <v>25544</v>
      </c>
      <c r="D203" s="24" t="s">
        <v>4601</v>
      </c>
      <c r="E203" s="23">
        <v>19527</v>
      </c>
      <c r="F203" s="115">
        <v>8</v>
      </c>
      <c r="G203" s="85">
        <v>586.41</v>
      </c>
      <c r="H203" s="72"/>
      <c r="I203" s="73">
        <f t="shared" si="7"/>
        <v>0</v>
      </c>
      <c r="J203" s="74" t="str">
        <f t="shared" si="6"/>
        <v/>
      </c>
    </row>
    <row r="204" spans="1:10" ht="15" customHeight="1">
      <c r="A204" s="25">
        <v>203</v>
      </c>
      <c r="B204" s="25" t="s">
        <v>17</v>
      </c>
      <c r="C204" s="24">
        <v>27101</v>
      </c>
      <c r="D204" s="24" t="s">
        <v>6577</v>
      </c>
      <c r="E204" s="23">
        <v>74025</v>
      </c>
      <c r="F204" s="115">
        <v>6</v>
      </c>
      <c r="G204" s="85">
        <v>544.71333333333325</v>
      </c>
      <c r="H204" s="72"/>
      <c r="I204" s="73">
        <f t="shared" si="7"/>
        <v>0</v>
      </c>
      <c r="J204" s="74" t="str">
        <f t="shared" si="6"/>
        <v/>
      </c>
    </row>
    <row r="205" spans="1:10" ht="15" customHeight="1">
      <c r="A205" s="25">
        <v>204</v>
      </c>
      <c r="B205" s="25" t="s">
        <v>17</v>
      </c>
      <c r="C205" s="24">
        <v>31101</v>
      </c>
      <c r="D205" s="24" t="s">
        <v>2791</v>
      </c>
      <c r="E205" s="23">
        <v>94580</v>
      </c>
      <c r="F205" s="115">
        <v>15</v>
      </c>
      <c r="G205" s="85">
        <v>285</v>
      </c>
      <c r="H205" s="72"/>
      <c r="I205" s="73">
        <f t="shared" si="7"/>
        <v>0</v>
      </c>
      <c r="J205" s="74" t="str">
        <f t="shared" si="6"/>
        <v/>
      </c>
    </row>
    <row r="206" spans="1:10" ht="15" customHeight="1">
      <c r="A206" s="25">
        <v>205</v>
      </c>
      <c r="B206" s="25" t="s">
        <v>17</v>
      </c>
      <c r="C206" s="24">
        <v>31710</v>
      </c>
      <c r="D206" s="24" t="s">
        <v>6576</v>
      </c>
      <c r="E206" s="23">
        <v>72914</v>
      </c>
      <c r="F206" s="115">
        <v>11</v>
      </c>
      <c r="G206" s="85">
        <v>700.44333333333327</v>
      </c>
      <c r="H206" s="72"/>
      <c r="I206" s="73">
        <f t="shared" si="7"/>
        <v>0</v>
      </c>
      <c r="J206" s="74" t="str">
        <f t="shared" si="6"/>
        <v/>
      </c>
    </row>
    <row r="207" spans="1:10" ht="15" customHeight="1">
      <c r="A207" s="25">
        <v>206</v>
      </c>
      <c r="B207" s="25" t="s">
        <v>17</v>
      </c>
      <c r="C207" s="24">
        <v>31710</v>
      </c>
      <c r="D207" s="24" t="s">
        <v>6576</v>
      </c>
      <c r="E207" s="23" t="s">
        <v>5051</v>
      </c>
      <c r="F207" s="115">
        <v>16</v>
      </c>
      <c r="G207" s="85">
        <v>691.76666666666677</v>
      </c>
      <c r="H207" s="72"/>
      <c r="I207" s="73">
        <f t="shared" si="7"/>
        <v>0</v>
      </c>
      <c r="J207" s="74" t="str">
        <f t="shared" si="6"/>
        <v/>
      </c>
    </row>
    <row r="208" spans="1:10" ht="15" customHeight="1">
      <c r="A208" s="25">
        <v>207</v>
      </c>
      <c r="B208" s="25" t="s">
        <v>17</v>
      </c>
      <c r="C208" s="24">
        <v>32300</v>
      </c>
      <c r="D208" s="24" t="s">
        <v>6575</v>
      </c>
      <c r="E208" s="23">
        <v>63367</v>
      </c>
      <c r="F208" s="115">
        <v>5</v>
      </c>
      <c r="G208" s="85">
        <v>80.56</v>
      </c>
      <c r="H208" s="72"/>
      <c r="I208" s="73">
        <f t="shared" si="7"/>
        <v>0</v>
      </c>
      <c r="J208" s="74" t="str">
        <f t="shared" si="6"/>
        <v/>
      </c>
    </row>
    <row r="209" spans="1:10" ht="15" customHeight="1">
      <c r="A209" s="25">
        <v>208</v>
      </c>
      <c r="B209" s="25" t="s">
        <v>17</v>
      </c>
      <c r="C209" s="24">
        <v>32448</v>
      </c>
      <c r="D209" s="24" t="s">
        <v>6574</v>
      </c>
      <c r="E209" s="23">
        <v>779</v>
      </c>
      <c r="F209" s="115">
        <v>1750</v>
      </c>
      <c r="G209" s="85">
        <v>0.28666666666666668</v>
      </c>
      <c r="H209" s="72"/>
      <c r="I209" s="73">
        <f t="shared" si="7"/>
        <v>0</v>
      </c>
      <c r="J209" s="74" t="str">
        <f t="shared" si="6"/>
        <v/>
      </c>
    </row>
    <row r="210" spans="1:10" ht="15" customHeight="1">
      <c r="A210" s="25">
        <v>209</v>
      </c>
      <c r="B210" s="25" t="s">
        <v>17</v>
      </c>
      <c r="C210" s="24">
        <v>34140</v>
      </c>
      <c r="D210" s="24" t="s">
        <v>6573</v>
      </c>
      <c r="E210" s="23">
        <v>8786</v>
      </c>
      <c r="F210" s="115">
        <v>5</v>
      </c>
      <c r="G210" s="85">
        <v>314.25</v>
      </c>
      <c r="H210" s="72"/>
      <c r="I210" s="73">
        <f t="shared" si="7"/>
        <v>0</v>
      </c>
      <c r="J210" s="74" t="str">
        <f t="shared" si="6"/>
        <v/>
      </c>
    </row>
    <row r="211" spans="1:10" ht="15" customHeight="1">
      <c r="A211" s="25">
        <v>210</v>
      </c>
      <c r="B211" s="25" t="s">
        <v>17</v>
      </c>
      <c r="C211" s="24">
        <v>38198</v>
      </c>
      <c r="D211" s="24" t="s">
        <v>4112</v>
      </c>
      <c r="E211" s="23" t="s">
        <v>4483</v>
      </c>
      <c r="F211" s="115">
        <v>89</v>
      </c>
      <c r="G211" s="85">
        <v>10.09</v>
      </c>
      <c r="H211" s="72"/>
      <c r="I211" s="73">
        <f t="shared" si="7"/>
        <v>0</v>
      </c>
      <c r="J211" s="74" t="str">
        <f t="shared" si="6"/>
        <v/>
      </c>
    </row>
    <row r="212" spans="1:10" ht="15" customHeight="1">
      <c r="A212" s="25">
        <v>211</v>
      </c>
      <c r="B212" s="25" t="s">
        <v>17</v>
      </c>
      <c r="C212" s="24">
        <v>38773</v>
      </c>
      <c r="D212" s="24" t="s">
        <v>6572</v>
      </c>
      <c r="E212" s="23" t="s">
        <v>4417</v>
      </c>
      <c r="F212" s="115">
        <v>5</v>
      </c>
      <c r="G212" s="85">
        <v>343.36</v>
      </c>
      <c r="H212" s="72"/>
      <c r="I212" s="73">
        <f t="shared" si="7"/>
        <v>0</v>
      </c>
      <c r="J212" s="74" t="str">
        <f t="shared" si="6"/>
        <v/>
      </c>
    </row>
    <row r="213" spans="1:10" ht="15" customHeight="1">
      <c r="A213" s="25">
        <v>212</v>
      </c>
      <c r="B213" s="25" t="s">
        <v>17</v>
      </c>
      <c r="C213" s="24">
        <v>40348</v>
      </c>
      <c r="D213" s="24" t="s">
        <v>2805</v>
      </c>
      <c r="E213" s="23">
        <v>83298</v>
      </c>
      <c r="F213" s="115">
        <v>20</v>
      </c>
      <c r="G213" s="85">
        <v>11</v>
      </c>
      <c r="H213" s="72"/>
      <c r="I213" s="73">
        <f t="shared" si="7"/>
        <v>0</v>
      </c>
      <c r="J213" s="74" t="str">
        <f t="shared" si="6"/>
        <v/>
      </c>
    </row>
    <row r="214" spans="1:10" ht="15" customHeight="1">
      <c r="A214" s="25">
        <v>213</v>
      </c>
      <c r="B214" s="25" t="s">
        <v>17</v>
      </c>
      <c r="C214" s="24">
        <v>40518</v>
      </c>
      <c r="D214" s="24" t="s">
        <v>4477</v>
      </c>
      <c r="E214" s="23">
        <v>12338</v>
      </c>
      <c r="F214" s="115">
        <v>8</v>
      </c>
      <c r="G214" s="85">
        <v>9.5</v>
      </c>
      <c r="H214" s="72"/>
      <c r="I214" s="73">
        <f t="shared" si="7"/>
        <v>0</v>
      </c>
      <c r="J214" s="74" t="str">
        <f t="shared" si="6"/>
        <v/>
      </c>
    </row>
    <row r="215" spans="1:10" ht="15" customHeight="1">
      <c r="A215" s="25">
        <v>214</v>
      </c>
      <c r="B215" s="25" t="s">
        <v>17</v>
      </c>
      <c r="C215" s="24">
        <v>42003</v>
      </c>
      <c r="D215" s="24" t="s">
        <v>6571</v>
      </c>
      <c r="E215" s="23">
        <v>58880</v>
      </c>
      <c r="F215" s="115">
        <v>5</v>
      </c>
      <c r="G215" s="85">
        <v>59.29</v>
      </c>
      <c r="H215" s="72"/>
      <c r="I215" s="73">
        <f t="shared" si="7"/>
        <v>0</v>
      </c>
      <c r="J215" s="74" t="str">
        <f t="shared" si="6"/>
        <v/>
      </c>
    </row>
    <row r="216" spans="1:10" ht="15" customHeight="1">
      <c r="A216" s="25">
        <v>215</v>
      </c>
      <c r="B216" s="25" t="s">
        <v>17</v>
      </c>
      <c r="C216" s="24">
        <v>43443</v>
      </c>
      <c r="D216" s="24" t="s">
        <v>3279</v>
      </c>
      <c r="E216" s="23">
        <v>11599</v>
      </c>
      <c r="F216" s="115">
        <v>100</v>
      </c>
      <c r="G216" s="85">
        <v>6.5266666666666664</v>
      </c>
      <c r="H216" s="72"/>
      <c r="I216" s="73">
        <f t="shared" si="7"/>
        <v>0</v>
      </c>
      <c r="J216" s="74" t="str">
        <f t="shared" si="6"/>
        <v/>
      </c>
    </row>
    <row r="217" spans="1:10" ht="15" customHeight="1">
      <c r="A217" s="25">
        <v>216</v>
      </c>
      <c r="B217" s="25" t="s">
        <v>17</v>
      </c>
      <c r="C217" s="24">
        <v>51103</v>
      </c>
      <c r="D217" s="24" t="s">
        <v>5093</v>
      </c>
      <c r="E217" s="23">
        <v>43991</v>
      </c>
      <c r="F217" s="115">
        <v>300</v>
      </c>
      <c r="G217" s="85">
        <v>26.23</v>
      </c>
      <c r="H217" s="72"/>
      <c r="I217" s="73">
        <f t="shared" si="7"/>
        <v>0</v>
      </c>
      <c r="J217" s="74" t="str">
        <f t="shared" si="6"/>
        <v/>
      </c>
    </row>
    <row r="218" spans="1:10" ht="15" customHeight="1">
      <c r="A218" s="25">
        <v>217</v>
      </c>
      <c r="B218" s="25" t="s">
        <v>17</v>
      </c>
      <c r="C218" s="24">
        <v>51147</v>
      </c>
      <c r="D218" s="24" t="s">
        <v>4125</v>
      </c>
      <c r="E218" s="23">
        <v>79396</v>
      </c>
      <c r="F218" s="115">
        <v>32</v>
      </c>
      <c r="G218" s="85">
        <v>4.833333333333333</v>
      </c>
      <c r="H218" s="72"/>
      <c r="I218" s="73">
        <f t="shared" si="7"/>
        <v>0</v>
      </c>
      <c r="J218" s="74" t="str">
        <f t="shared" si="6"/>
        <v/>
      </c>
    </row>
    <row r="219" spans="1:10" ht="15" customHeight="1">
      <c r="A219" s="25">
        <v>218</v>
      </c>
      <c r="B219" s="25" t="s">
        <v>17</v>
      </c>
      <c r="C219" s="24">
        <v>53819</v>
      </c>
      <c r="D219" s="24" t="s">
        <v>6570</v>
      </c>
      <c r="E219" s="23">
        <v>59500</v>
      </c>
      <c r="F219" s="115">
        <v>5</v>
      </c>
      <c r="G219" s="85">
        <v>313.73</v>
      </c>
      <c r="H219" s="72"/>
      <c r="I219" s="73">
        <f t="shared" si="7"/>
        <v>0</v>
      </c>
      <c r="J219" s="74" t="str">
        <f t="shared" si="6"/>
        <v/>
      </c>
    </row>
    <row r="220" spans="1:10" ht="15" customHeight="1">
      <c r="A220" s="25">
        <v>219</v>
      </c>
      <c r="B220" s="25" t="s">
        <v>17</v>
      </c>
      <c r="C220" s="24">
        <v>56590</v>
      </c>
      <c r="D220" s="24" t="s">
        <v>2658</v>
      </c>
      <c r="E220" s="23">
        <v>93835</v>
      </c>
      <c r="F220" s="115">
        <v>22</v>
      </c>
      <c r="G220" s="85">
        <v>11.253333333333336</v>
      </c>
      <c r="H220" s="72"/>
      <c r="I220" s="73">
        <f t="shared" si="7"/>
        <v>0</v>
      </c>
      <c r="J220" s="74" t="str">
        <f t="shared" si="6"/>
        <v/>
      </c>
    </row>
    <row r="221" spans="1:10" ht="15" customHeight="1">
      <c r="A221" s="25">
        <v>220</v>
      </c>
      <c r="B221" s="25" t="s">
        <v>17</v>
      </c>
      <c r="C221" s="24">
        <v>56596</v>
      </c>
      <c r="D221" s="24" t="s">
        <v>4454</v>
      </c>
      <c r="E221" s="23">
        <v>93835</v>
      </c>
      <c r="F221" s="115">
        <v>166</v>
      </c>
      <c r="G221" s="85">
        <v>11.353333333333333</v>
      </c>
      <c r="H221" s="72"/>
      <c r="I221" s="73">
        <f t="shared" si="7"/>
        <v>0</v>
      </c>
      <c r="J221" s="74" t="str">
        <f t="shared" si="6"/>
        <v/>
      </c>
    </row>
    <row r="222" spans="1:10" ht="15" customHeight="1">
      <c r="A222" s="25">
        <v>221</v>
      </c>
      <c r="B222" s="25" t="s">
        <v>17</v>
      </c>
      <c r="C222" s="24">
        <v>56717</v>
      </c>
      <c r="D222" s="24" t="s">
        <v>2963</v>
      </c>
      <c r="E222" s="23">
        <v>93835</v>
      </c>
      <c r="F222" s="115">
        <v>25</v>
      </c>
      <c r="G222" s="85">
        <v>30.513333333333335</v>
      </c>
      <c r="H222" s="72"/>
      <c r="I222" s="73">
        <f t="shared" si="7"/>
        <v>0</v>
      </c>
      <c r="J222" s="74" t="str">
        <f t="shared" si="6"/>
        <v/>
      </c>
    </row>
    <row r="223" spans="1:10" ht="15" customHeight="1">
      <c r="A223" s="25">
        <v>222</v>
      </c>
      <c r="B223" s="25" t="s">
        <v>17</v>
      </c>
      <c r="C223" s="24">
        <v>56909</v>
      </c>
      <c r="D223" s="24" t="s">
        <v>6569</v>
      </c>
      <c r="E223" s="23">
        <v>93835</v>
      </c>
      <c r="F223" s="115">
        <v>5</v>
      </c>
      <c r="G223" s="85">
        <v>234.09666666666666</v>
      </c>
      <c r="H223" s="72"/>
      <c r="I223" s="73">
        <f t="shared" si="7"/>
        <v>0</v>
      </c>
      <c r="J223" s="74" t="str">
        <f t="shared" si="6"/>
        <v/>
      </c>
    </row>
    <row r="224" spans="1:10" ht="15" customHeight="1">
      <c r="A224" s="25">
        <v>223</v>
      </c>
      <c r="B224" s="25" t="s">
        <v>17</v>
      </c>
      <c r="C224" s="24">
        <v>56914</v>
      </c>
      <c r="D224" s="24" t="s">
        <v>2777</v>
      </c>
      <c r="E224" s="23">
        <v>70854</v>
      </c>
      <c r="F224" s="115">
        <v>8</v>
      </c>
      <c r="G224" s="85">
        <v>109.91666666666667</v>
      </c>
      <c r="H224" s="72"/>
      <c r="I224" s="73">
        <f t="shared" si="7"/>
        <v>0</v>
      </c>
      <c r="J224" s="74" t="str">
        <f t="shared" si="6"/>
        <v/>
      </c>
    </row>
    <row r="225" spans="1:10" ht="15" customHeight="1">
      <c r="A225" s="25">
        <v>224</v>
      </c>
      <c r="B225" s="25" t="s">
        <v>17</v>
      </c>
      <c r="C225" s="24">
        <v>56915</v>
      </c>
      <c r="D225" s="24" t="s">
        <v>6461</v>
      </c>
      <c r="E225" s="23">
        <v>93835</v>
      </c>
      <c r="F225" s="115">
        <v>7</v>
      </c>
      <c r="G225" s="85">
        <v>425.13333333333338</v>
      </c>
      <c r="H225" s="72"/>
      <c r="I225" s="73">
        <f t="shared" si="7"/>
        <v>0</v>
      </c>
      <c r="J225" s="74" t="str">
        <f t="shared" si="6"/>
        <v/>
      </c>
    </row>
    <row r="226" spans="1:10" ht="15" customHeight="1">
      <c r="A226" s="25">
        <v>225</v>
      </c>
      <c r="B226" s="25" t="s">
        <v>17</v>
      </c>
      <c r="C226" s="24">
        <v>56920</v>
      </c>
      <c r="D226" s="24" t="s">
        <v>2759</v>
      </c>
      <c r="E226" s="23">
        <v>75250</v>
      </c>
      <c r="F226" s="115">
        <v>100</v>
      </c>
      <c r="G226" s="85">
        <v>45.093333333333334</v>
      </c>
      <c r="H226" s="72"/>
      <c r="I226" s="73">
        <f t="shared" si="7"/>
        <v>0</v>
      </c>
      <c r="J226" s="74" t="str">
        <f t="shared" si="6"/>
        <v/>
      </c>
    </row>
    <row r="227" spans="1:10" ht="15" customHeight="1">
      <c r="A227" s="25">
        <v>226</v>
      </c>
      <c r="B227" s="25" t="s">
        <v>17</v>
      </c>
      <c r="C227" s="24">
        <v>56920</v>
      </c>
      <c r="D227" s="24" t="s">
        <v>2759</v>
      </c>
      <c r="E227" s="23">
        <v>93835</v>
      </c>
      <c r="F227" s="115">
        <v>10</v>
      </c>
      <c r="G227" s="85">
        <v>40.093333333333334</v>
      </c>
      <c r="H227" s="72"/>
      <c r="I227" s="73">
        <f t="shared" si="7"/>
        <v>0</v>
      </c>
      <c r="J227" s="74" t="str">
        <f t="shared" si="6"/>
        <v/>
      </c>
    </row>
    <row r="228" spans="1:10" ht="15" customHeight="1">
      <c r="A228" s="25">
        <v>227</v>
      </c>
      <c r="B228" s="25" t="s">
        <v>17</v>
      </c>
      <c r="C228" s="24">
        <v>56928</v>
      </c>
      <c r="D228" s="24" t="s">
        <v>6568</v>
      </c>
      <c r="E228" s="23">
        <v>93835</v>
      </c>
      <c r="F228" s="115">
        <v>20</v>
      </c>
      <c r="G228" s="85">
        <v>849.68</v>
      </c>
      <c r="H228" s="72"/>
      <c r="I228" s="73">
        <f t="shared" si="7"/>
        <v>0</v>
      </c>
      <c r="J228" s="74" t="str">
        <f t="shared" si="6"/>
        <v/>
      </c>
    </row>
    <row r="229" spans="1:10" ht="15" customHeight="1">
      <c r="A229" s="25">
        <v>228</v>
      </c>
      <c r="B229" s="25" t="s">
        <v>17</v>
      </c>
      <c r="C229" s="24">
        <v>56932</v>
      </c>
      <c r="D229" s="24" t="s">
        <v>6567</v>
      </c>
      <c r="E229" s="23">
        <v>93835</v>
      </c>
      <c r="F229" s="115">
        <v>5</v>
      </c>
      <c r="G229" s="85">
        <v>316.60000000000002</v>
      </c>
      <c r="H229" s="72"/>
      <c r="I229" s="73">
        <f t="shared" si="7"/>
        <v>0</v>
      </c>
      <c r="J229" s="74" t="str">
        <f t="shared" si="6"/>
        <v/>
      </c>
    </row>
    <row r="230" spans="1:10" ht="15" customHeight="1">
      <c r="A230" s="25">
        <v>229</v>
      </c>
      <c r="B230" s="25" t="s">
        <v>17</v>
      </c>
      <c r="C230" s="24">
        <v>56933</v>
      </c>
      <c r="D230" s="24" t="s">
        <v>3082</v>
      </c>
      <c r="E230" s="23">
        <v>93835</v>
      </c>
      <c r="F230" s="115">
        <v>7</v>
      </c>
      <c r="G230" s="85">
        <v>60.016666666666673</v>
      </c>
      <c r="H230" s="72"/>
      <c r="I230" s="73">
        <f t="shared" si="7"/>
        <v>0</v>
      </c>
      <c r="J230" s="74" t="str">
        <f t="shared" si="6"/>
        <v/>
      </c>
    </row>
    <row r="231" spans="1:10" ht="15" customHeight="1">
      <c r="A231" s="25">
        <v>230</v>
      </c>
      <c r="B231" s="25" t="s">
        <v>17</v>
      </c>
      <c r="C231" s="24">
        <v>56935</v>
      </c>
      <c r="D231" s="24" t="s">
        <v>6566</v>
      </c>
      <c r="E231" s="23">
        <v>75250</v>
      </c>
      <c r="F231" s="115">
        <v>20</v>
      </c>
      <c r="G231" s="85">
        <v>2958.8</v>
      </c>
      <c r="H231" s="72"/>
      <c r="I231" s="73">
        <f t="shared" si="7"/>
        <v>0</v>
      </c>
      <c r="J231" s="74" t="str">
        <f t="shared" si="6"/>
        <v/>
      </c>
    </row>
    <row r="232" spans="1:10" ht="15" customHeight="1">
      <c r="A232" s="25">
        <v>231</v>
      </c>
      <c r="B232" s="25" t="s">
        <v>17</v>
      </c>
      <c r="C232" s="24">
        <v>57994</v>
      </c>
      <c r="D232" s="24" t="s">
        <v>4444</v>
      </c>
      <c r="E232" s="23">
        <v>93835</v>
      </c>
      <c r="F232" s="115">
        <v>7</v>
      </c>
      <c r="G232" s="85">
        <v>4802.0466666666662</v>
      </c>
      <c r="H232" s="72"/>
      <c r="I232" s="73">
        <f t="shared" si="7"/>
        <v>0</v>
      </c>
      <c r="J232" s="74" t="str">
        <f t="shared" si="6"/>
        <v/>
      </c>
    </row>
    <row r="233" spans="1:10" ht="15" customHeight="1">
      <c r="A233" s="25">
        <v>232</v>
      </c>
      <c r="B233" s="25" t="s">
        <v>17</v>
      </c>
      <c r="C233" s="24">
        <v>58701</v>
      </c>
      <c r="D233" s="24" t="s">
        <v>3374</v>
      </c>
      <c r="E233" s="23" t="s">
        <v>6565</v>
      </c>
      <c r="F233" s="115">
        <v>50</v>
      </c>
      <c r="G233" s="85">
        <v>260.13000000000005</v>
      </c>
      <c r="H233" s="72"/>
      <c r="I233" s="73">
        <f t="shared" si="7"/>
        <v>0</v>
      </c>
      <c r="J233" s="74" t="str">
        <f t="shared" si="6"/>
        <v/>
      </c>
    </row>
    <row r="234" spans="1:10" ht="15" customHeight="1">
      <c r="A234" s="25">
        <v>233</v>
      </c>
      <c r="B234" s="25" t="s">
        <v>17</v>
      </c>
      <c r="C234" s="24">
        <v>61086</v>
      </c>
      <c r="D234" s="24" t="s">
        <v>3374</v>
      </c>
      <c r="E234" s="23" t="s">
        <v>6564</v>
      </c>
      <c r="F234" s="115">
        <v>5</v>
      </c>
      <c r="G234" s="85">
        <v>231.09000000000003</v>
      </c>
      <c r="H234" s="72"/>
      <c r="I234" s="73">
        <f t="shared" si="7"/>
        <v>0</v>
      </c>
      <c r="J234" s="74" t="str">
        <f t="shared" si="6"/>
        <v/>
      </c>
    </row>
    <row r="235" spans="1:10" ht="15" customHeight="1">
      <c r="A235" s="25">
        <v>234</v>
      </c>
      <c r="B235" s="25" t="s">
        <v>17</v>
      </c>
      <c r="C235" s="24">
        <v>66421</v>
      </c>
      <c r="D235" s="24" t="s">
        <v>4276</v>
      </c>
      <c r="E235" s="23">
        <v>93835</v>
      </c>
      <c r="F235" s="115">
        <v>5</v>
      </c>
      <c r="G235" s="85">
        <v>855</v>
      </c>
      <c r="H235" s="72"/>
      <c r="I235" s="73">
        <f t="shared" si="7"/>
        <v>0</v>
      </c>
      <c r="J235" s="74" t="str">
        <f t="shared" si="6"/>
        <v/>
      </c>
    </row>
    <row r="236" spans="1:10" ht="15" customHeight="1">
      <c r="A236" s="25">
        <v>235</v>
      </c>
      <c r="B236" s="25" t="s">
        <v>17</v>
      </c>
      <c r="C236" s="24">
        <v>66840</v>
      </c>
      <c r="D236" s="24" t="s">
        <v>6563</v>
      </c>
      <c r="E236" s="23" t="s">
        <v>6562</v>
      </c>
      <c r="F236" s="115">
        <v>45</v>
      </c>
      <c r="G236" s="85">
        <v>221.17333333333332</v>
      </c>
      <c r="H236" s="72"/>
      <c r="I236" s="73">
        <f t="shared" si="7"/>
        <v>0</v>
      </c>
      <c r="J236" s="74" t="str">
        <f t="shared" si="6"/>
        <v/>
      </c>
    </row>
    <row r="237" spans="1:10" ht="15" customHeight="1">
      <c r="A237" s="25">
        <v>236</v>
      </c>
      <c r="B237" s="25" t="s">
        <v>17</v>
      </c>
      <c r="C237" s="24">
        <v>78315</v>
      </c>
      <c r="D237" s="24" t="s">
        <v>6561</v>
      </c>
      <c r="E237" s="23">
        <v>6848</v>
      </c>
      <c r="F237" s="115">
        <v>45</v>
      </c>
      <c r="G237" s="85">
        <v>14.030000000000001</v>
      </c>
      <c r="H237" s="72"/>
      <c r="I237" s="73">
        <f t="shared" si="7"/>
        <v>0</v>
      </c>
      <c r="J237" s="74" t="str">
        <f t="shared" si="6"/>
        <v/>
      </c>
    </row>
    <row r="238" spans="1:10" ht="15" customHeight="1">
      <c r="A238" s="25">
        <v>237</v>
      </c>
      <c r="B238" s="25" t="s">
        <v>17</v>
      </c>
      <c r="C238" s="24">
        <v>78871</v>
      </c>
      <c r="D238" s="24" t="s">
        <v>2752</v>
      </c>
      <c r="E238" s="23">
        <v>6848</v>
      </c>
      <c r="F238" s="115">
        <v>133</v>
      </c>
      <c r="G238" s="85">
        <v>13.68</v>
      </c>
      <c r="H238" s="72"/>
      <c r="I238" s="73">
        <f t="shared" si="7"/>
        <v>0</v>
      </c>
      <c r="J238" s="74" t="str">
        <f t="shared" si="6"/>
        <v/>
      </c>
    </row>
    <row r="239" spans="1:10" ht="15" customHeight="1">
      <c r="A239" s="25">
        <v>238</v>
      </c>
      <c r="B239" s="25" t="s">
        <v>17</v>
      </c>
      <c r="C239" s="24">
        <v>84635</v>
      </c>
      <c r="D239" s="24" t="s">
        <v>6560</v>
      </c>
      <c r="E239" s="23">
        <v>502</v>
      </c>
      <c r="F239" s="115">
        <v>5</v>
      </c>
      <c r="G239" s="85">
        <v>1872.5</v>
      </c>
      <c r="H239" s="72"/>
      <c r="I239" s="73">
        <f t="shared" si="7"/>
        <v>0</v>
      </c>
      <c r="J239" s="74" t="str">
        <f t="shared" si="6"/>
        <v/>
      </c>
    </row>
    <row r="240" spans="1:10" ht="15" customHeight="1">
      <c r="A240" s="25">
        <v>239</v>
      </c>
      <c r="B240" s="25" t="s">
        <v>17</v>
      </c>
      <c r="C240" s="24">
        <v>85236</v>
      </c>
      <c r="D240" s="24" t="s">
        <v>6531</v>
      </c>
      <c r="E240" s="23">
        <v>502</v>
      </c>
      <c r="F240" s="115">
        <v>5</v>
      </c>
      <c r="G240" s="85">
        <v>1587.19</v>
      </c>
      <c r="H240" s="72"/>
      <c r="I240" s="73">
        <f t="shared" si="7"/>
        <v>0</v>
      </c>
      <c r="J240" s="74" t="str">
        <f t="shared" si="6"/>
        <v/>
      </c>
    </row>
    <row r="241" spans="1:10" ht="15" customHeight="1">
      <c r="A241" s="25">
        <v>240</v>
      </c>
      <c r="B241" s="25" t="s">
        <v>17</v>
      </c>
      <c r="C241" s="24">
        <v>85757</v>
      </c>
      <c r="D241" s="24" t="s">
        <v>6559</v>
      </c>
      <c r="E241" s="23">
        <v>502</v>
      </c>
      <c r="F241" s="115">
        <v>8</v>
      </c>
      <c r="G241" s="85">
        <v>3539</v>
      </c>
      <c r="H241" s="72"/>
      <c r="I241" s="73">
        <f t="shared" si="7"/>
        <v>0</v>
      </c>
      <c r="J241" s="74" t="str">
        <f t="shared" si="6"/>
        <v/>
      </c>
    </row>
    <row r="242" spans="1:10" ht="15" customHeight="1">
      <c r="A242" s="25">
        <v>241</v>
      </c>
      <c r="B242" s="25" t="s">
        <v>17</v>
      </c>
      <c r="C242" s="24">
        <v>86440</v>
      </c>
      <c r="D242" s="24" t="s">
        <v>4503</v>
      </c>
      <c r="E242" s="23">
        <v>502</v>
      </c>
      <c r="F242" s="115">
        <v>5</v>
      </c>
      <c r="G242" s="85">
        <v>208</v>
      </c>
      <c r="H242" s="72"/>
      <c r="I242" s="73">
        <f t="shared" si="7"/>
        <v>0</v>
      </c>
      <c r="J242" s="74" t="str">
        <f t="shared" si="6"/>
        <v/>
      </c>
    </row>
    <row r="243" spans="1:10" ht="15" customHeight="1">
      <c r="A243" s="25">
        <v>242</v>
      </c>
      <c r="B243" s="25" t="s">
        <v>17</v>
      </c>
      <c r="C243" s="24">
        <v>86572</v>
      </c>
      <c r="D243" s="24" t="s">
        <v>2828</v>
      </c>
      <c r="E243" s="23">
        <v>27914</v>
      </c>
      <c r="F243" s="115">
        <v>166</v>
      </c>
      <c r="G243" s="85">
        <v>100</v>
      </c>
      <c r="H243" s="72"/>
      <c r="I243" s="73">
        <f t="shared" si="7"/>
        <v>0</v>
      </c>
      <c r="J243" s="74" t="str">
        <f t="shared" si="6"/>
        <v/>
      </c>
    </row>
    <row r="244" spans="1:10" ht="15" customHeight="1">
      <c r="A244" s="25">
        <v>243</v>
      </c>
      <c r="B244" s="25" t="s">
        <v>17</v>
      </c>
      <c r="C244" s="24">
        <v>98928</v>
      </c>
      <c r="D244" s="24" t="s">
        <v>6558</v>
      </c>
      <c r="E244" s="23">
        <v>12338</v>
      </c>
      <c r="F244" s="115">
        <v>5</v>
      </c>
      <c r="G244" s="85">
        <v>77.599999999999994</v>
      </c>
      <c r="H244" s="72"/>
      <c r="I244" s="73">
        <f t="shared" si="7"/>
        <v>0</v>
      </c>
      <c r="J244" s="74" t="str">
        <f t="shared" si="6"/>
        <v/>
      </c>
    </row>
    <row r="245" spans="1:10" ht="15" customHeight="1">
      <c r="A245" s="25">
        <v>244</v>
      </c>
      <c r="B245" s="25" t="s">
        <v>17</v>
      </c>
      <c r="C245" s="24">
        <v>105819</v>
      </c>
      <c r="D245" s="24" t="s">
        <v>6557</v>
      </c>
      <c r="E245" s="23">
        <v>79318</v>
      </c>
      <c r="F245" s="115">
        <v>7</v>
      </c>
      <c r="G245" s="85">
        <v>162.16666666666666</v>
      </c>
      <c r="H245" s="72"/>
      <c r="I245" s="73">
        <f t="shared" si="7"/>
        <v>0</v>
      </c>
      <c r="J245" s="74" t="str">
        <f t="shared" si="6"/>
        <v/>
      </c>
    </row>
    <row r="246" spans="1:10" ht="15" customHeight="1">
      <c r="A246" s="25">
        <v>245</v>
      </c>
      <c r="B246" s="25" t="s">
        <v>17</v>
      </c>
      <c r="C246" s="24">
        <v>119573</v>
      </c>
      <c r="D246" s="24" t="s">
        <v>6556</v>
      </c>
      <c r="E246" s="23">
        <v>36452</v>
      </c>
      <c r="F246" s="115">
        <v>5</v>
      </c>
      <c r="G246" s="85">
        <v>160</v>
      </c>
      <c r="H246" s="72"/>
      <c r="I246" s="73">
        <f t="shared" si="7"/>
        <v>0</v>
      </c>
      <c r="J246" s="74" t="str">
        <f t="shared" si="6"/>
        <v/>
      </c>
    </row>
    <row r="247" spans="1:10" ht="15" customHeight="1">
      <c r="A247" s="25">
        <v>246</v>
      </c>
      <c r="B247" s="25" t="s">
        <v>17</v>
      </c>
      <c r="C247" s="24">
        <v>123814</v>
      </c>
      <c r="D247" s="24" t="s">
        <v>2685</v>
      </c>
      <c r="E247" s="23">
        <v>92824</v>
      </c>
      <c r="F247" s="115">
        <v>5</v>
      </c>
      <c r="G247" s="85">
        <v>25.3</v>
      </c>
      <c r="H247" s="72"/>
      <c r="I247" s="73">
        <f t="shared" si="7"/>
        <v>0</v>
      </c>
      <c r="J247" s="74" t="str">
        <f t="shared" si="6"/>
        <v/>
      </c>
    </row>
    <row r="248" spans="1:10" ht="15" customHeight="1">
      <c r="A248" s="25">
        <v>247</v>
      </c>
      <c r="B248" s="25" t="s">
        <v>17</v>
      </c>
      <c r="C248" s="24">
        <v>133199</v>
      </c>
      <c r="D248" s="24" t="s">
        <v>6311</v>
      </c>
      <c r="E248" s="23">
        <v>79318</v>
      </c>
      <c r="F248" s="115">
        <v>62</v>
      </c>
      <c r="G248" s="85">
        <v>212.77</v>
      </c>
      <c r="H248" s="72"/>
      <c r="I248" s="73">
        <f t="shared" si="7"/>
        <v>0</v>
      </c>
      <c r="J248" s="74" t="str">
        <f t="shared" si="6"/>
        <v/>
      </c>
    </row>
    <row r="249" spans="1:10" ht="15" customHeight="1">
      <c r="A249" s="25">
        <v>248</v>
      </c>
      <c r="B249" s="25" t="s">
        <v>17</v>
      </c>
      <c r="C249" s="24">
        <v>133200</v>
      </c>
      <c r="D249" s="24" t="s">
        <v>6555</v>
      </c>
      <c r="E249" s="23">
        <v>79318</v>
      </c>
      <c r="F249" s="115">
        <v>6</v>
      </c>
      <c r="G249" s="85">
        <v>375</v>
      </c>
      <c r="H249" s="72"/>
      <c r="I249" s="73">
        <f t="shared" si="7"/>
        <v>0</v>
      </c>
      <c r="J249" s="74" t="str">
        <f t="shared" si="6"/>
        <v/>
      </c>
    </row>
    <row r="250" spans="1:10" ht="15" customHeight="1">
      <c r="A250" s="25">
        <v>249</v>
      </c>
      <c r="B250" s="25" t="s">
        <v>17</v>
      </c>
      <c r="C250" s="24">
        <v>133202</v>
      </c>
      <c r="D250" s="24" t="s">
        <v>6554</v>
      </c>
      <c r="E250" s="23">
        <v>73760</v>
      </c>
      <c r="F250" s="115">
        <v>8</v>
      </c>
      <c r="G250" s="85">
        <v>17550</v>
      </c>
      <c r="H250" s="72"/>
      <c r="I250" s="73">
        <f t="shared" si="7"/>
        <v>0</v>
      </c>
      <c r="J250" s="74" t="str">
        <f t="shared" si="6"/>
        <v/>
      </c>
    </row>
    <row r="251" spans="1:10" ht="15" customHeight="1">
      <c r="A251" s="25">
        <v>250</v>
      </c>
      <c r="B251" s="25" t="s">
        <v>17</v>
      </c>
      <c r="C251" s="24">
        <v>138439</v>
      </c>
      <c r="D251" s="24" t="s">
        <v>6553</v>
      </c>
      <c r="E251" s="23">
        <v>79318</v>
      </c>
      <c r="F251" s="115">
        <v>5</v>
      </c>
      <c r="G251" s="85">
        <v>543.6</v>
      </c>
      <c r="H251" s="72"/>
      <c r="I251" s="73">
        <f t="shared" si="7"/>
        <v>0</v>
      </c>
      <c r="J251" s="74" t="str">
        <f t="shared" si="6"/>
        <v/>
      </c>
    </row>
    <row r="252" spans="1:10" ht="15" customHeight="1">
      <c r="A252" s="25">
        <v>251</v>
      </c>
      <c r="B252" s="25" t="s">
        <v>17</v>
      </c>
      <c r="C252" s="24">
        <v>138441</v>
      </c>
      <c r="D252" s="24" t="s">
        <v>4601</v>
      </c>
      <c r="E252" s="23">
        <v>79318</v>
      </c>
      <c r="F252" s="115">
        <v>5</v>
      </c>
      <c r="G252" s="85">
        <v>3207.84</v>
      </c>
      <c r="H252" s="72"/>
      <c r="I252" s="73">
        <f t="shared" si="7"/>
        <v>0</v>
      </c>
      <c r="J252" s="74" t="str">
        <f t="shared" si="6"/>
        <v/>
      </c>
    </row>
    <row r="253" spans="1:10" ht="15" customHeight="1">
      <c r="A253" s="25">
        <v>252</v>
      </c>
      <c r="B253" s="25" t="s">
        <v>17</v>
      </c>
      <c r="C253" s="24">
        <v>139760</v>
      </c>
      <c r="D253" s="24" t="s">
        <v>5945</v>
      </c>
      <c r="E253" s="23">
        <v>45413</v>
      </c>
      <c r="F253" s="115">
        <v>5</v>
      </c>
      <c r="G253" s="85">
        <v>173.2</v>
      </c>
      <c r="H253" s="72"/>
      <c r="I253" s="73">
        <f t="shared" si="7"/>
        <v>0</v>
      </c>
      <c r="J253" s="74" t="str">
        <f t="shared" si="6"/>
        <v/>
      </c>
    </row>
    <row r="254" spans="1:10" ht="15" customHeight="1">
      <c r="A254" s="25">
        <v>253</v>
      </c>
      <c r="B254" s="25" t="s">
        <v>17</v>
      </c>
      <c r="C254" s="24">
        <v>154717</v>
      </c>
      <c r="D254" s="24" t="s">
        <v>6552</v>
      </c>
      <c r="E254" s="23" t="s">
        <v>6535</v>
      </c>
      <c r="F254" s="115">
        <v>5</v>
      </c>
      <c r="G254" s="85">
        <v>366.13</v>
      </c>
      <c r="H254" s="72"/>
      <c r="I254" s="73">
        <f t="shared" si="7"/>
        <v>0</v>
      </c>
      <c r="J254" s="74" t="str">
        <f t="shared" si="6"/>
        <v/>
      </c>
    </row>
    <row r="255" spans="1:10" ht="15" customHeight="1">
      <c r="A255" s="25">
        <v>254</v>
      </c>
      <c r="B255" s="25" t="s">
        <v>17</v>
      </c>
      <c r="C255" s="24">
        <v>164829</v>
      </c>
      <c r="D255" s="24" t="s">
        <v>6551</v>
      </c>
      <c r="E255" s="23" t="s">
        <v>2612</v>
      </c>
      <c r="F255" s="115">
        <v>40</v>
      </c>
      <c r="G255" s="85">
        <v>102.53</v>
      </c>
      <c r="H255" s="72"/>
      <c r="I255" s="73">
        <f t="shared" si="7"/>
        <v>0</v>
      </c>
      <c r="J255" s="74" t="str">
        <f t="shared" si="6"/>
        <v/>
      </c>
    </row>
    <row r="256" spans="1:10" ht="15" customHeight="1">
      <c r="A256" s="25">
        <v>255</v>
      </c>
      <c r="B256" s="25" t="s">
        <v>17</v>
      </c>
      <c r="C256" s="24">
        <v>170149</v>
      </c>
      <c r="D256" s="24" t="s">
        <v>6550</v>
      </c>
      <c r="E256" s="23">
        <v>16827</v>
      </c>
      <c r="F256" s="115">
        <v>8</v>
      </c>
      <c r="G256" s="85">
        <v>289.89999999999998</v>
      </c>
      <c r="H256" s="72"/>
      <c r="I256" s="73">
        <f t="shared" si="7"/>
        <v>0</v>
      </c>
      <c r="J256" s="74" t="str">
        <f t="shared" si="6"/>
        <v/>
      </c>
    </row>
    <row r="257" spans="1:10" ht="15" customHeight="1">
      <c r="A257" s="25">
        <v>256</v>
      </c>
      <c r="B257" s="25" t="s">
        <v>17</v>
      </c>
      <c r="C257" s="24">
        <v>171004</v>
      </c>
      <c r="D257" s="24" t="s">
        <v>6549</v>
      </c>
      <c r="E257" s="23">
        <v>16827</v>
      </c>
      <c r="F257" s="115">
        <v>27</v>
      </c>
      <c r="G257" s="85">
        <v>186.39</v>
      </c>
      <c r="H257" s="72"/>
      <c r="I257" s="73">
        <f t="shared" si="7"/>
        <v>0</v>
      </c>
      <c r="J257" s="74" t="str">
        <f t="shared" si="6"/>
        <v/>
      </c>
    </row>
    <row r="258" spans="1:10" ht="15" customHeight="1">
      <c r="A258" s="25">
        <v>257</v>
      </c>
      <c r="B258" s="25" t="s">
        <v>17</v>
      </c>
      <c r="C258" s="24">
        <v>171007</v>
      </c>
      <c r="D258" s="24" t="s">
        <v>6548</v>
      </c>
      <c r="E258" s="23">
        <v>16827</v>
      </c>
      <c r="F258" s="115">
        <v>6</v>
      </c>
      <c r="G258" s="85">
        <v>204.75</v>
      </c>
      <c r="H258" s="72"/>
      <c r="I258" s="73">
        <f t="shared" si="7"/>
        <v>0</v>
      </c>
      <c r="J258" s="74" t="str">
        <f t="shared" ref="J258:J321" si="8">IF(H:H&gt;G:G, "Above Estimated Unit Price", "")</f>
        <v/>
      </c>
    </row>
    <row r="259" spans="1:10" ht="15" customHeight="1">
      <c r="A259" s="25">
        <v>258</v>
      </c>
      <c r="B259" s="25" t="s">
        <v>17</v>
      </c>
      <c r="C259" s="24">
        <v>180228</v>
      </c>
      <c r="D259" s="24" t="s">
        <v>4180</v>
      </c>
      <c r="E259" s="23">
        <v>60380</v>
      </c>
      <c r="F259" s="115">
        <v>8</v>
      </c>
      <c r="G259" s="85">
        <v>15</v>
      </c>
      <c r="H259" s="72"/>
      <c r="I259" s="73">
        <f t="shared" ref="I259:I322" si="9">H259*F259</f>
        <v>0</v>
      </c>
      <c r="J259" s="74" t="str">
        <f t="shared" si="8"/>
        <v/>
      </c>
    </row>
    <row r="260" spans="1:10" ht="15" customHeight="1">
      <c r="A260" s="25">
        <v>259</v>
      </c>
      <c r="B260" s="25" t="s">
        <v>17</v>
      </c>
      <c r="C260" s="24">
        <v>182628</v>
      </c>
      <c r="D260" s="24" t="s">
        <v>2755</v>
      </c>
      <c r="E260" s="23">
        <v>66503</v>
      </c>
      <c r="F260" s="115">
        <v>18</v>
      </c>
      <c r="G260" s="85">
        <v>3.5733333333333328</v>
      </c>
      <c r="H260" s="72"/>
      <c r="I260" s="73">
        <f t="shared" si="9"/>
        <v>0</v>
      </c>
      <c r="J260" s="74" t="str">
        <f t="shared" si="8"/>
        <v/>
      </c>
    </row>
    <row r="261" spans="1:10" ht="15" customHeight="1">
      <c r="A261" s="25">
        <v>260</v>
      </c>
      <c r="B261" s="25" t="s">
        <v>17</v>
      </c>
      <c r="C261" s="24">
        <v>182650</v>
      </c>
      <c r="D261" s="24" t="s">
        <v>2764</v>
      </c>
      <c r="E261" s="23">
        <v>66503</v>
      </c>
      <c r="F261" s="115">
        <v>230</v>
      </c>
      <c r="G261" s="85">
        <v>3.7866666666666666</v>
      </c>
      <c r="H261" s="72"/>
      <c r="I261" s="73">
        <f t="shared" si="9"/>
        <v>0</v>
      </c>
      <c r="J261" s="74" t="str">
        <f t="shared" si="8"/>
        <v/>
      </c>
    </row>
    <row r="262" spans="1:10" ht="15" customHeight="1">
      <c r="A262" s="25">
        <v>261</v>
      </c>
      <c r="B262" s="25" t="s">
        <v>17</v>
      </c>
      <c r="C262" s="24">
        <v>182757</v>
      </c>
      <c r="D262" s="24" t="s">
        <v>2685</v>
      </c>
      <c r="E262" s="23">
        <v>66503</v>
      </c>
      <c r="F262" s="115">
        <v>6</v>
      </c>
      <c r="G262" s="85">
        <v>18</v>
      </c>
      <c r="H262" s="72"/>
      <c r="I262" s="73">
        <f t="shared" si="9"/>
        <v>0</v>
      </c>
      <c r="J262" s="74" t="str">
        <f t="shared" si="8"/>
        <v/>
      </c>
    </row>
    <row r="263" spans="1:10" ht="15" customHeight="1">
      <c r="A263" s="25">
        <v>262</v>
      </c>
      <c r="B263" s="25" t="s">
        <v>17</v>
      </c>
      <c r="C263" s="24">
        <v>186320</v>
      </c>
      <c r="D263" s="24" t="s">
        <v>2759</v>
      </c>
      <c r="E263" s="23">
        <v>66503</v>
      </c>
      <c r="F263" s="115">
        <v>56</v>
      </c>
      <c r="G263" s="85">
        <v>1.1566666666666665</v>
      </c>
      <c r="H263" s="72"/>
      <c r="I263" s="73">
        <f t="shared" si="9"/>
        <v>0</v>
      </c>
      <c r="J263" s="74" t="str">
        <f t="shared" si="8"/>
        <v/>
      </c>
    </row>
    <row r="264" spans="1:10" ht="15" customHeight="1">
      <c r="A264" s="25">
        <v>263</v>
      </c>
      <c r="B264" s="25" t="s">
        <v>17</v>
      </c>
      <c r="C264" s="24">
        <v>186739</v>
      </c>
      <c r="D264" s="24" t="s">
        <v>4858</v>
      </c>
      <c r="E264" s="23">
        <v>6848</v>
      </c>
      <c r="F264" s="115">
        <v>45</v>
      </c>
      <c r="G264" s="85">
        <v>2.68</v>
      </c>
      <c r="H264" s="72"/>
      <c r="I264" s="73">
        <f t="shared" si="9"/>
        <v>0</v>
      </c>
      <c r="J264" s="74" t="str">
        <f t="shared" si="8"/>
        <v/>
      </c>
    </row>
    <row r="265" spans="1:10" ht="15" customHeight="1">
      <c r="A265" s="25">
        <v>264</v>
      </c>
      <c r="B265" s="25" t="s">
        <v>17</v>
      </c>
      <c r="C265" s="24">
        <v>191801</v>
      </c>
      <c r="D265" s="24" t="s">
        <v>2791</v>
      </c>
      <c r="E265" s="23">
        <v>6848</v>
      </c>
      <c r="F265" s="115">
        <v>126</v>
      </c>
      <c r="G265" s="85">
        <v>0.99666666666666659</v>
      </c>
      <c r="H265" s="72"/>
      <c r="I265" s="73">
        <f t="shared" si="9"/>
        <v>0</v>
      </c>
      <c r="J265" s="74" t="str">
        <f t="shared" si="8"/>
        <v/>
      </c>
    </row>
    <row r="266" spans="1:10" ht="15" customHeight="1">
      <c r="A266" s="25">
        <v>265</v>
      </c>
      <c r="B266" s="25" t="s">
        <v>17</v>
      </c>
      <c r="C266" s="24">
        <v>192162</v>
      </c>
      <c r="D266" s="24" t="s">
        <v>3214</v>
      </c>
      <c r="E266" s="23" t="s">
        <v>5644</v>
      </c>
      <c r="F266" s="115">
        <v>42</v>
      </c>
      <c r="G266" s="85">
        <v>9.4333333333333318</v>
      </c>
      <c r="H266" s="72"/>
      <c r="I266" s="73">
        <f t="shared" si="9"/>
        <v>0</v>
      </c>
      <c r="J266" s="74" t="str">
        <f t="shared" si="8"/>
        <v/>
      </c>
    </row>
    <row r="267" spans="1:10" ht="15" customHeight="1">
      <c r="A267" s="25">
        <v>266</v>
      </c>
      <c r="B267" s="25" t="s">
        <v>17</v>
      </c>
      <c r="C267" s="24">
        <v>192993</v>
      </c>
      <c r="D267" s="24" t="s">
        <v>2963</v>
      </c>
      <c r="E267" s="23">
        <v>66503</v>
      </c>
      <c r="F267" s="115">
        <v>5</v>
      </c>
      <c r="G267" s="85">
        <v>30</v>
      </c>
      <c r="H267" s="72"/>
      <c r="I267" s="73">
        <f t="shared" si="9"/>
        <v>0</v>
      </c>
      <c r="J267" s="74" t="str">
        <f t="shared" si="8"/>
        <v/>
      </c>
    </row>
    <row r="268" spans="1:10" ht="15" customHeight="1">
      <c r="A268" s="25">
        <v>267</v>
      </c>
      <c r="B268" s="25" t="s">
        <v>17</v>
      </c>
      <c r="C268" s="24">
        <v>200060</v>
      </c>
      <c r="D268" s="24" t="s">
        <v>6547</v>
      </c>
      <c r="E268" s="23">
        <v>98429</v>
      </c>
      <c r="F268" s="115">
        <v>5</v>
      </c>
      <c r="G268" s="85">
        <v>90</v>
      </c>
      <c r="H268" s="72"/>
      <c r="I268" s="73">
        <f t="shared" si="9"/>
        <v>0</v>
      </c>
      <c r="J268" s="74" t="str">
        <f t="shared" si="8"/>
        <v/>
      </c>
    </row>
    <row r="269" spans="1:10" ht="15" customHeight="1">
      <c r="A269" s="25">
        <v>268</v>
      </c>
      <c r="B269" s="25" t="s">
        <v>17</v>
      </c>
      <c r="C269" s="24">
        <v>200730</v>
      </c>
      <c r="D269" s="24" t="s">
        <v>4208</v>
      </c>
      <c r="E269" s="23">
        <v>57597</v>
      </c>
      <c r="F269" s="115">
        <v>8</v>
      </c>
      <c r="G269" s="85">
        <v>72.86</v>
      </c>
      <c r="H269" s="72"/>
      <c r="I269" s="73">
        <f t="shared" si="9"/>
        <v>0</v>
      </c>
      <c r="J269" s="74" t="str">
        <f t="shared" si="8"/>
        <v/>
      </c>
    </row>
    <row r="270" spans="1:10" ht="15" customHeight="1">
      <c r="A270" s="25">
        <v>269</v>
      </c>
      <c r="B270" s="25" t="s">
        <v>17</v>
      </c>
      <c r="C270" s="24">
        <v>200867</v>
      </c>
      <c r="D270" s="24" t="s">
        <v>6546</v>
      </c>
      <c r="E270" s="23">
        <v>79300</v>
      </c>
      <c r="F270" s="115">
        <v>5</v>
      </c>
      <c r="G270" s="85">
        <v>204.81333333333336</v>
      </c>
      <c r="H270" s="72"/>
      <c r="I270" s="73">
        <f t="shared" si="9"/>
        <v>0</v>
      </c>
      <c r="J270" s="74" t="str">
        <f t="shared" si="8"/>
        <v/>
      </c>
    </row>
    <row r="271" spans="1:10" ht="15" customHeight="1">
      <c r="A271" s="25">
        <v>270</v>
      </c>
      <c r="B271" s="25" t="s">
        <v>17</v>
      </c>
      <c r="C271" s="24">
        <v>206637</v>
      </c>
      <c r="D271" s="24" t="s">
        <v>2759</v>
      </c>
      <c r="E271" s="23">
        <v>66503</v>
      </c>
      <c r="F271" s="115">
        <v>60</v>
      </c>
      <c r="G271" s="85">
        <v>3.4133333333333336</v>
      </c>
      <c r="H271" s="72"/>
      <c r="I271" s="73">
        <f t="shared" si="9"/>
        <v>0</v>
      </c>
      <c r="J271" s="74" t="str">
        <f t="shared" si="8"/>
        <v/>
      </c>
    </row>
    <row r="272" spans="1:10" ht="15" customHeight="1">
      <c r="A272" s="25">
        <v>271</v>
      </c>
      <c r="B272" s="25" t="s">
        <v>17</v>
      </c>
      <c r="C272" s="24">
        <v>206672</v>
      </c>
      <c r="D272" s="24" t="s">
        <v>2764</v>
      </c>
      <c r="E272" s="23">
        <v>66503</v>
      </c>
      <c r="F272" s="115">
        <v>9</v>
      </c>
      <c r="G272" s="85">
        <v>47.39</v>
      </c>
      <c r="H272" s="72"/>
      <c r="I272" s="73">
        <f t="shared" si="9"/>
        <v>0</v>
      </c>
      <c r="J272" s="74" t="str">
        <f t="shared" si="8"/>
        <v/>
      </c>
    </row>
    <row r="273" spans="1:10" ht="15" customHeight="1">
      <c r="A273" s="25">
        <v>272</v>
      </c>
      <c r="B273" s="25" t="s">
        <v>17</v>
      </c>
      <c r="C273" s="24">
        <v>206684</v>
      </c>
      <c r="D273" s="24" t="s">
        <v>6419</v>
      </c>
      <c r="E273" s="23">
        <v>66503</v>
      </c>
      <c r="F273" s="115">
        <v>12</v>
      </c>
      <c r="G273" s="85">
        <v>249.88</v>
      </c>
      <c r="H273" s="72"/>
      <c r="I273" s="73">
        <f t="shared" si="9"/>
        <v>0</v>
      </c>
      <c r="J273" s="74" t="str">
        <f t="shared" si="8"/>
        <v/>
      </c>
    </row>
    <row r="274" spans="1:10" ht="15" customHeight="1">
      <c r="A274" s="25">
        <v>273</v>
      </c>
      <c r="B274" s="25" t="s">
        <v>17</v>
      </c>
      <c r="C274" s="24">
        <v>206685</v>
      </c>
      <c r="D274" s="24" t="s">
        <v>2759</v>
      </c>
      <c r="E274" s="23">
        <v>71379</v>
      </c>
      <c r="F274" s="115">
        <v>5</v>
      </c>
      <c r="G274" s="85">
        <v>54</v>
      </c>
      <c r="H274" s="72"/>
      <c r="I274" s="73">
        <f t="shared" si="9"/>
        <v>0</v>
      </c>
      <c r="J274" s="74" t="str">
        <f t="shared" si="8"/>
        <v/>
      </c>
    </row>
    <row r="275" spans="1:10" ht="15" customHeight="1">
      <c r="A275" s="25">
        <v>274</v>
      </c>
      <c r="B275" s="25" t="s">
        <v>17</v>
      </c>
      <c r="C275" s="24">
        <v>213181</v>
      </c>
      <c r="D275" s="24" t="s">
        <v>6545</v>
      </c>
      <c r="E275" s="23">
        <v>66503</v>
      </c>
      <c r="F275" s="115">
        <v>5</v>
      </c>
      <c r="G275" s="85">
        <v>540</v>
      </c>
      <c r="H275" s="72"/>
      <c r="I275" s="73">
        <f t="shared" si="9"/>
        <v>0</v>
      </c>
      <c r="J275" s="74" t="str">
        <f t="shared" si="8"/>
        <v/>
      </c>
    </row>
    <row r="276" spans="1:10" ht="15" customHeight="1">
      <c r="A276" s="25">
        <v>275</v>
      </c>
      <c r="B276" s="25" t="s">
        <v>17</v>
      </c>
      <c r="C276" s="24">
        <v>213192</v>
      </c>
      <c r="D276" s="24" t="s">
        <v>6544</v>
      </c>
      <c r="E276" s="23">
        <v>66503</v>
      </c>
      <c r="F276" s="115">
        <v>7</v>
      </c>
      <c r="G276" s="85">
        <v>1283.6199999999999</v>
      </c>
      <c r="H276" s="72"/>
      <c r="I276" s="73">
        <f t="shared" si="9"/>
        <v>0</v>
      </c>
      <c r="J276" s="74" t="str">
        <f t="shared" si="8"/>
        <v/>
      </c>
    </row>
    <row r="277" spans="1:10" ht="15" customHeight="1">
      <c r="A277" s="25">
        <v>276</v>
      </c>
      <c r="B277" s="25" t="s">
        <v>17</v>
      </c>
      <c r="C277" s="24">
        <v>264892</v>
      </c>
      <c r="D277" s="24" t="s">
        <v>4237</v>
      </c>
      <c r="E277" s="23">
        <v>4627</v>
      </c>
      <c r="F277" s="115">
        <v>38</v>
      </c>
      <c r="G277" s="85">
        <v>19.546666666666667</v>
      </c>
      <c r="H277" s="72"/>
      <c r="I277" s="73">
        <f t="shared" si="9"/>
        <v>0</v>
      </c>
      <c r="J277" s="74" t="str">
        <f t="shared" si="8"/>
        <v/>
      </c>
    </row>
    <row r="278" spans="1:10" ht="15" customHeight="1">
      <c r="A278" s="25">
        <v>277</v>
      </c>
      <c r="B278" s="25" t="s">
        <v>17</v>
      </c>
      <c r="C278" s="24">
        <v>275599</v>
      </c>
      <c r="D278" s="24" t="s">
        <v>3031</v>
      </c>
      <c r="E278" s="23">
        <v>85374</v>
      </c>
      <c r="F278" s="115">
        <v>5</v>
      </c>
      <c r="G278" s="85">
        <v>25</v>
      </c>
      <c r="H278" s="72"/>
      <c r="I278" s="73">
        <f t="shared" si="9"/>
        <v>0</v>
      </c>
      <c r="J278" s="74" t="str">
        <f t="shared" si="8"/>
        <v/>
      </c>
    </row>
    <row r="279" spans="1:10" ht="15" customHeight="1">
      <c r="A279" s="25">
        <v>278</v>
      </c>
      <c r="B279" s="25" t="s">
        <v>17</v>
      </c>
      <c r="C279" s="24">
        <v>275600</v>
      </c>
      <c r="D279" s="24" t="s">
        <v>3031</v>
      </c>
      <c r="E279" s="23">
        <v>13499</v>
      </c>
      <c r="F279" s="115">
        <v>8</v>
      </c>
      <c r="G279" s="85">
        <v>20</v>
      </c>
      <c r="H279" s="72"/>
      <c r="I279" s="73">
        <f t="shared" si="9"/>
        <v>0</v>
      </c>
      <c r="J279" s="74" t="str">
        <f t="shared" si="8"/>
        <v/>
      </c>
    </row>
    <row r="280" spans="1:10" ht="15" customHeight="1">
      <c r="A280" s="25">
        <v>279</v>
      </c>
      <c r="B280" s="25" t="s">
        <v>17</v>
      </c>
      <c r="C280" s="24">
        <v>281001</v>
      </c>
      <c r="D280" s="24" t="s">
        <v>6543</v>
      </c>
      <c r="E280" s="23">
        <v>92555</v>
      </c>
      <c r="F280" s="115">
        <v>5</v>
      </c>
      <c r="G280" s="85">
        <v>15.78</v>
      </c>
      <c r="H280" s="72"/>
      <c r="I280" s="73">
        <f t="shared" si="9"/>
        <v>0</v>
      </c>
      <c r="J280" s="74" t="str">
        <f t="shared" si="8"/>
        <v/>
      </c>
    </row>
    <row r="281" spans="1:10" ht="15" customHeight="1">
      <c r="A281" s="25">
        <v>280</v>
      </c>
      <c r="B281" s="25" t="s">
        <v>17</v>
      </c>
      <c r="C281" s="24">
        <v>292017</v>
      </c>
      <c r="D281" s="24" t="s">
        <v>2660</v>
      </c>
      <c r="E281" s="23">
        <v>66503</v>
      </c>
      <c r="F281" s="115">
        <v>5</v>
      </c>
      <c r="G281" s="85">
        <v>35.07</v>
      </c>
      <c r="H281" s="72"/>
      <c r="I281" s="73">
        <f t="shared" si="9"/>
        <v>0</v>
      </c>
      <c r="J281" s="74" t="str">
        <f t="shared" si="8"/>
        <v/>
      </c>
    </row>
    <row r="282" spans="1:10" ht="15" customHeight="1">
      <c r="A282" s="25">
        <v>281</v>
      </c>
      <c r="B282" s="25" t="s">
        <v>17</v>
      </c>
      <c r="C282" s="24">
        <v>320559</v>
      </c>
      <c r="D282" s="24" t="s">
        <v>2692</v>
      </c>
      <c r="E282" s="23" t="s">
        <v>6542</v>
      </c>
      <c r="F282" s="115">
        <v>1142</v>
      </c>
      <c r="G282" s="85">
        <v>16.73</v>
      </c>
      <c r="H282" s="72"/>
      <c r="I282" s="73">
        <f t="shared" si="9"/>
        <v>0</v>
      </c>
      <c r="J282" s="74" t="str">
        <f t="shared" si="8"/>
        <v/>
      </c>
    </row>
    <row r="283" spans="1:10" ht="15" customHeight="1">
      <c r="A283" s="25">
        <v>282</v>
      </c>
      <c r="B283" s="25" t="s">
        <v>17</v>
      </c>
      <c r="C283" s="24">
        <v>320566</v>
      </c>
      <c r="D283" s="24" t="s">
        <v>6541</v>
      </c>
      <c r="E283" s="23" t="s">
        <v>4472</v>
      </c>
      <c r="F283" s="115">
        <v>239</v>
      </c>
      <c r="G283" s="85">
        <v>0.72</v>
      </c>
      <c r="H283" s="72"/>
      <c r="I283" s="73">
        <f t="shared" si="9"/>
        <v>0</v>
      </c>
      <c r="J283" s="74" t="str">
        <f t="shared" si="8"/>
        <v/>
      </c>
    </row>
    <row r="284" spans="1:10" ht="15" customHeight="1">
      <c r="A284" s="25">
        <v>283</v>
      </c>
      <c r="B284" s="25" t="s">
        <v>17</v>
      </c>
      <c r="C284" s="24">
        <v>320570</v>
      </c>
      <c r="D284" s="24" t="s">
        <v>6540</v>
      </c>
      <c r="E284" s="23" t="s">
        <v>4472</v>
      </c>
      <c r="F284" s="115">
        <v>50</v>
      </c>
      <c r="G284" s="85">
        <v>3.95</v>
      </c>
      <c r="H284" s="72"/>
      <c r="I284" s="73">
        <f t="shared" si="9"/>
        <v>0</v>
      </c>
      <c r="J284" s="74" t="str">
        <f t="shared" si="8"/>
        <v/>
      </c>
    </row>
    <row r="285" spans="1:10" ht="15" customHeight="1">
      <c r="A285" s="25">
        <v>284</v>
      </c>
      <c r="B285" s="25" t="s">
        <v>17</v>
      </c>
      <c r="C285" s="24">
        <v>328617</v>
      </c>
      <c r="D285" s="24" t="s">
        <v>2788</v>
      </c>
      <c r="E285" s="23">
        <v>64547</v>
      </c>
      <c r="F285" s="115">
        <v>300</v>
      </c>
      <c r="G285" s="85">
        <v>0.56999999999999995</v>
      </c>
      <c r="H285" s="72"/>
      <c r="I285" s="73">
        <f t="shared" si="9"/>
        <v>0</v>
      </c>
      <c r="J285" s="74" t="str">
        <f t="shared" si="8"/>
        <v/>
      </c>
    </row>
    <row r="286" spans="1:10" ht="15" customHeight="1">
      <c r="A286" s="25">
        <v>285</v>
      </c>
      <c r="B286" s="25" t="s">
        <v>17</v>
      </c>
      <c r="C286" s="24">
        <v>343451</v>
      </c>
      <c r="D286" s="24" t="s">
        <v>5773</v>
      </c>
      <c r="E286" s="23">
        <v>6848</v>
      </c>
      <c r="F286" s="115">
        <v>43</v>
      </c>
      <c r="G286" s="85">
        <v>29.290000000000003</v>
      </c>
      <c r="H286" s="72"/>
      <c r="I286" s="73">
        <f t="shared" si="9"/>
        <v>0</v>
      </c>
      <c r="J286" s="74" t="str">
        <f t="shared" si="8"/>
        <v/>
      </c>
    </row>
    <row r="287" spans="1:10" ht="15" customHeight="1">
      <c r="A287" s="25">
        <v>286</v>
      </c>
      <c r="B287" s="25" t="s">
        <v>17</v>
      </c>
      <c r="C287" s="24">
        <v>343673</v>
      </c>
      <c r="D287" s="24" t="s">
        <v>2693</v>
      </c>
      <c r="E287" s="23">
        <v>6848</v>
      </c>
      <c r="F287" s="115">
        <v>5</v>
      </c>
      <c r="G287" s="85">
        <v>46.75</v>
      </c>
      <c r="H287" s="72"/>
      <c r="I287" s="73">
        <f t="shared" si="9"/>
        <v>0</v>
      </c>
      <c r="J287" s="74" t="str">
        <f t="shared" si="8"/>
        <v/>
      </c>
    </row>
    <row r="288" spans="1:10" ht="15" customHeight="1">
      <c r="A288" s="25">
        <v>287</v>
      </c>
      <c r="B288" s="25" t="s">
        <v>17</v>
      </c>
      <c r="C288" s="24">
        <v>343698</v>
      </c>
      <c r="D288" s="24" t="s">
        <v>3988</v>
      </c>
      <c r="E288" s="23">
        <v>6848</v>
      </c>
      <c r="F288" s="115">
        <v>27</v>
      </c>
      <c r="G288" s="85">
        <v>6.2466666666666661</v>
      </c>
      <c r="H288" s="72"/>
      <c r="I288" s="73">
        <f t="shared" si="9"/>
        <v>0</v>
      </c>
      <c r="J288" s="74" t="str">
        <f t="shared" si="8"/>
        <v/>
      </c>
    </row>
    <row r="289" spans="1:10" ht="15" customHeight="1">
      <c r="A289" s="25">
        <v>288</v>
      </c>
      <c r="B289" s="25" t="s">
        <v>17</v>
      </c>
      <c r="C289" s="24">
        <v>343715</v>
      </c>
      <c r="D289" s="24" t="s">
        <v>2791</v>
      </c>
      <c r="E289" s="23">
        <v>6848</v>
      </c>
      <c r="F289" s="115">
        <v>35</v>
      </c>
      <c r="G289" s="85">
        <v>2.16</v>
      </c>
      <c r="H289" s="72"/>
      <c r="I289" s="73">
        <f t="shared" si="9"/>
        <v>0</v>
      </c>
      <c r="J289" s="74" t="str">
        <f t="shared" si="8"/>
        <v/>
      </c>
    </row>
    <row r="290" spans="1:10" ht="15" customHeight="1">
      <c r="A290" s="25">
        <v>289</v>
      </c>
      <c r="B290" s="25" t="s">
        <v>17</v>
      </c>
      <c r="C290" s="24">
        <v>361984</v>
      </c>
      <c r="D290" s="24" t="s">
        <v>2791</v>
      </c>
      <c r="E290" s="23">
        <v>6848</v>
      </c>
      <c r="F290" s="115">
        <v>35</v>
      </c>
      <c r="G290" s="85">
        <v>62.316666666666663</v>
      </c>
      <c r="H290" s="72"/>
      <c r="I290" s="73">
        <f t="shared" si="9"/>
        <v>0</v>
      </c>
      <c r="J290" s="74" t="str">
        <f t="shared" si="8"/>
        <v/>
      </c>
    </row>
    <row r="291" spans="1:10" ht="15" customHeight="1">
      <c r="A291" s="25">
        <v>290</v>
      </c>
      <c r="B291" s="25" t="s">
        <v>17</v>
      </c>
      <c r="C291" s="24">
        <v>366783</v>
      </c>
      <c r="D291" s="24" t="s">
        <v>2791</v>
      </c>
      <c r="E291" s="23">
        <v>6848</v>
      </c>
      <c r="F291" s="115">
        <v>109</v>
      </c>
      <c r="G291" s="85">
        <v>0.68</v>
      </c>
      <c r="H291" s="72"/>
      <c r="I291" s="73">
        <f t="shared" si="9"/>
        <v>0</v>
      </c>
      <c r="J291" s="74" t="str">
        <f t="shared" si="8"/>
        <v/>
      </c>
    </row>
    <row r="292" spans="1:10" ht="15" customHeight="1">
      <c r="A292" s="25">
        <v>291</v>
      </c>
      <c r="B292" s="25" t="s">
        <v>17</v>
      </c>
      <c r="C292" s="24">
        <v>369272</v>
      </c>
      <c r="D292" s="24" t="s">
        <v>6538</v>
      </c>
      <c r="E292" s="23">
        <v>7213</v>
      </c>
      <c r="F292" s="115">
        <v>5</v>
      </c>
      <c r="G292" s="85">
        <v>271.49</v>
      </c>
      <c r="H292" s="72"/>
      <c r="I292" s="73">
        <f t="shared" si="9"/>
        <v>0</v>
      </c>
      <c r="J292" s="74" t="str">
        <f t="shared" si="8"/>
        <v/>
      </c>
    </row>
    <row r="293" spans="1:10" ht="15" customHeight="1">
      <c r="A293" s="25">
        <v>292</v>
      </c>
      <c r="B293" s="25" t="s">
        <v>17</v>
      </c>
      <c r="C293" s="24">
        <v>372550</v>
      </c>
      <c r="D293" s="24" t="s">
        <v>6537</v>
      </c>
      <c r="E293" s="23" t="s">
        <v>4417</v>
      </c>
      <c r="F293" s="115">
        <v>6</v>
      </c>
      <c r="G293" s="85">
        <v>1436.91</v>
      </c>
      <c r="H293" s="72"/>
      <c r="I293" s="73">
        <f t="shared" si="9"/>
        <v>0</v>
      </c>
      <c r="J293" s="74" t="str">
        <f t="shared" si="8"/>
        <v/>
      </c>
    </row>
    <row r="294" spans="1:10" ht="15" customHeight="1">
      <c r="A294" s="25">
        <v>293</v>
      </c>
      <c r="B294" s="25" t="s">
        <v>17</v>
      </c>
      <c r="C294" s="24">
        <v>374515</v>
      </c>
      <c r="D294" s="24" t="s">
        <v>4447</v>
      </c>
      <c r="E294" s="23" t="s">
        <v>4417</v>
      </c>
      <c r="F294" s="115">
        <v>11</v>
      </c>
      <c r="G294" s="85">
        <v>4200</v>
      </c>
      <c r="H294" s="72"/>
      <c r="I294" s="73">
        <f t="shared" si="9"/>
        <v>0</v>
      </c>
      <c r="J294" s="74" t="str">
        <f t="shared" si="8"/>
        <v/>
      </c>
    </row>
    <row r="295" spans="1:10" ht="15" customHeight="1">
      <c r="A295" s="25">
        <v>294</v>
      </c>
      <c r="B295" s="25" t="s">
        <v>17</v>
      </c>
      <c r="C295" s="24">
        <v>374683</v>
      </c>
      <c r="D295" s="24" t="s">
        <v>6536</v>
      </c>
      <c r="E295" s="23" t="s">
        <v>6535</v>
      </c>
      <c r="F295" s="115">
        <v>5</v>
      </c>
      <c r="G295" s="85">
        <v>1359</v>
      </c>
      <c r="H295" s="72"/>
      <c r="I295" s="73">
        <f t="shared" si="9"/>
        <v>0</v>
      </c>
      <c r="J295" s="74" t="str">
        <f t="shared" si="8"/>
        <v/>
      </c>
    </row>
    <row r="296" spans="1:10" ht="15" customHeight="1">
      <c r="A296" s="25">
        <v>295</v>
      </c>
      <c r="B296" s="25" t="s">
        <v>17</v>
      </c>
      <c r="C296" s="24">
        <v>383817</v>
      </c>
      <c r="D296" s="24" t="s">
        <v>2817</v>
      </c>
      <c r="E296" s="23">
        <v>6848</v>
      </c>
      <c r="F296" s="115">
        <v>12</v>
      </c>
      <c r="G296" s="85">
        <v>11.520000000000001</v>
      </c>
      <c r="H296" s="72"/>
      <c r="I296" s="73">
        <f t="shared" si="9"/>
        <v>0</v>
      </c>
      <c r="J296" s="74" t="str">
        <f t="shared" si="8"/>
        <v/>
      </c>
    </row>
    <row r="297" spans="1:10" ht="15" customHeight="1">
      <c r="A297" s="25">
        <v>296</v>
      </c>
      <c r="B297" s="25" t="s">
        <v>17</v>
      </c>
      <c r="C297" s="24">
        <v>410929</v>
      </c>
      <c r="D297" s="24" t="s">
        <v>6534</v>
      </c>
      <c r="E297" s="23" t="s">
        <v>2612</v>
      </c>
      <c r="F297" s="115">
        <v>5</v>
      </c>
      <c r="G297" s="85">
        <v>750</v>
      </c>
      <c r="H297" s="72"/>
      <c r="I297" s="73">
        <f t="shared" si="9"/>
        <v>0</v>
      </c>
      <c r="J297" s="74" t="str">
        <f t="shared" si="8"/>
        <v/>
      </c>
    </row>
    <row r="298" spans="1:10" ht="15" customHeight="1">
      <c r="A298" s="25">
        <v>297</v>
      </c>
      <c r="B298" s="25" t="s">
        <v>17</v>
      </c>
      <c r="C298" s="24">
        <v>504211</v>
      </c>
      <c r="D298" s="24" t="s">
        <v>6533</v>
      </c>
      <c r="E298" s="23" t="s">
        <v>6532</v>
      </c>
      <c r="F298" s="115">
        <v>132</v>
      </c>
      <c r="G298" s="85">
        <v>763</v>
      </c>
      <c r="H298" s="72"/>
      <c r="I298" s="73">
        <f t="shared" si="9"/>
        <v>0</v>
      </c>
      <c r="J298" s="74" t="str">
        <f t="shared" si="8"/>
        <v/>
      </c>
    </row>
    <row r="299" spans="1:10" ht="15" customHeight="1">
      <c r="A299" s="25">
        <v>298</v>
      </c>
      <c r="B299" s="25" t="s">
        <v>17</v>
      </c>
      <c r="C299" s="24">
        <v>572744</v>
      </c>
      <c r="D299" s="24" t="s">
        <v>4125</v>
      </c>
      <c r="E299" s="23">
        <v>88044</v>
      </c>
      <c r="F299" s="115">
        <v>29</v>
      </c>
      <c r="G299" s="85">
        <v>8.08</v>
      </c>
      <c r="H299" s="72"/>
      <c r="I299" s="73">
        <f t="shared" si="9"/>
        <v>0</v>
      </c>
      <c r="J299" s="74" t="str">
        <f t="shared" si="8"/>
        <v/>
      </c>
    </row>
    <row r="300" spans="1:10" ht="15" customHeight="1">
      <c r="A300" s="25">
        <v>299</v>
      </c>
      <c r="B300" s="25" t="s">
        <v>17</v>
      </c>
      <c r="C300" s="24">
        <v>572744</v>
      </c>
      <c r="D300" s="24" t="s">
        <v>6531</v>
      </c>
      <c r="E300" s="23">
        <v>90005</v>
      </c>
      <c r="F300" s="115">
        <v>13</v>
      </c>
      <c r="G300" s="85">
        <v>9.01</v>
      </c>
      <c r="H300" s="72"/>
      <c r="I300" s="73">
        <f t="shared" si="9"/>
        <v>0</v>
      </c>
      <c r="J300" s="74" t="str">
        <f t="shared" si="8"/>
        <v/>
      </c>
    </row>
    <row r="301" spans="1:10" ht="15" customHeight="1">
      <c r="A301" s="25">
        <v>300</v>
      </c>
      <c r="B301" s="25" t="s">
        <v>17</v>
      </c>
      <c r="C301" s="24">
        <v>723494</v>
      </c>
      <c r="D301" s="24" t="s">
        <v>6530</v>
      </c>
      <c r="E301" s="23">
        <v>78385</v>
      </c>
      <c r="F301" s="115">
        <v>13</v>
      </c>
      <c r="G301" s="85">
        <v>311.65000000000003</v>
      </c>
      <c r="H301" s="72"/>
      <c r="I301" s="73">
        <f t="shared" si="9"/>
        <v>0</v>
      </c>
      <c r="J301" s="74" t="str">
        <f t="shared" si="8"/>
        <v/>
      </c>
    </row>
    <row r="302" spans="1:10" ht="15" customHeight="1">
      <c r="A302" s="25">
        <v>301</v>
      </c>
      <c r="B302" s="25" t="s">
        <v>17</v>
      </c>
      <c r="C302" s="24">
        <v>723741</v>
      </c>
      <c r="D302" s="24" t="s">
        <v>4478</v>
      </c>
      <c r="E302" s="23">
        <v>78385</v>
      </c>
      <c r="F302" s="115">
        <v>60</v>
      </c>
      <c r="G302" s="85">
        <v>12.14</v>
      </c>
      <c r="H302" s="72"/>
      <c r="I302" s="73">
        <f t="shared" si="9"/>
        <v>0</v>
      </c>
      <c r="J302" s="74" t="str">
        <f t="shared" si="8"/>
        <v/>
      </c>
    </row>
    <row r="303" spans="1:10" ht="15" customHeight="1">
      <c r="A303" s="25">
        <v>302</v>
      </c>
      <c r="B303" s="25" t="s">
        <v>17</v>
      </c>
      <c r="C303" s="24">
        <v>951388</v>
      </c>
      <c r="D303" s="24" t="s">
        <v>2685</v>
      </c>
      <c r="E303" s="23">
        <v>198</v>
      </c>
      <c r="F303" s="115">
        <v>135</v>
      </c>
      <c r="G303" s="85">
        <v>2.5099999999999998</v>
      </c>
      <c r="H303" s="72"/>
      <c r="I303" s="73">
        <f t="shared" si="9"/>
        <v>0</v>
      </c>
      <c r="J303" s="74" t="str">
        <f t="shared" si="8"/>
        <v/>
      </c>
    </row>
    <row r="304" spans="1:10" ht="15" customHeight="1">
      <c r="A304" s="25">
        <v>303</v>
      </c>
      <c r="B304" s="25" t="s">
        <v>17</v>
      </c>
      <c r="C304" s="24">
        <v>1498031</v>
      </c>
      <c r="D304" s="24" t="s">
        <v>6529</v>
      </c>
      <c r="E304" s="23" t="s">
        <v>6528</v>
      </c>
      <c r="F304" s="115">
        <v>7</v>
      </c>
      <c r="G304" s="85">
        <v>613.38</v>
      </c>
      <c r="H304" s="72"/>
      <c r="I304" s="73">
        <f t="shared" si="9"/>
        <v>0</v>
      </c>
      <c r="J304" s="74" t="str">
        <f t="shared" si="8"/>
        <v/>
      </c>
    </row>
    <row r="305" spans="1:10" ht="15" customHeight="1">
      <c r="A305" s="25">
        <v>304</v>
      </c>
      <c r="B305" s="25" t="s">
        <v>17</v>
      </c>
      <c r="C305" s="24">
        <v>1510778</v>
      </c>
      <c r="D305" s="24" t="s">
        <v>3269</v>
      </c>
      <c r="E305" s="23">
        <v>19204</v>
      </c>
      <c r="F305" s="115">
        <v>6</v>
      </c>
      <c r="G305" s="85">
        <v>10.953333333333333</v>
      </c>
      <c r="H305" s="72"/>
      <c r="I305" s="73">
        <f t="shared" si="9"/>
        <v>0</v>
      </c>
      <c r="J305" s="74" t="str">
        <f t="shared" si="8"/>
        <v/>
      </c>
    </row>
    <row r="306" spans="1:10" ht="15" customHeight="1">
      <c r="A306" s="25">
        <v>305</v>
      </c>
      <c r="B306" s="25" t="s">
        <v>17</v>
      </c>
      <c r="C306" s="24">
        <v>1767136</v>
      </c>
      <c r="D306" s="24" t="s">
        <v>6527</v>
      </c>
      <c r="E306" s="23">
        <v>19139</v>
      </c>
      <c r="F306" s="115">
        <v>5</v>
      </c>
      <c r="G306" s="85">
        <v>14.93</v>
      </c>
      <c r="H306" s="72"/>
      <c r="I306" s="73">
        <f t="shared" si="9"/>
        <v>0</v>
      </c>
      <c r="J306" s="74" t="str">
        <f t="shared" si="8"/>
        <v/>
      </c>
    </row>
    <row r="307" spans="1:10" ht="15" customHeight="1">
      <c r="A307" s="25">
        <v>306</v>
      </c>
      <c r="B307" s="25" t="s">
        <v>17</v>
      </c>
      <c r="C307" s="24">
        <v>2076443</v>
      </c>
      <c r="D307" s="24" t="s">
        <v>6526</v>
      </c>
      <c r="E307" s="23">
        <v>10001</v>
      </c>
      <c r="F307" s="115">
        <v>189</v>
      </c>
      <c r="G307" s="85">
        <v>0.38000000000000006</v>
      </c>
      <c r="H307" s="72"/>
      <c r="I307" s="73">
        <f t="shared" si="9"/>
        <v>0</v>
      </c>
      <c r="J307" s="74" t="str">
        <f t="shared" si="8"/>
        <v/>
      </c>
    </row>
    <row r="308" spans="1:10" ht="15" customHeight="1">
      <c r="A308" s="25">
        <v>307</v>
      </c>
      <c r="B308" s="25" t="s">
        <v>17</v>
      </c>
      <c r="C308" s="24">
        <v>2503530</v>
      </c>
      <c r="D308" s="24" t="s">
        <v>5914</v>
      </c>
      <c r="E308" s="23">
        <v>7187</v>
      </c>
      <c r="F308" s="115">
        <v>6</v>
      </c>
      <c r="G308" s="85">
        <v>2053.85</v>
      </c>
      <c r="H308" s="72"/>
      <c r="I308" s="73">
        <f t="shared" si="9"/>
        <v>0</v>
      </c>
      <c r="J308" s="74" t="str">
        <f t="shared" si="8"/>
        <v/>
      </c>
    </row>
    <row r="309" spans="1:10" ht="15" customHeight="1">
      <c r="A309" s="25">
        <v>308</v>
      </c>
      <c r="B309" s="25" t="s">
        <v>17</v>
      </c>
      <c r="C309" s="24">
        <v>2520388</v>
      </c>
      <c r="D309" s="24" t="s">
        <v>3118</v>
      </c>
      <c r="E309" s="23">
        <v>6848</v>
      </c>
      <c r="F309" s="115">
        <v>10</v>
      </c>
      <c r="G309" s="85">
        <v>14.893333333333333</v>
      </c>
      <c r="H309" s="72"/>
      <c r="I309" s="73">
        <f t="shared" si="9"/>
        <v>0</v>
      </c>
      <c r="J309" s="74" t="str">
        <f t="shared" si="8"/>
        <v/>
      </c>
    </row>
    <row r="310" spans="1:10" ht="15" customHeight="1">
      <c r="A310" s="25">
        <v>309</v>
      </c>
      <c r="B310" s="25" t="s">
        <v>17</v>
      </c>
      <c r="C310" s="24">
        <v>2520475</v>
      </c>
      <c r="D310" s="24" t="s">
        <v>3214</v>
      </c>
      <c r="E310" s="23">
        <v>6848</v>
      </c>
      <c r="F310" s="115">
        <v>5</v>
      </c>
      <c r="G310" s="85">
        <v>93.1</v>
      </c>
      <c r="H310" s="72"/>
      <c r="I310" s="73">
        <f t="shared" si="9"/>
        <v>0</v>
      </c>
      <c r="J310" s="74" t="str">
        <f t="shared" si="8"/>
        <v/>
      </c>
    </row>
    <row r="311" spans="1:10" ht="15" customHeight="1">
      <c r="A311" s="25">
        <v>310</v>
      </c>
      <c r="B311" s="25" t="s">
        <v>17</v>
      </c>
      <c r="C311" s="24">
        <v>2520489</v>
      </c>
      <c r="D311" s="24" t="s">
        <v>2851</v>
      </c>
      <c r="E311" s="23">
        <v>6848</v>
      </c>
      <c r="F311" s="115">
        <v>9</v>
      </c>
      <c r="G311" s="85">
        <v>25.16</v>
      </c>
      <c r="H311" s="72"/>
      <c r="I311" s="73">
        <f t="shared" si="9"/>
        <v>0</v>
      </c>
      <c r="J311" s="74" t="str">
        <f t="shared" si="8"/>
        <v/>
      </c>
    </row>
    <row r="312" spans="1:10" ht="15" customHeight="1">
      <c r="A312" s="25">
        <v>311</v>
      </c>
      <c r="B312" s="25" t="s">
        <v>17</v>
      </c>
      <c r="C312" s="24">
        <v>2520501</v>
      </c>
      <c r="D312" s="24" t="s">
        <v>2777</v>
      </c>
      <c r="E312" s="23">
        <v>40920</v>
      </c>
      <c r="F312" s="115">
        <v>26</v>
      </c>
      <c r="G312" s="85">
        <v>10.416666666666666</v>
      </c>
      <c r="H312" s="72"/>
      <c r="I312" s="73">
        <f t="shared" si="9"/>
        <v>0</v>
      </c>
      <c r="J312" s="74" t="str">
        <f t="shared" si="8"/>
        <v/>
      </c>
    </row>
    <row r="313" spans="1:10" ht="15" customHeight="1">
      <c r="A313" s="25">
        <v>312</v>
      </c>
      <c r="B313" s="25" t="s">
        <v>17</v>
      </c>
      <c r="C313" s="24">
        <v>2520503</v>
      </c>
      <c r="D313" s="24" t="s">
        <v>2777</v>
      </c>
      <c r="E313" s="23">
        <v>6848</v>
      </c>
      <c r="F313" s="115">
        <v>12</v>
      </c>
      <c r="G313" s="85">
        <v>31.42</v>
      </c>
      <c r="H313" s="72"/>
      <c r="I313" s="73">
        <f t="shared" si="9"/>
        <v>0</v>
      </c>
      <c r="J313" s="74" t="str">
        <f t="shared" si="8"/>
        <v/>
      </c>
    </row>
    <row r="314" spans="1:10" ht="15" customHeight="1">
      <c r="A314" s="25">
        <v>313</v>
      </c>
      <c r="B314" s="25" t="s">
        <v>17</v>
      </c>
      <c r="C314" s="24">
        <v>2520700</v>
      </c>
      <c r="D314" s="24" t="s">
        <v>6525</v>
      </c>
      <c r="E314" s="23">
        <v>6848</v>
      </c>
      <c r="F314" s="115">
        <v>13</v>
      </c>
      <c r="G314" s="85">
        <v>16.820000000000004</v>
      </c>
      <c r="H314" s="72"/>
      <c r="I314" s="73">
        <f t="shared" si="9"/>
        <v>0</v>
      </c>
      <c r="J314" s="74" t="str">
        <f t="shared" si="8"/>
        <v/>
      </c>
    </row>
    <row r="315" spans="1:10" ht="15" customHeight="1">
      <c r="A315" s="25">
        <v>314</v>
      </c>
      <c r="B315" s="25" t="s">
        <v>17</v>
      </c>
      <c r="C315" s="24">
        <v>2521021</v>
      </c>
      <c r="D315" s="24" t="s">
        <v>4276</v>
      </c>
      <c r="E315" s="23">
        <v>6848</v>
      </c>
      <c r="F315" s="115">
        <v>6</v>
      </c>
      <c r="G315" s="85">
        <v>284.41333333333336</v>
      </c>
      <c r="H315" s="72"/>
      <c r="I315" s="73">
        <f t="shared" si="9"/>
        <v>0</v>
      </c>
      <c r="J315" s="74" t="str">
        <f t="shared" si="8"/>
        <v/>
      </c>
    </row>
    <row r="316" spans="1:10" ht="15" customHeight="1">
      <c r="A316" s="25">
        <v>315</v>
      </c>
      <c r="B316" s="25" t="s">
        <v>17</v>
      </c>
      <c r="C316" s="24">
        <v>2521666</v>
      </c>
      <c r="D316" s="24" t="s">
        <v>6524</v>
      </c>
      <c r="E316" s="23">
        <v>6848</v>
      </c>
      <c r="F316" s="115">
        <v>18</v>
      </c>
      <c r="G316" s="85">
        <v>8.9733333333333327</v>
      </c>
      <c r="H316" s="72"/>
      <c r="I316" s="73">
        <f t="shared" si="9"/>
        <v>0</v>
      </c>
      <c r="J316" s="74" t="str">
        <f t="shared" si="8"/>
        <v/>
      </c>
    </row>
    <row r="317" spans="1:10" ht="15" customHeight="1">
      <c r="A317" s="25">
        <v>316</v>
      </c>
      <c r="B317" s="25" t="s">
        <v>17</v>
      </c>
      <c r="C317" s="24">
        <v>2521667</v>
      </c>
      <c r="D317" s="24" t="s">
        <v>6523</v>
      </c>
      <c r="E317" s="23">
        <v>6848</v>
      </c>
      <c r="F317" s="115">
        <v>8</v>
      </c>
      <c r="G317" s="85">
        <v>218.66666666666666</v>
      </c>
      <c r="H317" s="72"/>
      <c r="I317" s="73">
        <f t="shared" si="9"/>
        <v>0</v>
      </c>
      <c r="J317" s="74" t="str">
        <f t="shared" si="8"/>
        <v/>
      </c>
    </row>
    <row r="318" spans="1:10" ht="15" customHeight="1">
      <c r="A318" s="25">
        <v>317</v>
      </c>
      <c r="B318" s="25" t="s">
        <v>17</v>
      </c>
      <c r="C318" s="24">
        <v>2521745</v>
      </c>
      <c r="D318" s="24" t="s">
        <v>3988</v>
      </c>
      <c r="E318" s="23">
        <v>6848</v>
      </c>
      <c r="F318" s="115">
        <v>10</v>
      </c>
      <c r="G318" s="85">
        <v>16.093333333333334</v>
      </c>
      <c r="H318" s="72"/>
      <c r="I318" s="73">
        <f t="shared" si="9"/>
        <v>0</v>
      </c>
      <c r="J318" s="74" t="str">
        <f t="shared" si="8"/>
        <v/>
      </c>
    </row>
    <row r="319" spans="1:10" ht="15" customHeight="1">
      <c r="A319" s="25">
        <v>318</v>
      </c>
      <c r="B319" s="25" t="s">
        <v>17</v>
      </c>
      <c r="C319" s="24">
        <v>2522094</v>
      </c>
      <c r="D319" s="24" t="s">
        <v>6522</v>
      </c>
      <c r="E319" s="23">
        <v>6848</v>
      </c>
      <c r="F319" s="115">
        <v>5</v>
      </c>
      <c r="G319" s="85">
        <v>18.430000000000003</v>
      </c>
      <c r="H319" s="72"/>
      <c r="I319" s="73">
        <f t="shared" si="9"/>
        <v>0</v>
      </c>
      <c r="J319" s="74" t="str">
        <f t="shared" si="8"/>
        <v/>
      </c>
    </row>
    <row r="320" spans="1:10" ht="15" customHeight="1">
      <c r="A320" s="25">
        <v>319</v>
      </c>
      <c r="B320" s="25" t="s">
        <v>17</v>
      </c>
      <c r="C320" s="24">
        <v>2522105</v>
      </c>
      <c r="D320" s="24" t="s">
        <v>3235</v>
      </c>
      <c r="E320" s="23">
        <v>6848</v>
      </c>
      <c r="F320" s="115">
        <v>14</v>
      </c>
      <c r="G320" s="85">
        <v>27.5</v>
      </c>
      <c r="H320" s="72"/>
      <c r="I320" s="73">
        <f t="shared" si="9"/>
        <v>0</v>
      </c>
      <c r="J320" s="74" t="str">
        <f t="shared" si="8"/>
        <v/>
      </c>
    </row>
    <row r="321" spans="1:10" ht="15" customHeight="1">
      <c r="A321" s="25">
        <v>320</v>
      </c>
      <c r="B321" s="25" t="s">
        <v>17</v>
      </c>
      <c r="C321" s="24">
        <v>2522112</v>
      </c>
      <c r="D321" s="24" t="s">
        <v>4495</v>
      </c>
      <c r="E321" s="23">
        <v>6848</v>
      </c>
      <c r="F321" s="115">
        <v>5</v>
      </c>
      <c r="G321" s="85">
        <v>64.956666666666663</v>
      </c>
      <c r="H321" s="72"/>
      <c r="I321" s="73">
        <f t="shared" si="9"/>
        <v>0</v>
      </c>
      <c r="J321" s="74" t="str">
        <f t="shared" si="8"/>
        <v/>
      </c>
    </row>
    <row r="322" spans="1:10" ht="15" customHeight="1">
      <c r="A322" s="25">
        <v>321</v>
      </c>
      <c r="B322" s="25" t="s">
        <v>17</v>
      </c>
      <c r="C322" s="24">
        <v>2523190</v>
      </c>
      <c r="D322" s="24" t="s">
        <v>3988</v>
      </c>
      <c r="E322" s="23">
        <v>6848</v>
      </c>
      <c r="F322" s="115">
        <v>5</v>
      </c>
      <c r="G322" s="85">
        <v>13.89</v>
      </c>
      <c r="H322" s="72"/>
      <c r="I322" s="73">
        <f t="shared" si="9"/>
        <v>0</v>
      </c>
      <c r="J322" s="74" t="str">
        <f t="shared" ref="J322:J385" si="10">IF(H:H&gt;G:G, "Above Estimated Unit Price", "")</f>
        <v/>
      </c>
    </row>
    <row r="323" spans="1:10" ht="15" customHeight="1">
      <c r="A323" s="25">
        <v>322</v>
      </c>
      <c r="B323" s="25" t="s">
        <v>17</v>
      </c>
      <c r="C323" s="24">
        <v>2523192</v>
      </c>
      <c r="D323" s="24" t="s">
        <v>6472</v>
      </c>
      <c r="E323" s="23">
        <v>6848</v>
      </c>
      <c r="F323" s="115">
        <v>5</v>
      </c>
      <c r="G323" s="85">
        <v>103.58</v>
      </c>
      <c r="H323" s="72"/>
      <c r="I323" s="73">
        <f t="shared" ref="I323:I386" si="11">H323*F323</f>
        <v>0</v>
      </c>
      <c r="J323" s="74" t="str">
        <f t="shared" si="10"/>
        <v/>
      </c>
    </row>
    <row r="324" spans="1:10" ht="15" customHeight="1">
      <c r="A324" s="25">
        <v>323</v>
      </c>
      <c r="B324" s="25" t="s">
        <v>17</v>
      </c>
      <c r="C324" s="24">
        <v>2523214</v>
      </c>
      <c r="D324" s="24" t="s">
        <v>6521</v>
      </c>
      <c r="E324" s="23">
        <v>6848</v>
      </c>
      <c r="F324" s="115">
        <v>50</v>
      </c>
      <c r="G324" s="85">
        <v>20.736666666666665</v>
      </c>
      <c r="H324" s="72"/>
      <c r="I324" s="73">
        <f t="shared" si="11"/>
        <v>0</v>
      </c>
      <c r="J324" s="74" t="str">
        <f t="shared" si="10"/>
        <v/>
      </c>
    </row>
    <row r="325" spans="1:10" ht="15" customHeight="1">
      <c r="A325" s="25">
        <v>324</v>
      </c>
      <c r="B325" s="25" t="s">
        <v>17</v>
      </c>
      <c r="C325" s="24">
        <v>2523240</v>
      </c>
      <c r="D325" s="24" t="s">
        <v>2777</v>
      </c>
      <c r="E325" s="23">
        <v>6848</v>
      </c>
      <c r="F325" s="115">
        <v>72</v>
      </c>
      <c r="G325" s="85">
        <v>12.613333333333335</v>
      </c>
      <c r="H325" s="72"/>
      <c r="I325" s="73">
        <f t="shared" si="11"/>
        <v>0</v>
      </c>
      <c r="J325" s="74" t="str">
        <f t="shared" si="10"/>
        <v/>
      </c>
    </row>
    <row r="326" spans="1:10" ht="15" customHeight="1">
      <c r="A326" s="25">
        <v>325</v>
      </c>
      <c r="B326" s="25" t="s">
        <v>17</v>
      </c>
      <c r="C326" s="24">
        <v>2523383</v>
      </c>
      <c r="D326" s="24" t="s">
        <v>6325</v>
      </c>
      <c r="E326" s="23">
        <v>59501</v>
      </c>
      <c r="F326" s="115">
        <v>5</v>
      </c>
      <c r="G326" s="85">
        <v>580.06000000000006</v>
      </c>
      <c r="H326" s="72"/>
      <c r="I326" s="73">
        <f t="shared" si="11"/>
        <v>0</v>
      </c>
      <c r="J326" s="74" t="str">
        <f t="shared" si="10"/>
        <v/>
      </c>
    </row>
    <row r="327" spans="1:10" ht="15" customHeight="1">
      <c r="A327" s="25">
        <v>326</v>
      </c>
      <c r="B327" s="25" t="s">
        <v>17</v>
      </c>
      <c r="C327" s="24">
        <v>2523611</v>
      </c>
      <c r="D327" s="24" t="s">
        <v>6520</v>
      </c>
      <c r="E327" s="23">
        <v>6848</v>
      </c>
      <c r="F327" s="115">
        <v>5</v>
      </c>
      <c r="G327" s="85">
        <v>1036.7833333333335</v>
      </c>
      <c r="H327" s="72"/>
      <c r="I327" s="73">
        <f t="shared" si="11"/>
        <v>0</v>
      </c>
      <c r="J327" s="74" t="str">
        <f t="shared" si="10"/>
        <v/>
      </c>
    </row>
    <row r="328" spans="1:10" ht="15" customHeight="1">
      <c r="A328" s="25">
        <v>327</v>
      </c>
      <c r="B328" s="25" t="s">
        <v>17</v>
      </c>
      <c r="C328" s="24">
        <v>2523940</v>
      </c>
      <c r="D328" s="24" t="s">
        <v>2943</v>
      </c>
      <c r="E328" s="23">
        <v>6848</v>
      </c>
      <c r="F328" s="115">
        <v>5</v>
      </c>
      <c r="G328" s="85">
        <v>299</v>
      </c>
      <c r="H328" s="72"/>
      <c r="I328" s="73">
        <f t="shared" si="11"/>
        <v>0</v>
      </c>
      <c r="J328" s="74" t="str">
        <f t="shared" si="10"/>
        <v/>
      </c>
    </row>
    <row r="329" spans="1:10" ht="15" customHeight="1">
      <c r="A329" s="25">
        <v>328</v>
      </c>
      <c r="B329" s="25" t="s">
        <v>17</v>
      </c>
      <c r="C329" s="24">
        <v>2523973</v>
      </c>
      <c r="D329" s="24" t="s">
        <v>2777</v>
      </c>
      <c r="E329" s="23">
        <v>6848</v>
      </c>
      <c r="F329" s="115">
        <v>21</v>
      </c>
      <c r="G329" s="85">
        <v>19.516666666666666</v>
      </c>
      <c r="H329" s="72"/>
      <c r="I329" s="73">
        <f t="shared" si="11"/>
        <v>0</v>
      </c>
      <c r="J329" s="74" t="str">
        <f t="shared" si="10"/>
        <v/>
      </c>
    </row>
    <row r="330" spans="1:10" ht="15" customHeight="1">
      <c r="A330" s="25">
        <v>329</v>
      </c>
      <c r="B330" s="25" t="s">
        <v>17</v>
      </c>
      <c r="C330" s="24">
        <v>2523974</v>
      </c>
      <c r="D330" s="24" t="s">
        <v>6519</v>
      </c>
      <c r="E330" s="23">
        <v>6848</v>
      </c>
      <c r="F330" s="115">
        <v>5</v>
      </c>
      <c r="G330" s="85">
        <v>424.71999999999997</v>
      </c>
      <c r="H330" s="72"/>
      <c r="I330" s="73">
        <f t="shared" si="11"/>
        <v>0</v>
      </c>
      <c r="J330" s="74" t="str">
        <f t="shared" si="10"/>
        <v/>
      </c>
    </row>
    <row r="331" spans="1:10" ht="15" customHeight="1">
      <c r="A331" s="25">
        <v>330</v>
      </c>
      <c r="B331" s="25" t="s">
        <v>17</v>
      </c>
      <c r="C331" s="24">
        <v>2523975</v>
      </c>
      <c r="D331" s="24" t="s">
        <v>6518</v>
      </c>
      <c r="E331" s="23">
        <v>6848</v>
      </c>
      <c r="F331" s="115">
        <v>14</v>
      </c>
      <c r="G331" s="85">
        <v>29.803333333333331</v>
      </c>
      <c r="H331" s="72"/>
      <c r="I331" s="73">
        <f t="shared" si="11"/>
        <v>0</v>
      </c>
      <c r="J331" s="74" t="str">
        <f t="shared" si="10"/>
        <v/>
      </c>
    </row>
    <row r="332" spans="1:10" ht="15" customHeight="1">
      <c r="A332" s="25">
        <v>331</v>
      </c>
      <c r="B332" s="25" t="s">
        <v>17</v>
      </c>
      <c r="C332" s="24">
        <v>2525068</v>
      </c>
      <c r="D332" s="24" t="s">
        <v>2978</v>
      </c>
      <c r="E332" s="23">
        <v>2713</v>
      </c>
      <c r="F332" s="115">
        <v>5</v>
      </c>
      <c r="G332" s="85">
        <v>51.5</v>
      </c>
      <c r="H332" s="72"/>
      <c r="I332" s="73">
        <f t="shared" si="11"/>
        <v>0</v>
      </c>
      <c r="J332" s="74" t="str">
        <f t="shared" si="10"/>
        <v/>
      </c>
    </row>
    <row r="333" spans="1:10" ht="15" customHeight="1">
      <c r="A333" s="25">
        <v>332</v>
      </c>
      <c r="B333" s="25" t="s">
        <v>17</v>
      </c>
      <c r="C333" s="24">
        <v>2525073</v>
      </c>
      <c r="D333" s="24" t="s">
        <v>2817</v>
      </c>
      <c r="E333" s="23">
        <v>6848</v>
      </c>
      <c r="F333" s="115">
        <v>5</v>
      </c>
      <c r="G333" s="85">
        <v>60.41</v>
      </c>
      <c r="H333" s="72"/>
      <c r="I333" s="73">
        <f t="shared" si="11"/>
        <v>0</v>
      </c>
      <c r="J333" s="74" t="str">
        <f t="shared" si="10"/>
        <v/>
      </c>
    </row>
    <row r="334" spans="1:10" ht="15" customHeight="1">
      <c r="A334" s="25">
        <v>333</v>
      </c>
      <c r="B334" s="25" t="s">
        <v>17</v>
      </c>
      <c r="C334" s="24">
        <v>2525074</v>
      </c>
      <c r="D334" s="24" t="s">
        <v>3807</v>
      </c>
      <c r="E334" s="23">
        <v>6848</v>
      </c>
      <c r="F334" s="115">
        <v>5</v>
      </c>
      <c r="G334" s="85">
        <v>1653.99</v>
      </c>
      <c r="H334" s="72"/>
      <c r="I334" s="73">
        <f t="shared" si="11"/>
        <v>0</v>
      </c>
      <c r="J334" s="74" t="str">
        <f t="shared" si="10"/>
        <v/>
      </c>
    </row>
    <row r="335" spans="1:10" ht="15" customHeight="1">
      <c r="A335" s="25">
        <v>334</v>
      </c>
      <c r="B335" s="25" t="s">
        <v>17</v>
      </c>
      <c r="C335" s="24">
        <v>2525104</v>
      </c>
      <c r="D335" s="24" t="s">
        <v>2759</v>
      </c>
      <c r="E335" s="23">
        <v>6848</v>
      </c>
      <c r="F335" s="115">
        <v>62</v>
      </c>
      <c r="G335" s="85">
        <v>1.6899999999999997</v>
      </c>
      <c r="H335" s="72"/>
      <c r="I335" s="73">
        <f t="shared" si="11"/>
        <v>0</v>
      </c>
      <c r="J335" s="74" t="str">
        <f t="shared" si="10"/>
        <v/>
      </c>
    </row>
    <row r="336" spans="1:10" ht="15" customHeight="1">
      <c r="A336" s="25">
        <v>335</v>
      </c>
      <c r="B336" s="25" t="s">
        <v>17</v>
      </c>
      <c r="C336" s="24">
        <v>2525105</v>
      </c>
      <c r="D336" s="24" t="s">
        <v>6517</v>
      </c>
      <c r="E336" s="23">
        <v>6848</v>
      </c>
      <c r="F336" s="115">
        <v>6</v>
      </c>
      <c r="G336" s="85">
        <v>84.813333333333333</v>
      </c>
      <c r="H336" s="72"/>
      <c r="I336" s="73">
        <f t="shared" si="11"/>
        <v>0</v>
      </c>
      <c r="J336" s="74" t="str">
        <f t="shared" si="10"/>
        <v/>
      </c>
    </row>
    <row r="337" spans="1:10" ht="15" customHeight="1">
      <c r="A337" s="25">
        <v>336</v>
      </c>
      <c r="B337" s="25" t="s">
        <v>17</v>
      </c>
      <c r="C337" s="24">
        <v>2526113</v>
      </c>
      <c r="D337" s="24" t="s">
        <v>6516</v>
      </c>
      <c r="E337" s="23">
        <v>6848</v>
      </c>
      <c r="F337" s="115">
        <v>6</v>
      </c>
      <c r="G337" s="85">
        <v>207.28666666666663</v>
      </c>
      <c r="H337" s="72"/>
      <c r="I337" s="73">
        <f t="shared" si="11"/>
        <v>0</v>
      </c>
      <c r="J337" s="74" t="str">
        <f t="shared" si="10"/>
        <v/>
      </c>
    </row>
    <row r="338" spans="1:10" ht="15" customHeight="1">
      <c r="A338" s="25">
        <v>337</v>
      </c>
      <c r="B338" s="25" t="s">
        <v>17</v>
      </c>
      <c r="C338" s="24">
        <v>2526208</v>
      </c>
      <c r="D338" s="24" t="s">
        <v>6515</v>
      </c>
      <c r="E338" s="23">
        <v>6848</v>
      </c>
      <c r="F338" s="115">
        <v>30</v>
      </c>
      <c r="G338" s="85">
        <v>567.88</v>
      </c>
      <c r="H338" s="72"/>
      <c r="I338" s="73">
        <f t="shared" si="11"/>
        <v>0</v>
      </c>
      <c r="J338" s="74" t="str">
        <f t="shared" si="10"/>
        <v/>
      </c>
    </row>
    <row r="339" spans="1:10" ht="15" customHeight="1">
      <c r="A339" s="25">
        <v>338</v>
      </c>
      <c r="B339" s="25" t="s">
        <v>17</v>
      </c>
      <c r="C339" s="24">
        <v>2526226</v>
      </c>
      <c r="D339" s="24" t="s">
        <v>2978</v>
      </c>
      <c r="E339" s="23">
        <v>6848</v>
      </c>
      <c r="F339" s="115">
        <v>27</v>
      </c>
      <c r="G339" s="85">
        <v>4.9799999999999995</v>
      </c>
      <c r="H339" s="72"/>
      <c r="I339" s="73">
        <f t="shared" si="11"/>
        <v>0</v>
      </c>
      <c r="J339" s="74" t="str">
        <f t="shared" si="10"/>
        <v/>
      </c>
    </row>
    <row r="340" spans="1:10" ht="15" customHeight="1">
      <c r="A340" s="25">
        <v>339</v>
      </c>
      <c r="B340" s="25" t="s">
        <v>17</v>
      </c>
      <c r="C340" s="24">
        <v>2526385</v>
      </c>
      <c r="D340" s="24" t="s">
        <v>6415</v>
      </c>
      <c r="E340" s="23">
        <v>7213</v>
      </c>
      <c r="F340" s="115">
        <v>19</v>
      </c>
      <c r="G340" s="85">
        <v>2343.313333333333</v>
      </c>
      <c r="H340" s="72"/>
      <c r="I340" s="73">
        <f t="shared" si="11"/>
        <v>0</v>
      </c>
      <c r="J340" s="74" t="str">
        <f t="shared" si="10"/>
        <v/>
      </c>
    </row>
    <row r="341" spans="1:10" ht="15" customHeight="1">
      <c r="A341" s="25">
        <v>340</v>
      </c>
      <c r="B341" s="25" t="s">
        <v>17</v>
      </c>
      <c r="C341" s="24">
        <v>2529545</v>
      </c>
      <c r="D341" s="24" t="s">
        <v>6514</v>
      </c>
      <c r="E341" s="23">
        <v>6848</v>
      </c>
      <c r="F341" s="115">
        <v>5</v>
      </c>
      <c r="G341" s="85">
        <v>244.17333333333332</v>
      </c>
      <c r="H341" s="72"/>
      <c r="I341" s="73">
        <f t="shared" si="11"/>
        <v>0</v>
      </c>
      <c r="J341" s="74" t="str">
        <f t="shared" si="10"/>
        <v/>
      </c>
    </row>
    <row r="342" spans="1:10" ht="15" customHeight="1">
      <c r="A342" s="25">
        <v>341</v>
      </c>
      <c r="B342" s="25" t="s">
        <v>17</v>
      </c>
      <c r="C342" s="24">
        <v>2529547</v>
      </c>
      <c r="D342" s="24" t="s">
        <v>2751</v>
      </c>
      <c r="E342" s="23">
        <v>7213</v>
      </c>
      <c r="F342" s="115">
        <v>15</v>
      </c>
      <c r="G342" s="85">
        <v>3.4733333333333327</v>
      </c>
      <c r="H342" s="72"/>
      <c r="I342" s="73">
        <f t="shared" si="11"/>
        <v>0</v>
      </c>
      <c r="J342" s="74" t="str">
        <f t="shared" si="10"/>
        <v/>
      </c>
    </row>
    <row r="343" spans="1:10" ht="15" customHeight="1">
      <c r="A343" s="25">
        <v>342</v>
      </c>
      <c r="B343" s="25" t="s">
        <v>17</v>
      </c>
      <c r="C343" s="24">
        <v>2529604</v>
      </c>
      <c r="D343" s="24" t="s">
        <v>3118</v>
      </c>
      <c r="E343" s="23">
        <v>6848</v>
      </c>
      <c r="F343" s="115">
        <v>38</v>
      </c>
      <c r="G343" s="85">
        <v>10.593333333333334</v>
      </c>
      <c r="H343" s="72"/>
      <c r="I343" s="73">
        <f t="shared" si="11"/>
        <v>0</v>
      </c>
      <c r="J343" s="74" t="str">
        <f t="shared" si="10"/>
        <v/>
      </c>
    </row>
    <row r="344" spans="1:10" ht="15" customHeight="1">
      <c r="A344" s="25">
        <v>343</v>
      </c>
      <c r="B344" s="25" t="s">
        <v>17</v>
      </c>
      <c r="C344" s="24">
        <v>2529620</v>
      </c>
      <c r="D344" s="24" t="s">
        <v>3214</v>
      </c>
      <c r="E344" s="23">
        <v>6848</v>
      </c>
      <c r="F344" s="115">
        <v>5</v>
      </c>
      <c r="G344" s="85">
        <v>105.08</v>
      </c>
      <c r="H344" s="72"/>
      <c r="I344" s="73">
        <f t="shared" si="11"/>
        <v>0</v>
      </c>
      <c r="J344" s="74" t="str">
        <f t="shared" si="10"/>
        <v/>
      </c>
    </row>
    <row r="345" spans="1:10" ht="15" customHeight="1">
      <c r="A345" s="25">
        <v>344</v>
      </c>
      <c r="B345" s="25" t="s">
        <v>17</v>
      </c>
      <c r="C345" s="24">
        <v>2529625</v>
      </c>
      <c r="D345" s="24" t="s">
        <v>6513</v>
      </c>
      <c r="E345" s="23">
        <v>6848</v>
      </c>
      <c r="F345" s="115">
        <v>5</v>
      </c>
      <c r="G345" s="85">
        <v>237.32333333333335</v>
      </c>
      <c r="H345" s="72"/>
      <c r="I345" s="73">
        <f t="shared" si="11"/>
        <v>0</v>
      </c>
      <c r="J345" s="74" t="str">
        <f t="shared" si="10"/>
        <v/>
      </c>
    </row>
    <row r="346" spans="1:10" ht="15" customHeight="1">
      <c r="A346" s="25">
        <v>345</v>
      </c>
      <c r="B346" s="25" t="s">
        <v>17</v>
      </c>
      <c r="C346" s="24">
        <v>2529640</v>
      </c>
      <c r="D346" s="24" t="s">
        <v>2851</v>
      </c>
      <c r="E346" s="23">
        <v>7213</v>
      </c>
      <c r="F346" s="115">
        <v>18</v>
      </c>
      <c r="G346" s="85">
        <v>19.986666666666668</v>
      </c>
      <c r="H346" s="72"/>
      <c r="I346" s="73">
        <f t="shared" si="11"/>
        <v>0</v>
      </c>
      <c r="J346" s="74" t="str">
        <f t="shared" si="10"/>
        <v/>
      </c>
    </row>
    <row r="347" spans="1:10" ht="15" customHeight="1">
      <c r="A347" s="25">
        <v>346</v>
      </c>
      <c r="B347" s="25" t="s">
        <v>17</v>
      </c>
      <c r="C347" s="24">
        <v>2538100</v>
      </c>
      <c r="D347" s="24" t="s">
        <v>6512</v>
      </c>
      <c r="E347" s="23">
        <v>7213</v>
      </c>
      <c r="F347" s="115">
        <v>5</v>
      </c>
      <c r="G347" s="85">
        <v>655</v>
      </c>
      <c r="H347" s="72"/>
      <c r="I347" s="73">
        <f t="shared" si="11"/>
        <v>0</v>
      </c>
      <c r="J347" s="74" t="str">
        <f t="shared" si="10"/>
        <v/>
      </c>
    </row>
    <row r="348" spans="1:10" ht="15" customHeight="1">
      <c r="A348" s="25">
        <v>347</v>
      </c>
      <c r="B348" s="25" t="s">
        <v>17</v>
      </c>
      <c r="C348" s="24">
        <v>3001538</v>
      </c>
      <c r="D348" s="24" t="s">
        <v>3213</v>
      </c>
      <c r="E348" s="23" t="s">
        <v>4307</v>
      </c>
      <c r="F348" s="115">
        <v>8</v>
      </c>
      <c r="G348" s="85">
        <v>6.28</v>
      </c>
      <c r="H348" s="72"/>
      <c r="I348" s="73">
        <f t="shared" si="11"/>
        <v>0</v>
      </c>
      <c r="J348" s="74" t="str">
        <f t="shared" si="10"/>
        <v/>
      </c>
    </row>
    <row r="349" spans="1:10" ht="15" customHeight="1">
      <c r="A349" s="25">
        <v>348</v>
      </c>
      <c r="B349" s="25" t="s">
        <v>17</v>
      </c>
      <c r="C349" s="24">
        <v>3003417</v>
      </c>
      <c r="D349" s="24" t="s">
        <v>2658</v>
      </c>
      <c r="E349" s="23">
        <v>198</v>
      </c>
      <c r="F349" s="115">
        <v>16</v>
      </c>
      <c r="G349" s="85">
        <v>19.063333333333333</v>
      </c>
      <c r="H349" s="72"/>
      <c r="I349" s="73">
        <f t="shared" si="11"/>
        <v>0</v>
      </c>
      <c r="J349" s="74" t="str">
        <f t="shared" si="10"/>
        <v/>
      </c>
    </row>
    <row r="350" spans="1:10" ht="15" customHeight="1">
      <c r="A350" s="25">
        <v>349</v>
      </c>
      <c r="B350" s="25" t="s">
        <v>17</v>
      </c>
      <c r="C350" s="24">
        <v>3003428</v>
      </c>
      <c r="D350" s="24" t="s">
        <v>6511</v>
      </c>
      <c r="E350" s="23">
        <v>198</v>
      </c>
      <c r="F350" s="115">
        <v>5</v>
      </c>
      <c r="G350" s="85">
        <v>103.38000000000001</v>
      </c>
      <c r="H350" s="72"/>
      <c r="I350" s="73">
        <f t="shared" si="11"/>
        <v>0</v>
      </c>
      <c r="J350" s="74" t="str">
        <f t="shared" si="10"/>
        <v/>
      </c>
    </row>
    <row r="351" spans="1:10" ht="15" customHeight="1">
      <c r="A351" s="25">
        <v>350</v>
      </c>
      <c r="B351" s="25" t="s">
        <v>17</v>
      </c>
      <c r="C351" s="24">
        <v>3003957</v>
      </c>
      <c r="D351" s="24" t="s">
        <v>6509</v>
      </c>
      <c r="E351" s="23">
        <v>198</v>
      </c>
      <c r="F351" s="115">
        <v>6</v>
      </c>
      <c r="G351" s="85">
        <v>119.02666666666666</v>
      </c>
      <c r="H351" s="72"/>
      <c r="I351" s="73">
        <f t="shared" si="11"/>
        <v>0</v>
      </c>
      <c r="J351" s="74" t="str">
        <f t="shared" si="10"/>
        <v/>
      </c>
    </row>
    <row r="352" spans="1:10" ht="15" customHeight="1">
      <c r="A352" s="25">
        <v>351</v>
      </c>
      <c r="B352" s="25" t="s">
        <v>17</v>
      </c>
      <c r="C352" s="24">
        <v>3003988</v>
      </c>
      <c r="D352" s="24" t="s">
        <v>2743</v>
      </c>
      <c r="E352" s="23">
        <v>198</v>
      </c>
      <c r="F352" s="115">
        <v>258</v>
      </c>
      <c r="G352" s="85">
        <v>3.94</v>
      </c>
      <c r="H352" s="72"/>
      <c r="I352" s="73">
        <f t="shared" si="11"/>
        <v>0</v>
      </c>
      <c r="J352" s="74" t="str">
        <f t="shared" si="10"/>
        <v/>
      </c>
    </row>
    <row r="353" spans="1:10" ht="15" customHeight="1">
      <c r="A353" s="25">
        <v>352</v>
      </c>
      <c r="B353" s="25" t="s">
        <v>17</v>
      </c>
      <c r="C353" s="24">
        <v>3004035</v>
      </c>
      <c r="D353" s="24" t="s">
        <v>6482</v>
      </c>
      <c r="E353" s="23">
        <v>198</v>
      </c>
      <c r="F353" s="115">
        <v>5</v>
      </c>
      <c r="G353" s="85">
        <v>3743.2</v>
      </c>
      <c r="H353" s="72"/>
      <c r="I353" s="73">
        <f t="shared" si="11"/>
        <v>0</v>
      </c>
      <c r="J353" s="74" t="str">
        <f t="shared" si="10"/>
        <v/>
      </c>
    </row>
    <row r="354" spans="1:10" ht="15" customHeight="1">
      <c r="A354" s="25">
        <v>353</v>
      </c>
      <c r="B354" s="25" t="s">
        <v>17</v>
      </c>
      <c r="C354" s="24">
        <v>3004085</v>
      </c>
      <c r="D354" s="24" t="s">
        <v>2788</v>
      </c>
      <c r="E354" s="23">
        <v>198</v>
      </c>
      <c r="F354" s="115">
        <v>13</v>
      </c>
      <c r="G354" s="85">
        <v>195.84666666666666</v>
      </c>
      <c r="H354" s="72"/>
      <c r="I354" s="73">
        <f t="shared" si="11"/>
        <v>0</v>
      </c>
      <c r="J354" s="74" t="str">
        <f t="shared" si="10"/>
        <v/>
      </c>
    </row>
    <row r="355" spans="1:10" ht="15" customHeight="1">
      <c r="A355" s="25">
        <v>354</v>
      </c>
      <c r="B355" s="25" t="s">
        <v>17</v>
      </c>
      <c r="C355" s="24">
        <v>3004097</v>
      </c>
      <c r="D355" s="24" t="s">
        <v>6510</v>
      </c>
      <c r="E355" s="23">
        <v>198</v>
      </c>
      <c r="F355" s="115">
        <v>5</v>
      </c>
      <c r="G355" s="85">
        <v>78.319999999999993</v>
      </c>
      <c r="H355" s="72"/>
      <c r="I355" s="73">
        <f t="shared" si="11"/>
        <v>0</v>
      </c>
      <c r="J355" s="74" t="str">
        <f t="shared" si="10"/>
        <v/>
      </c>
    </row>
    <row r="356" spans="1:10" ht="15" customHeight="1">
      <c r="A356" s="25">
        <v>355</v>
      </c>
      <c r="B356" s="25" t="s">
        <v>17</v>
      </c>
      <c r="C356" s="24">
        <v>3004183</v>
      </c>
      <c r="D356" s="24" t="s">
        <v>6508</v>
      </c>
      <c r="E356" s="23">
        <v>198</v>
      </c>
      <c r="F356" s="115">
        <v>6</v>
      </c>
      <c r="G356" s="85">
        <v>54.846666666666664</v>
      </c>
      <c r="H356" s="72"/>
      <c r="I356" s="73">
        <f t="shared" si="11"/>
        <v>0</v>
      </c>
      <c r="J356" s="74" t="str">
        <f t="shared" si="10"/>
        <v/>
      </c>
    </row>
    <row r="357" spans="1:10" ht="15" customHeight="1">
      <c r="A357" s="25">
        <v>356</v>
      </c>
      <c r="B357" s="25" t="s">
        <v>17</v>
      </c>
      <c r="C357" s="24">
        <v>3004322</v>
      </c>
      <c r="D357" s="24" t="s">
        <v>6422</v>
      </c>
      <c r="E357" s="23">
        <v>198</v>
      </c>
      <c r="F357" s="115">
        <v>5</v>
      </c>
      <c r="G357" s="85">
        <v>433.44000000000005</v>
      </c>
      <c r="H357" s="72"/>
      <c r="I357" s="73">
        <f t="shared" si="11"/>
        <v>0</v>
      </c>
      <c r="J357" s="74" t="str">
        <f t="shared" si="10"/>
        <v/>
      </c>
    </row>
    <row r="358" spans="1:10" ht="15" customHeight="1">
      <c r="A358" s="25">
        <v>357</v>
      </c>
      <c r="B358" s="25" t="s">
        <v>17</v>
      </c>
      <c r="C358" s="24">
        <v>3004895</v>
      </c>
      <c r="D358" s="24" t="s">
        <v>2791</v>
      </c>
      <c r="E358" s="23">
        <v>198</v>
      </c>
      <c r="F358" s="115">
        <v>12</v>
      </c>
      <c r="G358" s="85">
        <v>26.173333333333336</v>
      </c>
      <c r="H358" s="72"/>
      <c r="I358" s="73">
        <f t="shared" si="11"/>
        <v>0</v>
      </c>
      <c r="J358" s="74" t="str">
        <f t="shared" si="10"/>
        <v/>
      </c>
    </row>
    <row r="359" spans="1:10" ht="15" customHeight="1">
      <c r="A359" s="25">
        <v>358</v>
      </c>
      <c r="B359" s="25" t="s">
        <v>17</v>
      </c>
      <c r="C359" s="24">
        <v>3005305</v>
      </c>
      <c r="D359" s="24" t="s">
        <v>3352</v>
      </c>
      <c r="E359" s="23">
        <v>198</v>
      </c>
      <c r="F359" s="115">
        <v>734</v>
      </c>
      <c r="G359" s="85">
        <v>12.32</v>
      </c>
      <c r="H359" s="72"/>
      <c r="I359" s="73">
        <f t="shared" si="11"/>
        <v>0</v>
      </c>
      <c r="J359" s="74" t="str">
        <f t="shared" si="10"/>
        <v/>
      </c>
    </row>
    <row r="360" spans="1:10" ht="15" customHeight="1">
      <c r="A360" s="25">
        <v>359</v>
      </c>
      <c r="B360" s="25" t="s">
        <v>17</v>
      </c>
      <c r="C360" s="24">
        <v>3005699</v>
      </c>
      <c r="D360" s="24" t="s">
        <v>2658</v>
      </c>
      <c r="E360" s="23">
        <v>198</v>
      </c>
      <c r="F360" s="115">
        <v>13</v>
      </c>
      <c r="G360" s="85">
        <v>12.236666666666666</v>
      </c>
      <c r="H360" s="72"/>
      <c r="I360" s="73">
        <f t="shared" si="11"/>
        <v>0</v>
      </c>
      <c r="J360" s="74" t="str">
        <f t="shared" si="10"/>
        <v/>
      </c>
    </row>
    <row r="361" spans="1:10" ht="15" customHeight="1">
      <c r="A361" s="25">
        <v>360</v>
      </c>
      <c r="B361" s="25" t="s">
        <v>17</v>
      </c>
      <c r="C361" s="24">
        <v>3005754</v>
      </c>
      <c r="D361" s="24" t="s">
        <v>6507</v>
      </c>
      <c r="E361" s="23">
        <v>198</v>
      </c>
      <c r="F361" s="115">
        <v>7</v>
      </c>
      <c r="G361" s="85">
        <v>92.48</v>
      </c>
      <c r="H361" s="72"/>
      <c r="I361" s="73">
        <f t="shared" si="11"/>
        <v>0</v>
      </c>
      <c r="J361" s="74" t="str">
        <f t="shared" si="10"/>
        <v/>
      </c>
    </row>
    <row r="362" spans="1:10" ht="15" customHeight="1">
      <c r="A362" s="25">
        <v>361</v>
      </c>
      <c r="B362" s="25" t="s">
        <v>17</v>
      </c>
      <c r="C362" s="24">
        <v>3006515</v>
      </c>
      <c r="D362" s="24" t="s">
        <v>2943</v>
      </c>
      <c r="E362" s="23">
        <v>198</v>
      </c>
      <c r="F362" s="115">
        <v>5</v>
      </c>
      <c r="G362" s="85">
        <v>256.95999999999998</v>
      </c>
      <c r="H362" s="72"/>
      <c r="I362" s="73">
        <f t="shared" si="11"/>
        <v>0</v>
      </c>
      <c r="J362" s="74" t="str">
        <f t="shared" si="10"/>
        <v/>
      </c>
    </row>
    <row r="363" spans="1:10" ht="15" customHeight="1">
      <c r="A363" s="25">
        <v>362</v>
      </c>
      <c r="B363" s="25" t="s">
        <v>17</v>
      </c>
      <c r="C363" s="24">
        <v>3006523</v>
      </c>
      <c r="D363" s="24" t="s">
        <v>2693</v>
      </c>
      <c r="E363" s="23">
        <v>198</v>
      </c>
      <c r="F363" s="115">
        <v>5</v>
      </c>
      <c r="G363" s="85">
        <v>218.70333333333329</v>
      </c>
      <c r="H363" s="72"/>
      <c r="I363" s="73">
        <f t="shared" si="11"/>
        <v>0</v>
      </c>
      <c r="J363" s="74" t="str">
        <f t="shared" si="10"/>
        <v/>
      </c>
    </row>
    <row r="364" spans="1:10" ht="15" customHeight="1">
      <c r="A364" s="25">
        <v>363</v>
      </c>
      <c r="B364" s="25" t="s">
        <v>17</v>
      </c>
      <c r="C364" s="24">
        <v>3006718</v>
      </c>
      <c r="D364" s="24" t="s">
        <v>2685</v>
      </c>
      <c r="E364" s="23">
        <v>198</v>
      </c>
      <c r="F364" s="115">
        <v>6</v>
      </c>
      <c r="G364" s="85">
        <v>121.60666666666664</v>
      </c>
      <c r="H364" s="72"/>
      <c r="I364" s="73">
        <f t="shared" si="11"/>
        <v>0</v>
      </c>
      <c r="J364" s="74" t="str">
        <f t="shared" si="10"/>
        <v/>
      </c>
    </row>
    <row r="365" spans="1:10" ht="15" customHeight="1">
      <c r="A365" s="25">
        <v>364</v>
      </c>
      <c r="B365" s="25" t="s">
        <v>17</v>
      </c>
      <c r="C365" s="24">
        <v>3007023</v>
      </c>
      <c r="D365" s="24" t="s">
        <v>2817</v>
      </c>
      <c r="E365" s="23">
        <v>198</v>
      </c>
      <c r="F365" s="115">
        <v>12</v>
      </c>
      <c r="G365" s="85">
        <v>7.41</v>
      </c>
      <c r="H365" s="72"/>
      <c r="I365" s="73">
        <f t="shared" si="11"/>
        <v>0</v>
      </c>
      <c r="J365" s="74" t="str">
        <f t="shared" si="10"/>
        <v/>
      </c>
    </row>
    <row r="366" spans="1:10" ht="15" customHeight="1">
      <c r="A366" s="25">
        <v>365</v>
      </c>
      <c r="B366" s="25" t="s">
        <v>17</v>
      </c>
      <c r="C366" s="24">
        <v>3007310</v>
      </c>
      <c r="D366" s="24" t="s">
        <v>2658</v>
      </c>
      <c r="E366" s="23">
        <v>198</v>
      </c>
      <c r="F366" s="115">
        <v>5</v>
      </c>
      <c r="G366" s="85">
        <v>100.50666666666666</v>
      </c>
      <c r="H366" s="72"/>
      <c r="I366" s="73">
        <f t="shared" si="11"/>
        <v>0</v>
      </c>
      <c r="J366" s="74" t="str">
        <f t="shared" si="10"/>
        <v/>
      </c>
    </row>
    <row r="367" spans="1:10" ht="15" customHeight="1">
      <c r="A367" s="25">
        <v>366</v>
      </c>
      <c r="B367" s="25" t="s">
        <v>17</v>
      </c>
      <c r="C367" s="24">
        <v>3007341</v>
      </c>
      <c r="D367" s="24" t="s">
        <v>4990</v>
      </c>
      <c r="E367" s="23">
        <v>198</v>
      </c>
      <c r="F367" s="115">
        <v>29</v>
      </c>
      <c r="G367" s="85">
        <v>25.14</v>
      </c>
      <c r="H367" s="72"/>
      <c r="I367" s="73">
        <f t="shared" si="11"/>
        <v>0</v>
      </c>
      <c r="J367" s="74" t="str">
        <f t="shared" si="10"/>
        <v/>
      </c>
    </row>
    <row r="368" spans="1:10" ht="15" customHeight="1">
      <c r="A368" s="25">
        <v>367</v>
      </c>
      <c r="B368" s="25" t="s">
        <v>17</v>
      </c>
      <c r="C368" s="24">
        <v>3007342</v>
      </c>
      <c r="D368" s="24" t="s">
        <v>2759</v>
      </c>
      <c r="E368" s="23">
        <v>198</v>
      </c>
      <c r="F368" s="115">
        <v>5</v>
      </c>
      <c r="G368" s="85">
        <v>25.883333333333336</v>
      </c>
      <c r="H368" s="72"/>
      <c r="I368" s="73">
        <f t="shared" si="11"/>
        <v>0</v>
      </c>
      <c r="J368" s="74" t="str">
        <f t="shared" si="10"/>
        <v/>
      </c>
    </row>
    <row r="369" spans="1:10" ht="15" customHeight="1">
      <c r="A369" s="25">
        <v>368</v>
      </c>
      <c r="B369" s="25" t="s">
        <v>17</v>
      </c>
      <c r="C369" s="24">
        <v>3008179</v>
      </c>
      <c r="D369" s="24" t="s">
        <v>6505</v>
      </c>
      <c r="E369" s="23">
        <v>198</v>
      </c>
      <c r="F369" s="115">
        <v>5</v>
      </c>
      <c r="G369" s="85">
        <v>2893.6733333333336</v>
      </c>
      <c r="H369" s="72"/>
      <c r="I369" s="73">
        <f t="shared" si="11"/>
        <v>0</v>
      </c>
      <c r="J369" s="74" t="str">
        <f t="shared" si="10"/>
        <v/>
      </c>
    </row>
    <row r="370" spans="1:10" ht="15" customHeight="1">
      <c r="A370" s="25">
        <v>369</v>
      </c>
      <c r="B370" s="25" t="s">
        <v>17</v>
      </c>
      <c r="C370" s="24">
        <v>3008610</v>
      </c>
      <c r="D370" s="24" t="s">
        <v>3066</v>
      </c>
      <c r="E370" s="23">
        <v>198</v>
      </c>
      <c r="F370" s="115">
        <v>5</v>
      </c>
      <c r="G370" s="85">
        <v>15.98</v>
      </c>
      <c r="H370" s="72"/>
      <c r="I370" s="73">
        <f t="shared" si="11"/>
        <v>0</v>
      </c>
      <c r="J370" s="74" t="str">
        <f t="shared" si="10"/>
        <v/>
      </c>
    </row>
    <row r="371" spans="1:10" ht="15" customHeight="1">
      <c r="A371" s="25">
        <v>370</v>
      </c>
      <c r="B371" s="25" t="s">
        <v>17</v>
      </c>
      <c r="C371" s="24">
        <v>3008787</v>
      </c>
      <c r="D371" s="24" t="s">
        <v>2676</v>
      </c>
      <c r="E371" s="23">
        <v>198</v>
      </c>
      <c r="F371" s="115">
        <v>5</v>
      </c>
      <c r="G371" s="85">
        <v>201.82000000000002</v>
      </c>
      <c r="H371" s="72"/>
      <c r="I371" s="73">
        <f t="shared" si="11"/>
        <v>0</v>
      </c>
      <c r="J371" s="74" t="str">
        <f t="shared" si="10"/>
        <v/>
      </c>
    </row>
    <row r="372" spans="1:10" ht="15" customHeight="1">
      <c r="A372" s="25">
        <v>371</v>
      </c>
      <c r="B372" s="25" t="s">
        <v>17</v>
      </c>
      <c r="C372" s="24">
        <v>3008799</v>
      </c>
      <c r="D372" s="24" t="s">
        <v>5407</v>
      </c>
      <c r="E372" s="23">
        <v>198</v>
      </c>
      <c r="F372" s="115">
        <v>6</v>
      </c>
      <c r="G372" s="85">
        <v>105</v>
      </c>
      <c r="H372" s="72"/>
      <c r="I372" s="73">
        <f t="shared" si="11"/>
        <v>0</v>
      </c>
      <c r="J372" s="74" t="str">
        <f t="shared" si="10"/>
        <v/>
      </c>
    </row>
    <row r="373" spans="1:10" ht="15" customHeight="1">
      <c r="A373" s="25">
        <v>372</v>
      </c>
      <c r="B373" s="25" t="s">
        <v>17</v>
      </c>
      <c r="C373" s="24">
        <v>3008806</v>
      </c>
      <c r="D373" s="24" t="s">
        <v>6504</v>
      </c>
      <c r="E373" s="23">
        <v>198</v>
      </c>
      <c r="F373" s="115">
        <v>5</v>
      </c>
      <c r="G373" s="85">
        <v>605.4133333333333</v>
      </c>
      <c r="H373" s="72"/>
      <c r="I373" s="73">
        <f t="shared" si="11"/>
        <v>0</v>
      </c>
      <c r="J373" s="74" t="str">
        <f t="shared" si="10"/>
        <v/>
      </c>
    </row>
    <row r="374" spans="1:10" ht="15" customHeight="1">
      <c r="A374" s="25">
        <v>373</v>
      </c>
      <c r="B374" s="25" t="s">
        <v>17</v>
      </c>
      <c r="C374" s="24">
        <v>3008891</v>
      </c>
      <c r="D374" s="24" t="s">
        <v>3082</v>
      </c>
      <c r="E374" s="23">
        <v>198</v>
      </c>
      <c r="F374" s="115">
        <v>12</v>
      </c>
      <c r="G374" s="85">
        <v>11.67</v>
      </c>
      <c r="H374" s="72"/>
      <c r="I374" s="73">
        <f t="shared" si="11"/>
        <v>0</v>
      </c>
      <c r="J374" s="74" t="str">
        <f t="shared" si="10"/>
        <v/>
      </c>
    </row>
    <row r="375" spans="1:10" ht="15" customHeight="1">
      <c r="A375" s="25">
        <v>374</v>
      </c>
      <c r="B375" s="25" t="s">
        <v>17</v>
      </c>
      <c r="C375" s="24">
        <v>3009022</v>
      </c>
      <c r="D375" s="24" t="s">
        <v>3213</v>
      </c>
      <c r="E375" s="23">
        <v>198</v>
      </c>
      <c r="F375" s="115">
        <v>149</v>
      </c>
      <c r="G375" s="85">
        <v>24.156666666666666</v>
      </c>
      <c r="H375" s="72"/>
      <c r="I375" s="73">
        <f t="shared" si="11"/>
        <v>0</v>
      </c>
      <c r="J375" s="74" t="str">
        <f t="shared" si="10"/>
        <v/>
      </c>
    </row>
    <row r="376" spans="1:10" ht="15" customHeight="1">
      <c r="A376" s="25">
        <v>375</v>
      </c>
      <c r="B376" s="25" t="s">
        <v>17</v>
      </c>
      <c r="C376" s="24">
        <v>3009024</v>
      </c>
      <c r="D376" s="24" t="s">
        <v>6503</v>
      </c>
      <c r="E376" s="23">
        <v>198</v>
      </c>
      <c r="F376" s="115">
        <v>231</v>
      </c>
      <c r="G376" s="85">
        <v>250.9666666666667</v>
      </c>
      <c r="H376" s="72"/>
      <c r="I376" s="73">
        <f t="shared" si="11"/>
        <v>0</v>
      </c>
      <c r="J376" s="74" t="str">
        <f t="shared" si="10"/>
        <v/>
      </c>
    </row>
    <row r="377" spans="1:10" ht="15" customHeight="1">
      <c r="A377" s="25">
        <v>376</v>
      </c>
      <c r="B377" s="25" t="s">
        <v>17</v>
      </c>
      <c r="C377" s="24">
        <v>3009087</v>
      </c>
      <c r="D377" s="24" t="s">
        <v>3235</v>
      </c>
      <c r="E377" s="23">
        <v>198</v>
      </c>
      <c r="F377" s="115">
        <v>31</v>
      </c>
      <c r="G377" s="85">
        <v>23.563333333333333</v>
      </c>
      <c r="H377" s="72"/>
      <c r="I377" s="73">
        <f t="shared" si="11"/>
        <v>0</v>
      </c>
      <c r="J377" s="74" t="str">
        <f t="shared" si="10"/>
        <v/>
      </c>
    </row>
    <row r="378" spans="1:10" ht="15" customHeight="1">
      <c r="A378" s="25">
        <v>377</v>
      </c>
      <c r="B378" s="25" t="s">
        <v>17</v>
      </c>
      <c r="C378" s="24">
        <v>3009095</v>
      </c>
      <c r="D378" s="24" t="s">
        <v>6502</v>
      </c>
      <c r="E378" s="23">
        <v>198</v>
      </c>
      <c r="F378" s="115">
        <v>5</v>
      </c>
      <c r="G378" s="85">
        <v>168.81333333333333</v>
      </c>
      <c r="H378" s="72"/>
      <c r="I378" s="73">
        <f t="shared" si="11"/>
        <v>0</v>
      </c>
      <c r="J378" s="74" t="str">
        <f t="shared" si="10"/>
        <v/>
      </c>
    </row>
    <row r="379" spans="1:10" ht="15" customHeight="1">
      <c r="A379" s="25">
        <v>378</v>
      </c>
      <c r="B379" s="25" t="s">
        <v>17</v>
      </c>
      <c r="C379" s="24">
        <v>3009921</v>
      </c>
      <c r="D379" s="24" t="s">
        <v>2751</v>
      </c>
      <c r="E379" s="23">
        <v>198</v>
      </c>
      <c r="F379" s="115">
        <v>7</v>
      </c>
      <c r="G379" s="85">
        <v>9.0066666666666659</v>
      </c>
      <c r="H379" s="72"/>
      <c r="I379" s="73">
        <f t="shared" si="11"/>
        <v>0</v>
      </c>
      <c r="J379" s="74" t="str">
        <f t="shared" si="10"/>
        <v/>
      </c>
    </row>
    <row r="380" spans="1:10" ht="15" customHeight="1">
      <c r="A380" s="25">
        <v>379</v>
      </c>
      <c r="B380" s="25" t="s">
        <v>17</v>
      </c>
      <c r="C380" s="24">
        <v>3009922</v>
      </c>
      <c r="D380" s="24" t="s">
        <v>2751</v>
      </c>
      <c r="E380" s="23">
        <v>198</v>
      </c>
      <c r="F380" s="115">
        <v>7</v>
      </c>
      <c r="G380" s="85">
        <v>10.016666666666667</v>
      </c>
      <c r="H380" s="72"/>
      <c r="I380" s="73">
        <f t="shared" si="11"/>
        <v>0</v>
      </c>
      <c r="J380" s="74" t="str">
        <f t="shared" si="10"/>
        <v/>
      </c>
    </row>
    <row r="381" spans="1:10" ht="15" customHeight="1">
      <c r="A381" s="25">
        <v>380</v>
      </c>
      <c r="B381" s="25" t="s">
        <v>17</v>
      </c>
      <c r="C381" s="24">
        <v>3010104</v>
      </c>
      <c r="D381" s="24" t="s">
        <v>2685</v>
      </c>
      <c r="E381" s="23">
        <v>198</v>
      </c>
      <c r="F381" s="115">
        <v>5</v>
      </c>
      <c r="G381" s="85">
        <v>71.606666666666669</v>
      </c>
      <c r="H381" s="72"/>
      <c r="I381" s="73">
        <f t="shared" si="11"/>
        <v>0</v>
      </c>
      <c r="J381" s="74" t="str">
        <f t="shared" si="10"/>
        <v/>
      </c>
    </row>
    <row r="382" spans="1:10" ht="15" customHeight="1">
      <c r="A382" s="25">
        <v>381</v>
      </c>
      <c r="B382" s="25" t="s">
        <v>17</v>
      </c>
      <c r="C382" s="24">
        <v>3010231</v>
      </c>
      <c r="D382" s="24" t="s">
        <v>6501</v>
      </c>
      <c r="E382" s="23">
        <v>198</v>
      </c>
      <c r="F382" s="115">
        <v>7</v>
      </c>
      <c r="G382" s="85">
        <v>3961.0266666666666</v>
      </c>
      <c r="H382" s="72"/>
      <c r="I382" s="73">
        <f t="shared" si="11"/>
        <v>0</v>
      </c>
      <c r="J382" s="74" t="str">
        <f t="shared" si="10"/>
        <v/>
      </c>
    </row>
    <row r="383" spans="1:10" ht="15" customHeight="1">
      <c r="A383" s="25">
        <v>382</v>
      </c>
      <c r="B383" s="25" t="s">
        <v>17</v>
      </c>
      <c r="C383" s="24">
        <v>3010232</v>
      </c>
      <c r="D383" s="24" t="s">
        <v>2978</v>
      </c>
      <c r="E383" s="23">
        <v>198</v>
      </c>
      <c r="F383" s="115">
        <v>42</v>
      </c>
      <c r="G383" s="85">
        <v>24.053333333333331</v>
      </c>
      <c r="H383" s="72"/>
      <c r="I383" s="73">
        <f t="shared" si="11"/>
        <v>0</v>
      </c>
      <c r="J383" s="74" t="str">
        <f t="shared" si="10"/>
        <v/>
      </c>
    </row>
    <row r="384" spans="1:10" ht="15" customHeight="1">
      <c r="A384" s="25">
        <v>383</v>
      </c>
      <c r="B384" s="25" t="s">
        <v>17</v>
      </c>
      <c r="C384" s="24">
        <v>3010466</v>
      </c>
      <c r="D384" s="24" t="s">
        <v>6440</v>
      </c>
      <c r="E384" s="23">
        <v>198</v>
      </c>
      <c r="F384" s="115">
        <v>5</v>
      </c>
      <c r="G384" s="85">
        <v>242.75333333333333</v>
      </c>
      <c r="H384" s="72"/>
      <c r="I384" s="73">
        <f t="shared" si="11"/>
        <v>0</v>
      </c>
      <c r="J384" s="74" t="str">
        <f t="shared" si="10"/>
        <v/>
      </c>
    </row>
    <row r="385" spans="1:10" ht="15" customHeight="1">
      <c r="A385" s="25">
        <v>384</v>
      </c>
      <c r="B385" s="25" t="s">
        <v>17</v>
      </c>
      <c r="C385" s="24">
        <v>3010467</v>
      </c>
      <c r="D385" s="24" t="s">
        <v>2660</v>
      </c>
      <c r="E385" s="23">
        <v>198</v>
      </c>
      <c r="F385" s="115">
        <v>8</v>
      </c>
      <c r="G385" s="85">
        <v>23.84</v>
      </c>
      <c r="H385" s="72"/>
      <c r="I385" s="73">
        <f t="shared" si="11"/>
        <v>0</v>
      </c>
      <c r="J385" s="74" t="str">
        <f t="shared" si="10"/>
        <v/>
      </c>
    </row>
    <row r="386" spans="1:10" ht="15" customHeight="1">
      <c r="A386" s="25">
        <v>385</v>
      </c>
      <c r="B386" s="25" t="s">
        <v>17</v>
      </c>
      <c r="C386" s="24">
        <v>3010656</v>
      </c>
      <c r="D386" s="24" t="s">
        <v>6500</v>
      </c>
      <c r="E386" s="23">
        <v>198</v>
      </c>
      <c r="F386" s="115">
        <v>18</v>
      </c>
      <c r="G386" s="85">
        <v>77.506666666666661</v>
      </c>
      <c r="H386" s="72"/>
      <c r="I386" s="73">
        <f t="shared" si="11"/>
        <v>0</v>
      </c>
      <c r="J386" s="74" t="str">
        <f t="shared" ref="J386:J449" si="12">IF(H:H&gt;G:G, "Above Estimated Unit Price", "")</f>
        <v/>
      </c>
    </row>
    <row r="387" spans="1:10" ht="15" customHeight="1">
      <c r="A387" s="25">
        <v>386</v>
      </c>
      <c r="B387" s="25" t="s">
        <v>17</v>
      </c>
      <c r="C387" s="24">
        <v>3010671</v>
      </c>
      <c r="D387" s="24" t="s">
        <v>3082</v>
      </c>
      <c r="E387" s="23">
        <v>198</v>
      </c>
      <c r="F387" s="115">
        <v>300</v>
      </c>
      <c r="G387" s="85">
        <v>2.6</v>
      </c>
      <c r="H387" s="72"/>
      <c r="I387" s="73">
        <f t="shared" ref="I387:I450" si="13">H387*F387</f>
        <v>0</v>
      </c>
      <c r="J387" s="74" t="str">
        <f t="shared" si="12"/>
        <v/>
      </c>
    </row>
    <row r="388" spans="1:10" ht="15" customHeight="1">
      <c r="A388" s="25">
        <v>387</v>
      </c>
      <c r="B388" s="25" t="s">
        <v>17</v>
      </c>
      <c r="C388" s="24">
        <v>3010880</v>
      </c>
      <c r="D388" s="24" t="s">
        <v>6499</v>
      </c>
      <c r="E388" s="23">
        <v>198</v>
      </c>
      <c r="F388" s="115">
        <v>279</v>
      </c>
      <c r="G388" s="85">
        <v>4.3266666666666671</v>
      </c>
      <c r="H388" s="72"/>
      <c r="I388" s="73">
        <f t="shared" si="13"/>
        <v>0</v>
      </c>
      <c r="J388" s="74" t="str">
        <f t="shared" si="12"/>
        <v/>
      </c>
    </row>
    <row r="389" spans="1:10" ht="15" customHeight="1">
      <c r="A389" s="25">
        <v>388</v>
      </c>
      <c r="B389" s="25" t="s">
        <v>17</v>
      </c>
      <c r="C389" s="24">
        <v>3010927</v>
      </c>
      <c r="D389" s="24" t="s">
        <v>2660</v>
      </c>
      <c r="E389" s="23">
        <v>198</v>
      </c>
      <c r="F389" s="115">
        <v>14</v>
      </c>
      <c r="G389" s="85">
        <v>26.656666666666666</v>
      </c>
      <c r="H389" s="72"/>
      <c r="I389" s="73">
        <f t="shared" si="13"/>
        <v>0</v>
      </c>
      <c r="J389" s="74" t="str">
        <f t="shared" si="12"/>
        <v/>
      </c>
    </row>
    <row r="390" spans="1:10" ht="15" customHeight="1">
      <c r="A390" s="25">
        <v>389</v>
      </c>
      <c r="B390" s="25" t="s">
        <v>17</v>
      </c>
      <c r="C390" s="24">
        <v>3010929</v>
      </c>
      <c r="D390" s="24" t="s">
        <v>2837</v>
      </c>
      <c r="E390" s="23">
        <v>198</v>
      </c>
      <c r="F390" s="115">
        <v>106</v>
      </c>
      <c r="G390" s="85">
        <v>18.690000000000001</v>
      </c>
      <c r="H390" s="72"/>
      <c r="I390" s="73">
        <f t="shared" si="13"/>
        <v>0</v>
      </c>
      <c r="J390" s="74" t="str">
        <f t="shared" si="12"/>
        <v/>
      </c>
    </row>
    <row r="391" spans="1:10" ht="15" customHeight="1">
      <c r="A391" s="25">
        <v>390</v>
      </c>
      <c r="B391" s="25" t="s">
        <v>17</v>
      </c>
      <c r="C391" s="24">
        <v>3010930</v>
      </c>
      <c r="D391" s="24" t="s">
        <v>6498</v>
      </c>
      <c r="E391" s="23">
        <v>198</v>
      </c>
      <c r="F391" s="115">
        <v>66</v>
      </c>
      <c r="G391" s="85">
        <v>7.8533333333333344</v>
      </c>
      <c r="H391" s="72"/>
      <c r="I391" s="73">
        <f t="shared" si="13"/>
        <v>0</v>
      </c>
      <c r="J391" s="74" t="str">
        <f t="shared" si="12"/>
        <v/>
      </c>
    </row>
    <row r="392" spans="1:10" ht="15" customHeight="1">
      <c r="A392" s="25">
        <v>391</v>
      </c>
      <c r="B392" s="25" t="s">
        <v>17</v>
      </c>
      <c r="C392" s="24">
        <v>3011071</v>
      </c>
      <c r="D392" s="24" t="s">
        <v>3367</v>
      </c>
      <c r="E392" s="23">
        <v>198</v>
      </c>
      <c r="F392" s="115">
        <v>5</v>
      </c>
      <c r="G392" s="85">
        <v>367.59</v>
      </c>
      <c r="H392" s="72"/>
      <c r="I392" s="73">
        <f t="shared" si="13"/>
        <v>0</v>
      </c>
      <c r="J392" s="74" t="str">
        <f t="shared" si="12"/>
        <v/>
      </c>
    </row>
    <row r="393" spans="1:10" ht="15" customHeight="1">
      <c r="A393" s="25">
        <v>392</v>
      </c>
      <c r="B393" s="25" t="s">
        <v>17</v>
      </c>
      <c r="C393" s="24">
        <v>3011072</v>
      </c>
      <c r="D393" s="24" t="s">
        <v>2759</v>
      </c>
      <c r="E393" s="23">
        <v>198</v>
      </c>
      <c r="F393" s="115">
        <v>109</v>
      </c>
      <c r="G393" s="85">
        <v>1.5466666666666669</v>
      </c>
      <c r="H393" s="72"/>
      <c r="I393" s="73">
        <f t="shared" si="13"/>
        <v>0</v>
      </c>
      <c r="J393" s="74" t="str">
        <f t="shared" si="12"/>
        <v/>
      </c>
    </row>
    <row r="394" spans="1:10" ht="15" customHeight="1">
      <c r="A394" s="25">
        <v>393</v>
      </c>
      <c r="B394" s="25" t="s">
        <v>17</v>
      </c>
      <c r="C394" s="24">
        <v>3011094</v>
      </c>
      <c r="D394" s="24" t="s">
        <v>6497</v>
      </c>
      <c r="E394" s="23">
        <v>198</v>
      </c>
      <c r="F394" s="115">
        <v>5</v>
      </c>
      <c r="G394" s="85">
        <v>116.96</v>
      </c>
      <c r="H394" s="72"/>
      <c r="I394" s="73">
        <f t="shared" si="13"/>
        <v>0</v>
      </c>
      <c r="J394" s="74" t="str">
        <f t="shared" si="12"/>
        <v/>
      </c>
    </row>
    <row r="395" spans="1:10" ht="15" customHeight="1">
      <c r="A395" s="25">
        <v>394</v>
      </c>
      <c r="B395" s="25" t="s">
        <v>17</v>
      </c>
      <c r="C395" s="24">
        <v>3011155</v>
      </c>
      <c r="D395" s="24" t="s">
        <v>5494</v>
      </c>
      <c r="E395" s="23">
        <v>198</v>
      </c>
      <c r="F395" s="115">
        <v>136</v>
      </c>
      <c r="G395" s="85">
        <v>40.873333333333328</v>
      </c>
      <c r="H395" s="72"/>
      <c r="I395" s="73">
        <f t="shared" si="13"/>
        <v>0</v>
      </c>
      <c r="J395" s="74" t="str">
        <f t="shared" si="12"/>
        <v/>
      </c>
    </row>
    <row r="396" spans="1:10" ht="15" customHeight="1">
      <c r="A396" s="25">
        <v>395</v>
      </c>
      <c r="B396" s="25" t="s">
        <v>17</v>
      </c>
      <c r="C396" s="24">
        <v>3011198</v>
      </c>
      <c r="D396" s="24" t="s">
        <v>6496</v>
      </c>
      <c r="E396" s="23">
        <v>198</v>
      </c>
      <c r="F396" s="115">
        <v>5</v>
      </c>
      <c r="G396" s="85">
        <v>151.16</v>
      </c>
      <c r="H396" s="72"/>
      <c r="I396" s="73">
        <f t="shared" si="13"/>
        <v>0</v>
      </c>
      <c r="J396" s="74" t="str">
        <f t="shared" si="12"/>
        <v/>
      </c>
    </row>
    <row r="397" spans="1:10" ht="15" customHeight="1">
      <c r="A397" s="25">
        <v>396</v>
      </c>
      <c r="B397" s="25" t="s">
        <v>17</v>
      </c>
      <c r="C397" s="24">
        <v>3011210</v>
      </c>
      <c r="D397" s="24" t="s">
        <v>6488</v>
      </c>
      <c r="E397" s="23">
        <v>198</v>
      </c>
      <c r="F397" s="115">
        <v>10</v>
      </c>
      <c r="G397" s="85">
        <v>611.41999999999996</v>
      </c>
      <c r="H397" s="72"/>
      <c r="I397" s="73">
        <f t="shared" si="13"/>
        <v>0</v>
      </c>
      <c r="J397" s="74" t="str">
        <f t="shared" si="12"/>
        <v/>
      </c>
    </row>
    <row r="398" spans="1:10" ht="15" customHeight="1">
      <c r="A398" s="25">
        <v>397</v>
      </c>
      <c r="B398" s="25" t="s">
        <v>17</v>
      </c>
      <c r="C398" s="24">
        <v>3011217</v>
      </c>
      <c r="D398" s="24" t="s">
        <v>6495</v>
      </c>
      <c r="E398" s="23">
        <v>198</v>
      </c>
      <c r="F398" s="115">
        <v>5</v>
      </c>
      <c r="G398" s="85">
        <v>258.37</v>
      </c>
      <c r="H398" s="72"/>
      <c r="I398" s="73">
        <f t="shared" si="13"/>
        <v>0</v>
      </c>
      <c r="J398" s="74" t="str">
        <f t="shared" si="12"/>
        <v/>
      </c>
    </row>
    <row r="399" spans="1:10" ht="15" customHeight="1">
      <c r="A399" s="25">
        <v>398</v>
      </c>
      <c r="B399" s="25" t="s">
        <v>17</v>
      </c>
      <c r="C399" s="24">
        <v>3011218</v>
      </c>
      <c r="D399" s="24" t="s">
        <v>2788</v>
      </c>
      <c r="E399" s="23">
        <v>198</v>
      </c>
      <c r="F399" s="115">
        <v>25</v>
      </c>
      <c r="G399" s="85">
        <v>1072.1966666666667</v>
      </c>
      <c r="H399" s="72"/>
      <c r="I399" s="73">
        <f t="shared" si="13"/>
        <v>0</v>
      </c>
      <c r="J399" s="74" t="str">
        <f t="shared" si="12"/>
        <v/>
      </c>
    </row>
    <row r="400" spans="1:10" ht="15" customHeight="1">
      <c r="A400" s="25">
        <v>399</v>
      </c>
      <c r="B400" s="25" t="s">
        <v>17</v>
      </c>
      <c r="C400" s="24">
        <v>3011261</v>
      </c>
      <c r="D400" s="24" t="s">
        <v>6494</v>
      </c>
      <c r="E400" s="23">
        <v>198</v>
      </c>
      <c r="F400" s="115">
        <v>24</v>
      </c>
      <c r="G400" s="85">
        <v>1126.4333333333334</v>
      </c>
      <c r="H400" s="72"/>
      <c r="I400" s="73">
        <f t="shared" si="13"/>
        <v>0</v>
      </c>
      <c r="J400" s="74" t="str">
        <f t="shared" si="12"/>
        <v/>
      </c>
    </row>
    <row r="401" spans="1:10" ht="15" customHeight="1">
      <c r="A401" s="25">
        <v>400</v>
      </c>
      <c r="B401" s="25" t="s">
        <v>17</v>
      </c>
      <c r="C401" s="24">
        <v>3011266</v>
      </c>
      <c r="D401" s="24" t="s">
        <v>6493</v>
      </c>
      <c r="E401" s="23">
        <v>198</v>
      </c>
      <c r="F401" s="115">
        <v>5</v>
      </c>
      <c r="G401" s="85">
        <v>396.08</v>
      </c>
      <c r="H401" s="72"/>
      <c r="I401" s="73">
        <f t="shared" si="13"/>
        <v>0</v>
      </c>
      <c r="J401" s="74" t="str">
        <f t="shared" si="12"/>
        <v/>
      </c>
    </row>
    <row r="402" spans="1:10" ht="15" customHeight="1">
      <c r="A402" s="25">
        <v>401</v>
      </c>
      <c r="B402" s="25" t="s">
        <v>17</v>
      </c>
      <c r="C402" s="24">
        <v>3011292</v>
      </c>
      <c r="D402" s="24" t="s">
        <v>6492</v>
      </c>
      <c r="E402" s="23">
        <v>198</v>
      </c>
      <c r="F402" s="115">
        <v>5</v>
      </c>
      <c r="G402" s="85">
        <v>50.423333333333339</v>
      </c>
      <c r="H402" s="72"/>
      <c r="I402" s="73">
        <f t="shared" si="13"/>
        <v>0</v>
      </c>
      <c r="J402" s="74" t="str">
        <f t="shared" si="12"/>
        <v/>
      </c>
    </row>
    <row r="403" spans="1:10" ht="15" customHeight="1">
      <c r="A403" s="25">
        <v>402</v>
      </c>
      <c r="B403" s="25" t="s">
        <v>17</v>
      </c>
      <c r="C403" s="24">
        <v>3011357</v>
      </c>
      <c r="D403" s="24" t="s">
        <v>6045</v>
      </c>
      <c r="E403" s="23">
        <v>198</v>
      </c>
      <c r="F403" s="115">
        <v>8</v>
      </c>
      <c r="G403" s="85">
        <v>400</v>
      </c>
      <c r="H403" s="72"/>
      <c r="I403" s="73">
        <f t="shared" si="13"/>
        <v>0</v>
      </c>
      <c r="J403" s="74" t="str">
        <f t="shared" si="12"/>
        <v/>
      </c>
    </row>
    <row r="404" spans="1:10" ht="15" customHeight="1">
      <c r="A404" s="25">
        <v>403</v>
      </c>
      <c r="B404" s="25" t="s">
        <v>17</v>
      </c>
      <c r="C404" s="24">
        <v>3011371</v>
      </c>
      <c r="D404" s="24" t="s">
        <v>2788</v>
      </c>
      <c r="E404" s="23">
        <v>198</v>
      </c>
      <c r="F404" s="115">
        <v>8</v>
      </c>
      <c r="G404" s="85">
        <v>20.25</v>
      </c>
      <c r="H404" s="72"/>
      <c r="I404" s="73">
        <f t="shared" si="13"/>
        <v>0</v>
      </c>
      <c r="J404" s="74" t="str">
        <f t="shared" si="12"/>
        <v/>
      </c>
    </row>
    <row r="405" spans="1:10" ht="15" customHeight="1">
      <c r="A405" s="25">
        <v>404</v>
      </c>
      <c r="B405" s="25" t="s">
        <v>17</v>
      </c>
      <c r="C405" s="24">
        <v>3011425</v>
      </c>
      <c r="D405" s="24" t="s">
        <v>2788</v>
      </c>
      <c r="E405" s="23">
        <v>198</v>
      </c>
      <c r="F405" s="115">
        <v>5</v>
      </c>
      <c r="G405" s="85">
        <v>256.89999999999998</v>
      </c>
      <c r="H405" s="72"/>
      <c r="I405" s="73">
        <f t="shared" si="13"/>
        <v>0</v>
      </c>
      <c r="J405" s="74" t="str">
        <f t="shared" si="12"/>
        <v/>
      </c>
    </row>
    <row r="406" spans="1:10" ht="15" customHeight="1">
      <c r="A406" s="25">
        <v>405</v>
      </c>
      <c r="B406" s="25" t="s">
        <v>17</v>
      </c>
      <c r="C406" s="24">
        <v>3011429</v>
      </c>
      <c r="D406" s="24" t="s">
        <v>6491</v>
      </c>
      <c r="E406" s="23">
        <v>198</v>
      </c>
      <c r="F406" s="115">
        <v>5</v>
      </c>
      <c r="G406" s="85">
        <v>2138.1933333333332</v>
      </c>
      <c r="H406" s="72"/>
      <c r="I406" s="73">
        <f t="shared" si="13"/>
        <v>0</v>
      </c>
      <c r="J406" s="74" t="str">
        <f t="shared" si="12"/>
        <v/>
      </c>
    </row>
    <row r="407" spans="1:10" ht="15" customHeight="1">
      <c r="A407" s="25">
        <v>406</v>
      </c>
      <c r="B407" s="25" t="s">
        <v>17</v>
      </c>
      <c r="C407" s="24">
        <v>3011543</v>
      </c>
      <c r="D407" s="24" t="s">
        <v>3042</v>
      </c>
      <c r="E407" s="23">
        <v>198</v>
      </c>
      <c r="F407" s="115">
        <v>11</v>
      </c>
      <c r="G407" s="85">
        <v>261.42</v>
      </c>
      <c r="H407" s="72"/>
      <c r="I407" s="73">
        <f t="shared" si="13"/>
        <v>0</v>
      </c>
      <c r="J407" s="74" t="str">
        <f t="shared" si="12"/>
        <v/>
      </c>
    </row>
    <row r="408" spans="1:10" ht="15" customHeight="1">
      <c r="A408" s="25">
        <v>407</v>
      </c>
      <c r="B408" s="25" t="s">
        <v>17</v>
      </c>
      <c r="C408" s="24">
        <v>3011554</v>
      </c>
      <c r="D408" s="24" t="s">
        <v>4444</v>
      </c>
      <c r="E408" s="23">
        <v>198</v>
      </c>
      <c r="F408" s="115">
        <v>9</v>
      </c>
      <c r="G408" s="85">
        <v>8.8699999999999992</v>
      </c>
      <c r="H408" s="72"/>
      <c r="I408" s="73">
        <f t="shared" si="13"/>
        <v>0</v>
      </c>
      <c r="J408" s="74" t="str">
        <f t="shared" si="12"/>
        <v/>
      </c>
    </row>
    <row r="409" spans="1:10" ht="15" customHeight="1">
      <c r="A409" s="25">
        <v>408</v>
      </c>
      <c r="B409" s="25" t="s">
        <v>17</v>
      </c>
      <c r="C409" s="24">
        <v>3011587</v>
      </c>
      <c r="D409" s="24" t="s">
        <v>6490</v>
      </c>
      <c r="E409" s="23">
        <v>198</v>
      </c>
      <c r="F409" s="115">
        <v>124</v>
      </c>
      <c r="G409" s="85">
        <v>147.1</v>
      </c>
      <c r="H409" s="72"/>
      <c r="I409" s="73">
        <f t="shared" si="13"/>
        <v>0</v>
      </c>
      <c r="J409" s="74" t="str">
        <f t="shared" si="12"/>
        <v/>
      </c>
    </row>
    <row r="410" spans="1:10" ht="15" customHeight="1">
      <c r="A410" s="25">
        <v>409</v>
      </c>
      <c r="B410" s="25" t="s">
        <v>17</v>
      </c>
      <c r="C410" s="24">
        <v>3011740</v>
      </c>
      <c r="D410" s="24" t="s">
        <v>2752</v>
      </c>
      <c r="E410" s="23">
        <v>198</v>
      </c>
      <c r="F410" s="115">
        <v>40</v>
      </c>
      <c r="G410" s="85">
        <v>34.416666666666664</v>
      </c>
      <c r="H410" s="72"/>
      <c r="I410" s="73">
        <f t="shared" si="13"/>
        <v>0</v>
      </c>
      <c r="J410" s="74" t="str">
        <f t="shared" si="12"/>
        <v/>
      </c>
    </row>
    <row r="411" spans="1:10" ht="15" customHeight="1">
      <c r="A411" s="25">
        <v>410</v>
      </c>
      <c r="B411" s="25" t="s">
        <v>17</v>
      </c>
      <c r="C411" s="24">
        <v>3011769</v>
      </c>
      <c r="D411" s="24" t="s">
        <v>6489</v>
      </c>
      <c r="E411" s="23">
        <v>198</v>
      </c>
      <c r="F411" s="115">
        <v>23</v>
      </c>
      <c r="G411" s="85">
        <v>433.72333333333336</v>
      </c>
      <c r="H411" s="72"/>
      <c r="I411" s="73">
        <f t="shared" si="13"/>
        <v>0</v>
      </c>
      <c r="J411" s="74" t="str">
        <f t="shared" si="12"/>
        <v/>
      </c>
    </row>
    <row r="412" spans="1:10" ht="15" customHeight="1">
      <c r="A412" s="25">
        <v>411</v>
      </c>
      <c r="B412" s="25" t="s">
        <v>17</v>
      </c>
      <c r="C412" s="24">
        <v>3011839</v>
      </c>
      <c r="D412" s="24" t="s">
        <v>6488</v>
      </c>
      <c r="E412" s="23">
        <v>198</v>
      </c>
      <c r="F412" s="115">
        <v>5</v>
      </c>
      <c r="G412" s="85">
        <v>325.22000000000003</v>
      </c>
      <c r="H412" s="72"/>
      <c r="I412" s="73">
        <f t="shared" si="13"/>
        <v>0</v>
      </c>
      <c r="J412" s="74" t="str">
        <f t="shared" si="12"/>
        <v/>
      </c>
    </row>
    <row r="413" spans="1:10" ht="15" customHeight="1">
      <c r="A413" s="25">
        <v>412</v>
      </c>
      <c r="B413" s="25" t="s">
        <v>17</v>
      </c>
      <c r="C413" s="24">
        <v>3011847</v>
      </c>
      <c r="D413" s="24" t="s">
        <v>5494</v>
      </c>
      <c r="E413" s="23">
        <v>198</v>
      </c>
      <c r="F413" s="115">
        <v>22</v>
      </c>
      <c r="G413" s="85">
        <v>315.32</v>
      </c>
      <c r="H413" s="72"/>
      <c r="I413" s="73">
        <f t="shared" si="13"/>
        <v>0</v>
      </c>
      <c r="J413" s="74" t="str">
        <f t="shared" si="12"/>
        <v/>
      </c>
    </row>
    <row r="414" spans="1:10" ht="15" customHeight="1">
      <c r="A414" s="25">
        <v>413</v>
      </c>
      <c r="B414" s="25" t="s">
        <v>17</v>
      </c>
      <c r="C414" s="24">
        <v>3011849</v>
      </c>
      <c r="D414" s="24" t="s">
        <v>1595</v>
      </c>
      <c r="E414" s="23" t="s">
        <v>3024</v>
      </c>
      <c r="F414" s="115">
        <v>5</v>
      </c>
      <c r="G414" s="85">
        <v>393.24</v>
      </c>
      <c r="H414" s="72"/>
      <c r="I414" s="73">
        <f t="shared" si="13"/>
        <v>0</v>
      </c>
      <c r="J414" s="74" t="str">
        <f t="shared" si="12"/>
        <v/>
      </c>
    </row>
    <row r="415" spans="1:10" ht="15" customHeight="1">
      <c r="A415" s="25">
        <v>414</v>
      </c>
      <c r="B415" s="25" t="s">
        <v>17</v>
      </c>
      <c r="C415" s="24">
        <v>3011857</v>
      </c>
      <c r="D415" s="24" t="s">
        <v>5494</v>
      </c>
      <c r="E415" s="23">
        <v>198</v>
      </c>
      <c r="F415" s="115">
        <v>5</v>
      </c>
      <c r="G415" s="85">
        <v>285</v>
      </c>
      <c r="H415" s="72"/>
      <c r="I415" s="73">
        <f t="shared" si="13"/>
        <v>0</v>
      </c>
      <c r="J415" s="74" t="str">
        <f t="shared" si="12"/>
        <v/>
      </c>
    </row>
    <row r="416" spans="1:10" ht="15" customHeight="1">
      <c r="A416" s="25">
        <v>415</v>
      </c>
      <c r="B416" s="25" t="s">
        <v>17</v>
      </c>
      <c r="C416" s="24">
        <v>3011859</v>
      </c>
      <c r="D416" s="24" t="s">
        <v>6487</v>
      </c>
      <c r="E416" s="23">
        <v>198</v>
      </c>
      <c r="F416" s="115">
        <v>5</v>
      </c>
      <c r="G416" s="85">
        <v>316</v>
      </c>
      <c r="H416" s="72"/>
      <c r="I416" s="73">
        <f t="shared" si="13"/>
        <v>0</v>
      </c>
      <c r="J416" s="74" t="str">
        <f t="shared" si="12"/>
        <v/>
      </c>
    </row>
    <row r="417" spans="1:10" ht="15" customHeight="1">
      <c r="A417" s="25">
        <v>416</v>
      </c>
      <c r="B417" s="25" t="s">
        <v>17</v>
      </c>
      <c r="C417" s="24">
        <v>3011862</v>
      </c>
      <c r="D417" s="24" t="s">
        <v>3163</v>
      </c>
      <c r="E417" s="23">
        <v>198</v>
      </c>
      <c r="F417" s="115">
        <v>6</v>
      </c>
      <c r="G417" s="85">
        <v>75</v>
      </c>
      <c r="H417" s="72"/>
      <c r="I417" s="73">
        <f t="shared" si="13"/>
        <v>0</v>
      </c>
      <c r="J417" s="74" t="str">
        <f t="shared" si="12"/>
        <v/>
      </c>
    </row>
    <row r="418" spans="1:10" ht="15" customHeight="1">
      <c r="A418" s="25">
        <v>417</v>
      </c>
      <c r="B418" s="25" t="s">
        <v>17</v>
      </c>
      <c r="C418" s="24">
        <v>3011863</v>
      </c>
      <c r="D418" s="24" t="s">
        <v>2735</v>
      </c>
      <c r="E418" s="23">
        <v>198</v>
      </c>
      <c r="F418" s="115">
        <v>5</v>
      </c>
      <c r="G418" s="85">
        <v>328.75</v>
      </c>
      <c r="H418" s="72"/>
      <c r="I418" s="73">
        <f t="shared" si="13"/>
        <v>0</v>
      </c>
      <c r="J418" s="74" t="str">
        <f t="shared" si="12"/>
        <v/>
      </c>
    </row>
    <row r="419" spans="1:10" ht="15" customHeight="1">
      <c r="A419" s="25">
        <v>418</v>
      </c>
      <c r="B419" s="25" t="s">
        <v>17</v>
      </c>
      <c r="C419" s="24">
        <v>3011871</v>
      </c>
      <c r="D419" s="24" t="s">
        <v>6486</v>
      </c>
      <c r="E419" s="23">
        <v>198</v>
      </c>
      <c r="F419" s="115">
        <v>5</v>
      </c>
      <c r="G419" s="85">
        <v>738.77</v>
      </c>
      <c r="H419" s="72"/>
      <c r="I419" s="73">
        <f t="shared" si="13"/>
        <v>0</v>
      </c>
      <c r="J419" s="74" t="str">
        <f t="shared" si="12"/>
        <v/>
      </c>
    </row>
    <row r="420" spans="1:10" ht="15" customHeight="1">
      <c r="A420" s="25">
        <v>419</v>
      </c>
      <c r="B420" s="25" t="s">
        <v>17</v>
      </c>
      <c r="C420" s="24">
        <v>3011976</v>
      </c>
      <c r="D420" s="24" t="s">
        <v>6485</v>
      </c>
      <c r="E420" s="23">
        <v>198</v>
      </c>
      <c r="F420" s="115">
        <v>16</v>
      </c>
      <c r="G420" s="85">
        <v>17.55</v>
      </c>
      <c r="H420" s="72"/>
      <c r="I420" s="73">
        <f t="shared" si="13"/>
        <v>0</v>
      </c>
      <c r="J420" s="74" t="str">
        <f t="shared" si="12"/>
        <v/>
      </c>
    </row>
    <row r="421" spans="1:10" ht="15" customHeight="1">
      <c r="A421" s="25">
        <v>420</v>
      </c>
      <c r="B421" s="25" t="s">
        <v>17</v>
      </c>
      <c r="C421" s="24">
        <v>3012177</v>
      </c>
      <c r="D421" s="24" t="s">
        <v>4276</v>
      </c>
      <c r="E421" s="23">
        <v>198</v>
      </c>
      <c r="F421" s="115">
        <v>5</v>
      </c>
      <c r="G421" s="85">
        <v>746.23</v>
      </c>
      <c r="H421" s="72"/>
      <c r="I421" s="73">
        <f t="shared" si="13"/>
        <v>0</v>
      </c>
      <c r="J421" s="74" t="str">
        <f t="shared" si="12"/>
        <v/>
      </c>
    </row>
    <row r="422" spans="1:10" ht="15" customHeight="1">
      <c r="A422" s="25">
        <v>421</v>
      </c>
      <c r="B422" s="25" t="s">
        <v>17</v>
      </c>
      <c r="C422" s="24">
        <v>3012252</v>
      </c>
      <c r="D422" s="24" t="s">
        <v>6484</v>
      </c>
      <c r="E422" s="23">
        <v>198</v>
      </c>
      <c r="F422" s="115">
        <v>8</v>
      </c>
      <c r="G422" s="85">
        <v>40.889999999999993</v>
      </c>
      <c r="H422" s="72"/>
      <c r="I422" s="73">
        <f t="shared" si="13"/>
        <v>0</v>
      </c>
      <c r="J422" s="74" t="str">
        <f t="shared" si="12"/>
        <v/>
      </c>
    </row>
    <row r="423" spans="1:10" ht="15" customHeight="1">
      <c r="A423" s="25">
        <v>422</v>
      </c>
      <c r="B423" s="25" t="s">
        <v>17</v>
      </c>
      <c r="C423" s="24">
        <v>3012254</v>
      </c>
      <c r="D423" s="24" t="s">
        <v>6483</v>
      </c>
      <c r="E423" s="23">
        <v>198</v>
      </c>
      <c r="F423" s="115">
        <v>18</v>
      </c>
      <c r="G423" s="85">
        <v>9.7133333333333329</v>
      </c>
      <c r="H423" s="72"/>
      <c r="I423" s="73">
        <f t="shared" si="13"/>
        <v>0</v>
      </c>
      <c r="J423" s="74" t="str">
        <f t="shared" si="12"/>
        <v/>
      </c>
    </row>
    <row r="424" spans="1:10" ht="15" customHeight="1">
      <c r="A424" s="25">
        <v>423</v>
      </c>
      <c r="B424" s="25" t="s">
        <v>17</v>
      </c>
      <c r="C424" s="24">
        <v>3012254</v>
      </c>
      <c r="D424" s="24" t="s">
        <v>3118</v>
      </c>
      <c r="E424" s="23">
        <v>71379</v>
      </c>
      <c r="F424" s="115">
        <v>33</v>
      </c>
      <c r="G424" s="85">
        <v>25</v>
      </c>
      <c r="H424" s="72"/>
      <c r="I424" s="73">
        <f t="shared" si="13"/>
        <v>0</v>
      </c>
      <c r="J424" s="74" t="str">
        <f t="shared" si="12"/>
        <v/>
      </c>
    </row>
    <row r="425" spans="1:10" ht="15" customHeight="1">
      <c r="A425" s="25">
        <v>424</v>
      </c>
      <c r="B425" s="25" t="s">
        <v>17</v>
      </c>
      <c r="C425" s="24">
        <v>3012285</v>
      </c>
      <c r="D425" s="24" t="s">
        <v>6482</v>
      </c>
      <c r="E425" s="23">
        <v>198</v>
      </c>
      <c r="F425" s="115">
        <v>5</v>
      </c>
      <c r="G425" s="85">
        <v>5395</v>
      </c>
      <c r="H425" s="72"/>
      <c r="I425" s="73">
        <f t="shared" si="13"/>
        <v>0</v>
      </c>
      <c r="J425" s="74" t="str">
        <f t="shared" si="12"/>
        <v/>
      </c>
    </row>
    <row r="426" spans="1:10" ht="15" customHeight="1">
      <c r="A426" s="25">
        <v>425</v>
      </c>
      <c r="B426" s="25" t="s">
        <v>17</v>
      </c>
      <c r="C426" s="24">
        <v>3012287</v>
      </c>
      <c r="D426" s="24" t="s">
        <v>3118</v>
      </c>
      <c r="E426" s="23">
        <v>198</v>
      </c>
      <c r="F426" s="115">
        <v>6</v>
      </c>
      <c r="G426" s="85">
        <v>56.580000000000005</v>
      </c>
      <c r="H426" s="72"/>
      <c r="I426" s="73">
        <f t="shared" si="13"/>
        <v>0</v>
      </c>
      <c r="J426" s="74" t="str">
        <f t="shared" si="12"/>
        <v/>
      </c>
    </row>
    <row r="427" spans="1:10" ht="15" customHeight="1">
      <c r="A427" s="25">
        <v>426</v>
      </c>
      <c r="B427" s="25" t="s">
        <v>17</v>
      </c>
      <c r="C427" s="24">
        <v>3012347</v>
      </c>
      <c r="D427" s="24" t="s">
        <v>6481</v>
      </c>
      <c r="E427" s="23">
        <v>198</v>
      </c>
      <c r="F427" s="115">
        <v>5</v>
      </c>
      <c r="G427" s="85">
        <v>256.27999999999997</v>
      </c>
      <c r="H427" s="72"/>
      <c r="I427" s="73">
        <f t="shared" si="13"/>
        <v>0</v>
      </c>
      <c r="J427" s="74" t="str">
        <f t="shared" si="12"/>
        <v/>
      </c>
    </row>
    <row r="428" spans="1:10" ht="15" customHeight="1">
      <c r="A428" s="25">
        <v>427</v>
      </c>
      <c r="B428" s="25" t="s">
        <v>17</v>
      </c>
      <c r="C428" s="24">
        <v>3012385</v>
      </c>
      <c r="D428" s="24" t="s">
        <v>4973</v>
      </c>
      <c r="E428" s="23">
        <v>198</v>
      </c>
      <c r="F428" s="115">
        <v>10</v>
      </c>
      <c r="G428" s="85">
        <v>32.369999999999997</v>
      </c>
      <c r="H428" s="72"/>
      <c r="I428" s="73">
        <f t="shared" si="13"/>
        <v>0</v>
      </c>
      <c r="J428" s="74" t="str">
        <f t="shared" si="12"/>
        <v/>
      </c>
    </row>
    <row r="429" spans="1:10" ht="15" customHeight="1">
      <c r="A429" s="25">
        <v>428</v>
      </c>
      <c r="B429" s="25" t="s">
        <v>17</v>
      </c>
      <c r="C429" s="24">
        <v>3012389</v>
      </c>
      <c r="D429" s="24" t="s">
        <v>3163</v>
      </c>
      <c r="E429" s="23">
        <v>198</v>
      </c>
      <c r="F429" s="115">
        <v>19</v>
      </c>
      <c r="G429" s="85">
        <v>39.92</v>
      </c>
      <c r="H429" s="72"/>
      <c r="I429" s="73">
        <f t="shared" si="13"/>
        <v>0</v>
      </c>
      <c r="J429" s="74" t="str">
        <f t="shared" si="12"/>
        <v/>
      </c>
    </row>
    <row r="430" spans="1:10" ht="15" customHeight="1">
      <c r="A430" s="25">
        <v>429</v>
      </c>
      <c r="B430" s="25" t="s">
        <v>17</v>
      </c>
      <c r="C430" s="24">
        <v>3012414</v>
      </c>
      <c r="D430" s="24" t="s">
        <v>3214</v>
      </c>
      <c r="E430" s="23">
        <v>198</v>
      </c>
      <c r="F430" s="115">
        <v>585</v>
      </c>
      <c r="G430" s="85">
        <v>27.513333333333332</v>
      </c>
      <c r="H430" s="72"/>
      <c r="I430" s="73">
        <f t="shared" si="13"/>
        <v>0</v>
      </c>
      <c r="J430" s="74" t="str">
        <f t="shared" si="12"/>
        <v/>
      </c>
    </row>
    <row r="431" spans="1:10" ht="15" customHeight="1">
      <c r="A431" s="25">
        <v>430</v>
      </c>
      <c r="B431" s="25" t="s">
        <v>17</v>
      </c>
      <c r="C431" s="24">
        <v>3012456</v>
      </c>
      <c r="D431" s="24" t="s">
        <v>5409</v>
      </c>
      <c r="E431" s="23">
        <v>198</v>
      </c>
      <c r="F431" s="115">
        <v>34</v>
      </c>
      <c r="G431" s="85">
        <v>28.776666666666671</v>
      </c>
      <c r="H431" s="72"/>
      <c r="I431" s="73">
        <f t="shared" si="13"/>
        <v>0</v>
      </c>
      <c r="J431" s="74" t="str">
        <f t="shared" si="12"/>
        <v/>
      </c>
    </row>
    <row r="432" spans="1:10" ht="15" customHeight="1">
      <c r="A432" s="25">
        <v>431</v>
      </c>
      <c r="B432" s="25" t="s">
        <v>17</v>
      </c>
      <c r="C432" s="24">
        <v>3012457</v>
      </c>
      <c r="D432" s="24" t="s">
        <v>6480</v>
      </c>
      <c r="E432" s="23">
        <v>198</v>
      </c>
      <c r="F432" s="115">
        <v>11</v>
      </c>
      <c r="G432" s="85">
        <v>40.833333333333336</v>
      </c>
      <c r="H432" s="72"/>
      <c r="I432" s="73">
        <f t="shared" si="13"/>
        <v>0</v>
      </c>
      <c r="J432" s="74" t="str">
        <f t="shared" si="12"/>
        <v/>
      </c>
    </row>
    <row r="433" spans="1:10" ht="15" customHeight="1">
      <c r="A433" s="25">
        <v>432</v>
      </c>
      <c r="B433" s="25" t="s">
        <v>17</v>
      </c>
      <c r="C433" s="24">
        <v>3012495</v>
      </c>
      <c r="D433" s="24" t="s">
        <v>2681</v>
      </c>
      <c r="E433" s="23">
        <v>198</v>
      </c>
      <c r="F433" s="115">
        <v>5</v>
      </c>
      <c r="G433" s="85">
        <v>55</v>
      </c>
      <c r="H433" s="72"/>
      <c r="I433" s="73">
        <f t="shared" si="13"/>
        <v>0</v>
      </c>
      <c r="J433" s="74" t="str">
        <f t="shared" si="12"/>
        <v/>
      </c>
    </row>
    <row r="434" spans="1:10" ht="15" customHeight="1">
      <c r="A434" s="25">
        <v>433</v>
      </c>
      <c r="B434" s="25" t="s">
        <v>17</v>
      </c>
      <c r="C434" s="24">
        <v>3012526</v>
      </c>
      <c r="D434" s="24" t="s">
        <v>6479</v>
      </c>
      <c r="E434" s="23">
        <v>198</v>
      </c>
      <c r="F434" s="115">
        <v>5</v>
      </c>
      <c r="G434" s="85">
        <v>912.1</v>
      </c>
      <c r="H434" s="72"/>
      <c r="I434" s="73">
        <f t="shared" si="13"/>
        <v>0</v>
      </c>
      <c r="J434" s="74" t="str">
        <f t="shared" si="12"/>
        <v/>
      </c>
    </row>
    <row r="435" spans="1:10" ht="15" customHeight="1">
      <c r="A435" s="25">
        <v>434</v>
      </c>
      <c r="B435" s="25" t="s">
        <v>17</v>
      </c>
      <c r="C435" s="24">
        <v>3012533</v>
      </c>
      <c r="D435" s="24" t="s">
        <v>3235</v>
      </c>
      <c r="E435" s="23">
        <v>198</v>
      </c>
      <c r="F435" s="115">
        <v>5</v>
      </c>
      <c r="G435" s="85">
        <v>33.31</v>
      </c>
      <c r="H435" s="72"/>
      <c r="I435" s="73">
        <f t="shared" si="13"/>
        <v>0</v>
      </c>
      <c r="J435" s="74" t="str">
        <f t="shared" si="12"/>
        <v/>
      </c>
    </row>
    <row r="436" spans="1:10" ht="15" customHeight="1">
      <c r="A436" s="25">
        <v>435</v>
      </c>
      <c r="B436" s="25" t="s">
        <v>17</v>
      </c>
      <c r="C436" s="24">
        <v>3012534</v>
      </c>
      <c r="D436" s="24" t="s">
        <v>6111</v>
      </c>
      <c r="E436" s="23">
        <v>198</v>
      </c>
      <c r="F436" s="115">
        <v>5</v>
      </c>
      <c r="G436" s="85">
        <v>672.6</v>
      </c>
      <c r="H436" s="72"/>
      <c r="I436" s="73">
        <f t="shared" si="13"/>
        <v>0</v>
      </c>
      <c r="J436" s="74" t="str">
        <f t="shared" si="12"/>
        <v/>
      </c>
    </row>
    <row r="437" spans="1:10" ht="15" customHeight="1">
      <c r="A437" s="25">
        <v>436</v>
      </c>
      <c r="B437" s="25" t="s">
        <v>17</v>
      </c>
      <c r="C437" s="24">
        <v>3012536</v>
      </c>
      <c r="D437" s="24" t="s">
        <v>6269</v>
      </c>
      <c r="E437" s="23">
        <v>198</v>
      </c>
      <c r="F437" s="115">
        <v>5</v>
      </c>
      <c r="G437" s="85">
        <v>106.6</v>
      </c>
      <c r="H437" s="72"/>
      <c r="I437" s="73">
        <f t="shared" si="13"/>
        <v>0</v>
      </c>
      <c r="J437" s="74" t="str">
        <f t="shared" si="12"/>
        <v/>
      </c>
    </row>
    <row r="438" spans="1:10" ht="15" customHeight="1">
      <c r="A438" s="25">
        <v>437</v>
      </c>
      <c r="B438" s="25" t="s">
        <v>17</v>
      </c>
      <c r="C438" s="24">
        <v>3012675</v>
      </c>
      <c r="D438" s="24" t="s">
        <v>2876</v>
      </c>
      <c r="E438" s="23">
        <v>198</v>
      </c>
      <c r="F438" s="115">
        <v>183</v>
      </c>
      <c r="G438" s="85">
        <v>10.43</v>
      </c>
      <c r="H438" s="72"/>
      <c r="I438" s="73">
        <f t="shared" si="13"/>
        <v>0</v>
      </c>
      <c r="J438" s="74" t="str">
        <f t="shared" si="12"/>
        <v/>
      </c>
    </row>
    <row r="439" spans="1:10" ht="15" customHeight="1">
      <c r="A439" s="25">
        <v>438</v>
      </c>
      <c r="B439" s="25" t="s">
        <v>17</v>
      </c>
      <c r="C439" s="24">
        <v>3012680</v>
      </c>
      <c r="D439" s="24" t="s">
        <v>6454</v>
      </c>
      <c r="E439" s="23">
        <v>198</v>
      </c>
      <c r="F439" s="115">
        <v>134</v>
      </c>
      <c r="G439" s="85">
        <v>14.383333333333333</v>
      </c>
      <c r="H439" s="72"/>
      <c r="I439" s="73">
        <f t="shared" si="13"/>
        <v>0</v>
      </c>
      <c r="J439" s="74" t="str">
        <f t="shared" si="12"/>
        <v/>
      </c>
    </row>
    <row r="440" spans="1:10" ht="15" customHeight="1">
      <c r="A440" s="25">
        <v>439</v>
      </c>
      <c r="B440" s="25" t="s">
        <v>17</v>
      </c>
      <c r="C440" s="24">
        <v>3012801</v>
      </c>
      <c r="D440" s="24" t="s">
        <v>6474</v>
      </c>
      <c r="E440" s="23">
        <v>198</v>
      </c>
      <c r="F440" s="115">
        <v>16</v>
      </c>
      <c r="G440" s="85">
        <v>547</v>
      </c>
      <c r="H440" s="72"/>
      <c r="I440" s="73">
        <f t="shared" si="13"/>
        <v>0</v>
      </c>
      <c r="J440" s="74" t="str">
        <f t="shared" si="12"/>
        <v/>
      </c>
    </row>
    <row r="441" spans="1:10" ht="15" customHeight="1">
      <c r="A441" s="25">
        <v>440</v>
      </c>
      <c r="B441" s="25" t="s">
        <v>17</v>
      </c>
      <c r="C441" s="24">
        <v>3012928</v>
      </c>
      <c r="D441" s="24" t="s">
        <v>3235</v>
      </c>
      <c r="E441" s="23">
        <v>198</v>
      </c>
      <c r="F441" s="115">
        <v>5</v>
      </c>
      <c r="G441" s="85">
        <v>26.523333333333337</v>
      </c>
      <c r="H441" s="72"/>
      <c r="I441" s="73">
        <f t="shared" si="13"/>
        <v>0</v>
      </c>
      <c r="J441" s="74" t="str">
        <f t="shared" si="12"/>
        <v/>
      </c>
    </row>
    <row r="442" spans="1:10" ht="15" customHeight="1">
      <c r="A442" s="25">
        <v>441</v>
      </c>
      <c r="B442" s="25" t="s">
        <v>17</v>
      </c>
      <c r="C442" s="24">
        <v>3013102</v>
      </c>
      <c r="D442" s="24" t="s">
        <v>6478</v>
      </c>
      <c r="E442" s="23">
        <v>198</v>
      </c>
      <c r="F442" s="115">
        <v>82</v>
      </c>
      <c r="G442" s="85">
        <v>1259.3933333333334</v>
      </c>
      <c r="H442" s="72"/>
      <c r="I442" s="73">
        <f t="shared" si="13"/>
        <v>0</v>
      </c>
      <c r="J442" s="74" t="str">
        <f t="shared" si="12"/>
        <v/>
      </c>
    </row>
    <row r="443" spans="1:10" ht="15" customHeight="1">
      <c r="A443" s="25">
        <v>442</v>
      </c>
      <c r="B443" s="25" t="s">
        <v>17</v>
      </c>
      <c r="C443" s="24">
        <v>3013141</v>
      </c>
      <c r="D443" s="24" t="s">
        <v>6477</v>
      </c>
      <c r="E443" s="23">
        <v>198</v>
      </c>
      <c r="F443" s="115">
        <v>5</v>
      </c>
      <c r="G443" s="85">
        <v>109</v>
      </c>
      <c r="H443" s="72"/>
      <c r="I443" s="73">
        <f t="shared" si="13"/>
        <v>0</v>
      </c>
      <c r="J443" s="74" t="str">
        <f t="shared" si="12"/>
        <v/>
      </c>
    </row>
    <row r="444" spans="1:10" ht="15" customHeight="1">
      <c r="A444" s="25">
        <v>443</v>
      </c>
      <c r="B444" s="25" t="s">
        <v>17</v>
      </c>
      <c r="C444" s="24">
        <v>3013164</v>
      </c>
      <c r="D444" s="24" t="s">
        <v>6476</v>
      </c>
      <c r="E444" s="23">
        <v>198</v>
      </c>
      <c r="F444" s="115">
        <v>5</v>
      </c>
      <c r="G444" s="85">
        <v>80.24666666666667</v>
      </c>
      <c r="H444" s="72"/>
      <c r="I444" s="73">
        <f t="shared" si="13"/>
        <v>0</v>
      </c>
      <c r="J444" s="74" t="str">
        <f t="shared" si="12"/>
        <v/>
      </c>
    </row>
    <row r="445" spans="1:10" ht="15" customHeight="1">
      <c r="A445" s="25">
        <v>444</v>
      </c>
      <c r="B445" s="25" t="s">
        <v>17</v>
      </c>
      <c r="C445" s="24">
        <v>3013165</v>
      </c>
      <c r="D445" s="24" t="s">
        <v>3989</v>
      </c>
      <c r="E445" s="23">
        <v>198</v>
      </c>
      <c r="F445" s="115">
        <v>8</v>
      </c>
      <c r="G445" s="85">
        <v>20.093333333333334</v>
      </c>
      <c r="H445" s="72"/>
      <c r="I445" s="73">
        <f t="shared" si="13"/>
        <v>0</v>
      </c>
      <c r="J445" s="74" t="str">
        <f t="shared" si="12"/>
        <v/>
      </c>
    </row>
    <row r="446" spans="1:10" ht="15" customHeight="1">
      <c r="A446" s="25">
        <v>445</v>
      </c>
      <c r="B446" s="25" t="s">
        <v>17</v>
      </c>
      <c r="C446" s="24">
        <v>3013166</v>
      </c>
      <c r="D446" s="24" t="s">
        <v>3163</v>
      </c>
      <c r="E446" s="23">
        <v>198</v>
      </c>
      <c r="F446" s="115">
        <v>5</v>
      </c>
      <c r="G446" s="85">
        <v>60.22</v>
      </c>
      <c r="H446" s="72"/>
      <c r="I446" s="73">
        <f t="shared" si="13"/>
        <v>0</v>
      </c>
      <c r="J446" s="74" t="str">
        <f t="shared" si="12"/>
        <v/>
      </c>
    </row>
    <row r="447" spans="1:10" ht="15" customHeight="1">
      <c r="A447" s="25">
        <v>446</v>
      </c>
      <c r="B447" s="25" t="s">
        <v>17</v>
      </c>
      <c r="C447" s="24">
        <v>3013217</v>
      </c>
      <c r="D447" s="24" t="s">
        <v>1595</v>
      </c>
      <c r="E447" s="23">
        <v>198</v>
      </c>
      <c r="F447" s="115">
        <v>9</v>
      </c>
      <c r="G447" s="85">
        <v>669.94</v>
      </c>
      <c r="H447" s="72"/>
      <c r="I447" s="73">
        <f t="shared" si="13"/>
        <v>0</v>
      </c>
      <c r="J447" s="74" t="str">
        <f t="shared" si="12"/>
        <v/>
      </c>
    </row>
    <row r="448" spans="1:10" ht="15" customHeight="1">
      <c r="A448" s="25">
        <v>447</v>
      </c>
      <c r="B448" s="25" t="s">
        <v>17</v>
      </c>
      <c r="C448" s="24">
        <v>3013454</v>
      </c>
      <c r="D448" s="24" t="s">
        <v>3235</v>
      </c>
      <c r="E448" s="23">
        <v>198</v>
      </c>
      <c r="F448" s="115">
        <v>14</v>
      </c>
      <c r="G448" s="85">
        <v>5.65</v>
      </c>
      <c r="H448" s="72"/>
      <c r="I448" s="73">
        <f t="shared" si="13"/>
        <v>0</v>
      </c>
      <c r="J448" s="74" t="str">
        <f t="shared" si="12"/>
        <v/>
      </c>
    </row>
    <row r="449" spans="1:10" ht="15" customHeight="1">
      <c r="A449" s="25">
        <v>448</v>
      </c>
      <c r="B449" s="25" t="s">
        <v>17</v>
      </c>
      <c r="C449" s="24">
        <v>3013458</v>
      </c>
      <c r="D449" s="24" t="s">
        <v>6475</v>
      </c>
      <c r="E449" s="23">
        <v>198</v>
      </c>
      <c r="F449" s="115">
        <v>13</v>
      </c>
      <c r="G449" s="85">
        <v>276.36</v>
      </c>
      <c r="H449" s="72"/>
      <c r="I449" s="73">
        <f t="shared" si="13"/>
        <v>0</v>
      </c>
      <c r="J449" s="74" t="str">
        <f t="shared" si="12"/>
        <v/>
      </c>
    </row>
    <row r="450" spans="1:10" ht="15" customHeight="1">
      <c r="A450" s="25">
        <v>449</v>
      </c>
      <c r="B450" s="25" t="s">
        <v>17</v>
      </c>
      <c r="C450" s="24">
        <v>3013460</v>
      </c>
      <c r="D450" s="24" t="s">
        <v>6475</v>
      </c>
      <c r="E450" s="23">
        <v>198</v>
      </c>
      <c r="F450" s="115">
        <v>22</v>
      </c>
      <c r="G450" s="85">
        <v>349.76666666666665</v>
      </c>
      <c r="H450" s="72"/>
      <c r="I450" s="73">
        <f t="shared" si="13"/>
        <v>0</v>
      </c>
      <c r="J450" s="74" t="str">
        <f t="shared" ref="J450:J513" si="14">IF(H:H&gt;G:G, "Above Estimated Unit Price", "")</f>
        <v/>
      </c>
    </row>
    <row r="451" spans="1:10" ht="15" customHeight="1">
      <c r="A451" s="25">
        <v>450</v>
      </c>
      <c r="B451" s="25" t="s">
        <v>17</v>
      </c>
      <c r="C451" s="24">
        <v>3013461</v>
      </c>
      <c r="D451" s="24" t="s">
        <v>3088</v>
      </c>
      <c r="E451" s="23">
        <v>198</v>
      </c>
      <c r="F451" s="115">
        <v>8</v>
      </c>
      <c r="G451" s="85">
        <v>21.5</v>
      </c>
      <c r="H451" s="72"/>
      <c r="I451" s="73">
        <f t="shared" ref="I451:I514" si="15">H451*F451</f>
        <v>0</v>
      </c>
      <c r="J451" s="74" t="str">
        <f t="shared" si="14"/>
        <v/>
      </c>
    </row>
    <row r="452" spans="1:10" ht="15" customHeight="1">
      <c r="A452" s="25">
        <v>451</v>
      </c>
      <c r="B452" s="25" t="s">
        <v>17</v>
      </c>
      <c r="C452" s="24">
        <v>3013467</v>
      </c>
      <c r="D452" s="24" t="s">
        <v>6045</v>
      </c>
      <c r="E452" s="23">
        <v>198</v>
      </c>
      <c r="F452" s="115">
        <v>5</v>
      </c>
      <c r="G452" s="85">
        <v>747.31</v>
      </c>
      <c r="H452" s="72"/>
      <c r="I452" s="73">
        <f t="shared" si="15"/>
        <v>0</v>
      </c>
      <c r="J452" s="74" t="str">
        <f t="shared" si="14"/>
        <v/>
      </c>
    </row>
    <row r="453" spans="1:10" ht="15" customHeight="1">
      <c r="A453" s="25">
        <v>452</v>
      </c>
      <c r="B453" s="25" t="s">
        <v>17</v>
      </c>
      <c r="C453" s="24">
        <v>3013602</v>
      </c>
      <c r="D453" s="24" t="s">
        <v>6474</v>
      </c>
      <c r="E453" s="23">
        <v>198</v>
      </c>
      <c r="F453" s="115">
        <v>36</v>
      </c>
      <c r="G453" s="85">
        <v>336.12</v>
      </c>
      <c r="H453" s="72"/>
      <c r="I453" s="73">
        <f t="shared" si="15"/>
        <v>0</v>
      </c>
      <c r="J453" s="74" t="str">
        <f t="shared" si="14"/>
        <v/>
      </c>
    </row>
    <row r="454" spans="1:10" ht="15" customHeight="1">
      <c r="A454" s="25">
        <v>453</v>
      </c>
      <c r="B454" s="25" t="s">
        <v>17</v>
      </c>
      <c r="C454" s="24">
        <v>3013603</v>
      </c>
      <c r="D454" s="24" t="s">
        <v>6473</v>
      </c>
      <c r="E454" s="23">
        <v>198</v>
      </c>
      <c r="F454" s="115">
        <v>32</v>
      </c>
      <c r="G454" s="85">
        <v>336.12</v>
      </c>
      <c r="H454" s="72"/>
      <c r="I454" s="73">
        <f t="shared" si="15"/>
        <v>0</v>
      </c>
      <c r="J454" s="74" t="str">
        <f t="shared" si="14"/>
        <v/>
      </c>
    </row>
    <row r="455" spans="1:10" ht="15" customHeight="1">
      <c r="A455" s="25">
        <v>454</v>
      </c>
      <c r="B455" s="25" t="s">
        <v>17</v>
      </c>
      <c r="C455" s="24">
        <v>3013705</v>
      </c>
      <c r="D455" s="24" t="s">
        <v>6472</v>
      </c>
      <c r="E455" s="23">
        <v>198</v>
      </c>
      <c r="F455" s="115">
        <v>50</v>
      </c>
      <c r="G455" s="85">
        <v>30.75</v>
      </c>
      <c r="H455" s="72"/>
      <c r="I455" s="73">
        <f t="shared" si="15"/>
        <v>0</v>
      </c>
      <c r="J455" s="74" t="str">
        <f t="shared" si="14"/>
        <v/>
      </c>
    </row>
    <row r="456" spans="1:10" ht="15" customHeight="1">
      <c r="A456" s="25">
        <v>455</v>
      </c>
      <c r="B456" s="25" t="s">
        <v>17</v>
      </c>
      <c r="C456" s="24">
        <v>3014020</v>
      </c>
      <c r="D456" s="24" t="s">
        <v>6471</v>
      </c>
      <c r="E456" s="23">
        <v>198</v>
      </c>
      <c r="F456" s="115">
        <v>5</v>
      </c>
      <c r="G456" s="85">
        <v>1041.0533333333335</v>
      </c>
      <c r="H456" s="72"/>
      <c r="I456" s="73">
        <f t="shared" si="15"/>
        <v>0</v>
      </c>
      <c r="J456" s="74" t="str">
        <f t="shared" si="14"/>
        <v/>
      </c>
    </row>
    <row r="457" spans="1:10" ht="15" customHeight="1">
      <c r="A457" s="25">
        <v>456</v>
      </c>
      <c r="B457" s="25" t="s">
        <v>17</v>
      </c>
      <c r="C457" s="24">
        <v>3014055</v>
      </c>
      <c r="D457" s="24" t="s">
        <v>2667</v>
      </c>
      <c r="E457" s="23">
        <v>198</v>
      </c>
      <c r="F457" s="115">
        <v>5</v>
      </c>
      <c r="G457" s="85">
        <v>86.303333333333342</v>
      </c>
      <c r="H457" s="72"/>
      <c r="I457" s="73">
        <f t="shared" si="15"/>
        <v>0</v>
      </c>
      <c r="J457" s="74" t="str">
        <f t="shared" si="14"/>
        <v/>
      </c>
    </row>
    <row r="458" spans="1:10" ht="15" customHeight="1">
      <c r="A458" s="25">
        <v>457</v>
      </c>
      <c r="B458" s="25" t="s">
        <v>17</v>
      </c>
      <c r="C458" s="24">
        <v>3014212</v>
      </c>
      <c r="D458" s="24" t="s">
        <v>2773</v>
      </c>
      <c r="E458" s="23">
        <v>198</v>
      </c>
      <c r="F458" s="115">
        <v>5</v>
      </c>
      <c r="G458" s="85">
        <v>100</v>
      </c>
      <c r="H458" s="72"/>
      <c r="I458" s="73">
        <f t="shared" si="15"/>
        <v>0</v>
      </c>
      <c r="J458" s="74" t="str">
        <f t="shared" si="14"/>
        <v/>
      </c>
    </row>
    <row r="459" spans="1:10" ht="15" customHeight="1">
      <c r="A459" s="25">
        <v>458</v>
      </c>
      <c r="B459" s="25" t="s">
        <v>17</v>
      </c>
      <c r="C459" s="24">
        <v>3014214</v>
      </c>
      <c r="D459" s="24" t="s">
        <v>6470</v>
      </c>
      <c r="E459" s="23">
        <v>198</v>
      </c>
      <c r="F459" s="115">
        <v>5</v>
      </c>
      <c r="G459" s="85">
        <v>306.99</v>
      </c>
      <c r="H459" s="72"/>
      <c r="I459" s="73">
        <f t="shared" si="15"/>
        <v>0</v>
      </c>
      <c r="J459" s="74" t="str">
        <f t="shared" si="14"/>
        <v/>
      </c>
    </row>
    <row r="460" spans="1:10" ht="15" customHeight="1">
      <c r="A460" s="25">
        <v>459</v>
      </c>
      <c r="B460" s="25" t="s">
        <v>17</v>
      </c>
      <c r="C460" s="24">
        <v>3014222</v>
      </c>
      <c r="D460" s="24" t="s">
        <v>2764</v>
      </c>
      <c r="E460" s="23">
        <v>198</v>
      </c>
      <c r="F460" s="115">
        <v>107</v>
      </c>
      <c r="G460" s="85">
        <v>4.6866666666666665</v>
      </c>
      <c r="H460" s="72"/>
      <c r="I460" s="73">
        <f t="shared" si="15"/>
        <v>0</v>
      </c>
      <c r="J460" s="74" t="str">
        <f t="shared" si="14"/>
        <v/>
      </c>
    </row>
    <row r="461" spans="1:10" ht="15" customHeight="1">
      <c r="A461" s="25">
        <v>460</v>
      </c>
      <c r="B461" s="25" t="s">
        <v>17</v>
      </c>
      <c r="C461" s="24">
        <v>3014223</v>
      </c>
      <c r="D461" s="24" t="s">
        <v>2764</v>
      </c>
      <c r="E461" s="23">
        <v>198</v>
      </c>
      <c r="F461" s="115">
        <v>453</v>
      </c>
      <c r="G461" s="85">
        <v>9.7200000000000006</v>
      </c>
      <c r="H461" s="72"/>
      <c r="I461" s="73">
        <f t="shared" si="15"/>
        <v>0</v>
      </c>
      <c r="J461" s="74" t="str">
        <f t="shared" si="14"/>
        <v/>
      </c>
    </row>
    <row r="462" spans="1:10" ht="15" customHeight="1">
      <c r="A462" s="25">
        <v>461</v>
      </c>
      <c r="B462" s="25" t="s">
        <v>17</v>
      </c>
      <c r="C462" s="24">
        <v>3014226</v>
      </c>
      <c r="D462" s="24" t="s">
        <v>2764</v>
      </c>
      <c r="E462" s="23">
        <v>198</v>
      </c>
      <c r="F462" s="115">
        <v>40</v>
      </c>
      <c r="G462" s="85">
        <v>16.260000000000002</v>
      </c>
      <c r="H462" s="72"/>
      <c r="I462" s="73">
        <f t="shared" si="15"/>
        <v>0</v>
      </c>
      <c r="J462" s="74" t="str">
        <f t="shared" si="14"/>
        <v/>
      </c>
    </row>
    <row r="463" spans="1:10" ht="15" customHeight="1">
      <c r="A463" s="25">
        <v>462</v>
      </c>
      <c r="B463" s="25" t="s">
        <v>17</v>
      </c>
      <c r="C463" s="24">
        <v>3014227</v>
      </c>
      <c r="D463" s="24" t="s">
        <v>2755</v>
      </c>
      <c r="E463" s="23">
        <v>198</v>
      </c>
      <c r="F463" s="115">
        <v>56</v>
      </c>
      <c r="G463" s="85">
        <v>0.94999999999999984</v>
      </c>
      <c r="H463" s="72"/>
      <c r="I463" s="73">
        <f t="shared" si="15"/>
        <v>0</v>
      </c>
      <c r="J463" s="74" t="str">
        <f t="shared" si="14"/>
        <v/>
      </c>
    </row>
    <row r="464" spans="1:10" ht="15" customHeight="1">
      <c r="A464" s="25">
        <v>463</v>
      </c>
      <c r="B464" s="25" t="s">
        <v>17</v>
      </c>
      <c r="C464" s="24">
        <v>3014229</v>
      </c>
      <c r="D464" s="24" t="s">
        <v>2685</v>
      </c>
      <c r="E464" s="23">
        <v>198</v>
      </c>
      <c r="F464" s="115">
        <v>43</v>
      </c>
      <c r="G464" s="85">
        <v>17.466666666666665</v>
      </c>
      <c r="H464" s="72"/>
      <c r="I464" s="73">
        <f t="shared" si="15"/>
        <v>0</v>
      </c>
      <c r="J464" s="74" t="str">
        <f t="shared" si="14"/>
        <v/>
      </c>
    </row>
    <row r="465" spans="1:10" ht="15" customHeight="1">
      <c r="A465" s="25">
        <v>464</v>
      </c>
      <c r="B465" s="25" t="s">
        <v>17</v>
      </c>
      <c r="C465" s="24">
        <v>3014230</v>
      </c>
      <c r="D465" s="24" t="s">
        <v>6469</v>
      </c>
      <c r="E465" s="23">
        <v>198</v>
      </c>
      <c r="F465" s="115">
        <v>47</v>
      </c>
      <c r="G465" s="85">
        <v>3.4133333333333336</v>
      </c>
      <c r="H465" s="72"/>
      <c r="I465" s="73">
        <f t="shared" si="15"/>
        <v>0</v>
      </c>
      <c r="J465" s="74" t="str">
        <f t="shared" si="14"/>
        <v/>
      </c>
    </row>
    <row r="466" spans="1:10" ht="15" customHeight="1">
      <c r="A466" s="25">
        <v>465</v>
      </c>
      <c r="B466" s="25" t="s">
        <v>17</v>
      </c>
      <c r="C466" s="24">
        <v>3014693</v>
      </c>
      <c r="D466" s="24" t="s">
        <v>6468</v>
      </c>
      <c r="E466" s="23">
        <v>198</v>
      </c>
      <c r="F466" s="115">
        <v>5</v>
      </c>
      <c r="G466" s="85">
        <v>217.9</v>
      </c>
      <c r="H466" s="72"/>
      <c r="I466" s="73">
        <f t="shared" si="15"/>
        <v>0</v>
      </c>
      <c r="J466" s="74" t="str">
        <f t="shared" si="14"/>
        <v/>
      </c>
    </row>
    <row r="467" spans="1:10" ht="15" customHeight="1">
      <c r="A467" s="25">
        <v>466</v>
      </c>
      <c r="B467" s="25" t="s">
        <v>17</v>
      </c>
      <c r="C467" s="24">
        <v>3015109</v>
      </c>
      <c r="D467" s="24" t="s">
        <v>3032</v>
      </c>
      <c r="E467" s="23">
        <v>198</v>
      </c>
      <c r="F467" s="115">
        <v>5</v>
      </c>
      <c r="G467" s="85">
        <v>509.4</v>
      </c>
      <c r="H467" s="72"/>
      <c r="I467" s="73">
        <f t="shared" si="15"/>
        <v>0</v>
      </c>
      <c r="J467" s="74" t="str">
        <f t="shared" si="14"/>
        <v/>
      </c>
    </row>
    <row r="468" spans="1:10" ht="15" customHeight="1">
      <c r="A468" s="25">
        <v>467</v>
      </c>
      <c r="B468" s="25" t="s">
        <v>17</v>
      </c>
      <c r="C468" s="24">
        <v>3015234</v>
      </c>
      <c r="D468" s="24" t="s">
        <v>6467</v>
      </c>
      <c r="E468" s="23">
        <v>198</v>
      </c>
      <c r="F468" s="115">
        <v>54</v>
      </c>
      <c r="G468" s="85">
        <v>41.8</v>
      </c>
      <c r="H468" s="72"/>
      <c r="I468" s="73">
        <f t="shared" si="15"/>
        <v>0</v>
      </c>
      <c r="J468" s="74" t="str">
        <f t="shared" si="14"/>
        <v/>
      </c>
    </row>
    <row r="469" spans="1:10" ht="15" customHeight="1">
      <c r="A469" s="25">
        <v>468</v>
      </c>
      <c r="B469" s="25" t="s">
        <v>17</v>
      </c>
      <c r="C469" s="24">
        <v>3015527</v>
      </c>
      <c r="D469" s="24" t="s">
        <v>2788</v>
      </c>
      <c r="E469" s="23">
        <v>198</v>
      </c>
      <c r="F469" s="115">
        <v>5</v>
      </c>
      <c r="G469" s="85">
        <v>834.16</v>
      </c>
      <c r="H469" s="72"/>
      <c r="I469" s="73">
        <f t="shared" si="15"/>
        <v>0</v>
      </c>
      <c r="J469" s="74" t="str">
        <f t="shared" si="14"/>
        <v/>
      </c>
    </row>
    <row r="470" spans="1:10" ht="15" customHeight="1">
      <c r="A470" s="25">
        <v>469</v>
      </c>
      <c r="B470" s="25" t="s">
        <v>17</v>
      </c>
      <c r="C470" s="24">
        <v>3015863</v>
      </c>
      <c r="D470" s="24" t="s">
        <v>6466</v>
      </c>
      <c r="E470" s="23">
        <v>198</v>
      </c>
      <c r="F470" s="115">
        <v>5</v>
      </c>
      <c r="G470" s="85">
        <v>175.57333333333335</v>
      </c>
      <c r="H470" s="72"/>
      <c r="I470" s="73">
        <f t="shared" si="15"/>
        <v>0</v>
      </c>
      <c r="J470" s="74" t="str">
        <f t="shared" si="14"/>
        <v/>
      </c>
    </row>
    <row r="471" spans="1:10" ht="15" customHeight="1">
      <c r="A471" s="25">
        <v>470</v>
      </c>
      <c r="B471" s="25" t="s">
        <v>17</v>
      </c>
      <c r="C471" s="24">
        <v>3016598</v>
      </c>
      <c r="D471" s="24" t="s">
        <v>3352</v>
      </c>
      <c r="E471" s="23">
        <v>198</v>
      </c>
      <c r="F471" s="115">
        <v>803</v>
      </c>
      <c r="G471" s="85">
        <v>0.87333333333333341</v>
      </c>
      <c r="H471" s="72"/>
      <c r="I471" s="73">
        <f t="shared" si="15"/>
        <v>0</v>
      </c>
      <c r="J471" s="74" t="str">
        <f t="shared" si="14"/>
        <v/>
      </c>
    </row>
    <row r="472" spans="1:10" ht="15" customHeight="1">
      <c r="A472" s="25">
        <v>471</v>
      </c>
      <c r="B472" s="25" t="s">
        <v>17</v>
      </c>
      <c r="C472" s="24">
        <v>3016606</v>
      </c>
      <c r="D472" s="24" t="s">
        <v>2895</v>
      </c>
      <c r="E472" s="23">
        <v>198</v>
      </c>
      <c r="F472" s="115">
        <v>104</v>
      </c>
      <c r="G472" s="85">
        <v>2.6833333333333336</v>
      </c>
      <c r="H472" s="72"/>
      <c r="I472" s="73">
        <f t="shared" si="15"/>
        <v>0</v>
      </c>
      <c r="J472" s="74" t="str">
        <f t="shared" si="14"/>
        <v/>
      </c>
    </row>
    <row r="473" spans="1:10" ht="15" customHeight="1">
      <c r="A473" s="25">
        <v>472</v>
      </c>
      <c r="B473" s="25" t="s">
        <v>17</v>
      </c>
      <c r="C473" s="24">
        <v>3016645</v>
      </c>
      <c r="D473" s="24" t="s">
        <v>6465</v>
      </c>
      <c r="E473" s="23">
        <v>198</v>
      </c>
      <c r="F473" s="115">
        <v>5</v>
      </c>
      <c r="G473" s="85">
        <v>17.04</v>
      </c>
      <c r="H473" s="72"/>
      <c r="I473" s="73">
        <f t="shared" si="15"/>
        <v>0</v>
      </c>
      <c r="J473" s="74" t="str">
        <f t="shared" si="14"/>
        <v/>
      </c>
    </row>
    <row r="474" spans="1:10" ht="15" customHeight="1">
      <c r="A474" s="25">
        <v>473</v>
      </c>
      <c r="B474" s="25" t="s">
        <v>17</v>
      </c>
      <c r="C474" s="24">
        <v>3016724</v>
      </c>
      <c r="D474" s="24" t="s">
        <v>6464</v>
      </c>
      <c r="E474" s="23">
        <v>198</v>
      </c>
      <c r="F474" s="115">
        <v>5</v>
      </c>
      <c r="G474" s="85">
        <v>79</v>
      </c>
      <c r="H474" s="72"/>
      <c r="I474" s="73">
        <f t="shared" si="15"/>
        <v>0</v>
      </c>
      <c r="J474" s="74" t="str">
        <f t="shared" si="14"/>
        <v/>
      </c>
    </row>
    <row r="475" spans="1:10" ht="15" customHeight="1">
      <c r="A475" s="25">
        <v>474</v>
      </c>
      <c r="B475" s="25" t="s">
        <v>17</v>
      </c>
      <c r="C475" s="24">
        <v>3018024</v>
      </c>
      <c r="D475" s="24" t="s">
        <v>6463</v>
      </c>
      <c r="E475" s="23">
        <v>198</v>
      </c>
      <c r="F475" s="115">
        <v>5</v>
      </c>
      <c r="G475" s="85">
        <v>430.1466666666667</v>
      </c>
      <c r="H475" s="72"/>
      <c r="I475" s="73">
        <f t="shared" si="15"/>
        <v>0</v>
      </c>
      <c r="J475" s="74" t="str">
        <f t="shared" si="14"/>
        <v/>
      </c>
    </row>
    <row r="476" spans="1:10" ht="15" customHeight="1">
      <c r="A476" s="25">
        <v>475</v>
      </c>
      <c r="B476" s="25" t="s">
        <v>17</v>
      </c>
      <c r="C476" s="24">
        <v>3018176</v>
      </c>
      <c r="D476" s="24" t="s">
        <v>3352</v>
      </c>
      <c r="E476" s="23">
        <v>198</v>
      </c>
      <c r="F476" s="115">
        <v>42</v>
      </c>
      <c r="G476" s="85">
        <v>11.083333333333334</v>
      </c>
      <c r="H476" s="72"/>
      <c r="I476" s="73">
        <f t="shared" si="15"/>
        <v>0</v>
      </c>
      <c r="J476" s="74" t="str">
        <f t="shared" si="14"/>
        <v/>
      </c>
    </row>
    <row r="477" spans="1:10" ht="15" customHeight="1">
      <c r="A477" s="25">
        <v>476</v>
      </c>
      <c r="B477" s="25" t="s">
        <v>17</v>
      </c>
      <c r="C477" s="24">
        <v>3018240</v>
      </c>
      <c r="D477" s="24" t="s">
        <v>3933</v>
      </c>
      <c r="E477" s="23">
        <v>198</v>
      </c>
      <c r="F477" s="115">
        <v>69</v>
      </c>
      <c r="G477" s="85">
        <v>7.7733333333333334</v>
      </c>
      <c r="H477" s="72"/>
      <c r="I477" s="73">
        <f t="shared" si="15"/>
        <v>0</v>
      </c>
      <c r="J477" s="74" t="str">
        <f t="shared" si="14"/>
        <v/>
      </c>
    </row>
    <row r="478" spans="1:10" ht="15" customHeight="1">
      <c r="A478" s="25">
        <v>477</v>
      </c>
      <c r="B478" s="25" t="s">
        <v>17</v>
      </c>
      <c r="C478" s="24">
        <v>3018344</v>
      </c>
      <c r="D478" s="24" t="s">
        <v>6462</v>
      </c>
      <c r="E478" s="23">
        <v>198</v>
      </c>
      <c r="F478" s="115">
        <v>2128</v>
      </c>
      <c r="G478" s="85">
        <v>10.426666666666668</v>
      </c>
      <c r="H478" s="72"/>
      <c r="I478" s="73">
        <f t="shared" si="15"/>
        <v>0</v>
      </c>
      <c r="J478" s="74" t="str">
        <f t="shared" si="14"/>
        <v/>
      </c>
    </row>
    <row r="479" spans="1:10" ht="15" customHeight="1">
      <c r="A479" s="25">
        <v>478</v>
      </c>
      <c r="B479" s="25" t="s">
        <v>17</v>
      </c>
      <c r="C479" s="24">
        <v>3019136</v>
      </c>
      <c r="D479" s="24" t="s">
        <v>2837</v>
      </c>
      <c r="E479" s="23">
        <v>198</v>
      </c>
      <c r="F479" s="115">
        <v>31</v>
      </c>
      <c r="G479" s="85">
        <v>15.036666666666667</v>
      </c>
      <c r="H479" s="72"/>
      <c r="I479" s="73">
        <f t="shared" si="15"/>
        <v>0</v>
      </c>
      <c r="J479" s="74" t="str">
        <f t="shared" si="14"/>
        <v/>
      </c>
    </row>
    <row r="480" spans="1:10" ht="15" customHeight="1">
      <c r="A480" s="25">
        <v>479</v>
      </c>
      <c r="B480" s="25" t="s">
        <v>17</v>
      </c>
      <c r="C480" s="24">
        <v>3019371</v>
      </c>
      <c r="D480" s="24" t="s">
        <v>6461</v>
      </c>
      <c r="E480" s="23">
        <v>198</v>
      </c>
      <c r="F480" s="115">
        <v>16</v>
      </c>
      <c r="G480" s="85">
        <v>441.5333333333333</v>
      </c>
      <c r="H480" s="72"/>
      <c r="I480" s="73">
        <f t="shared" si="15"/>
        <v>0</v>
      </c>
      <c r="J480" s="74" t="str">
        <f t="shared" si="14"/>
        <v/>
      </c>
    </row>
    <row r="481" spans="1:10" ht="15" customHeight="1">
      <c r="A481" s="25">
        <v>480</v>
      </c>
      <c r="B481" s="25" t="s">
        <v>17</v>
      </c>
      <c r="C481" s="24">
        <v>3019491</v>
      </c>
      <c r="D481" s="24" t="s">
        <v>6460</v>
      </c>
      <c r="E481" s="23">
        <v>198</v>
      </c>
      <c r="F481" s="115">
        <v>36</v>
      </c>
      <c r="G481" s="85">
        <v>286.02000000000004</v>
      </c>
      <c r="H481" s="72"/>
      <c r="I481" s="73">
        <f t="shared" si="15"/>
        <v>0</v>
      </c>
      <c r="J481" s="74" t="str">
        <f t="shared" si="14"/>
        <v/>
      </c>
    </row>
    <row r="482" spans="1:10" ht="15" customHeight="1">
      <c r="A482" s="25">
        <v>481</v>
      </c>
      <c r="B482" s="25" t="s">
        <v>17</v>
      </c>
      <c r="C482" s="24">
        <v>3020035</v>
      </c>
      <c r="D482" s="24" t="s">
        <v>6459</v>
      </c>
      <c r="E482" s="23">
        <v>198</v>
      </c>
      <c r="F482" s="115">
        <v>30</v>
      </c>
      <c r="G482" s="85">
        <v>1330.42</v>
      </c>
      <c r="H482" s="72"/>
      <c r="I482" s="73">
        <f t="shared" si="15"/>
        <v>0</v>
      </c>
      <c r="J482" s="74" t="str">
        <f t="shared" si="14"/>
        <v/>
      </c>
    </row>
    <row r="483" spans="1:10" ht="15" customHeight="1">
      <c r="A483" s="25">
        <v>482</v>
      </c>
      <c r="B483" s="25" t="s">
        <v>17</v>
      </c>
      <c r="C483" s="24">
        <v>3020159</v>
      </c>
      <c r="D483" s="24" t="s">
        <v>2834</v>
      </c>
      <c r="E483" s="23">
        <v>198</v>
      </c>
      <c r="F483" s="115">
        <v>5</v>
      </c>
      <c r="G483" s="85">
        <v>841.76666666666677</v>
      </c>
      <c r="H483" s="72"/>
      <c r="I483" s="73">
        <f t="shared" si="15"/>
        <v>0</v>
      </c>
      <c r="J483" s="74" t="str">
        <f t="shared" si="14"/>
        <v/>
      </c>
    </row>
    <row r="484" spans="1:10" ht="15" customHeight="1">
      <c r="A484" s="25">
        <v>483</v>
      </c>
      <c r="B484" s="25" t="s">
        <v>17</v>
      </c>
      <c r="C484" s="24">
        <v>3020290</v>
      </c>
      <c r="D484" s="24" t="s">
        <v>6458</v>
      </c>
      <c r="E484" s="23">
        <v>198</v>
      </c>
      <c r="F484" s="115">
        <v>9</v>
      </c>
      <c r="G484" s="85">
        <v>3041.4</v>
      </c>
      <c r="H484" s="72"/>
      <c r="I484" s="73">
        <f t="shared" si="15"/>
        <v>0</v>
      </c>
      <c r="J484" s="74" t="str">
        <f t="shared" si="14"/>
        <v/>
      </c>
    </row>
    <row r="485" spans="1:10" ht="15" customHeight="1">
      <c r="A485" s="25">
        <v>484</v>
      </c>
      <c r="B485" s="25" t="s">
        <v>17</v>
      </c>
      <c r="C485" s="24">
        <v>3020904</v>
      </c>
      <c r="D485" s="24" t="s">
        <v>6457</v>
      </c>
      <c r="E485" s="23">
        <v>198</v>
      </c>
      <c r="F485" s="115">
        <v>5</v>
      </c>
      <c r="G485" s="85">
        <v>90.66</v>
      </c>
      <c r="H485" s="72"/>
      <c r="I485" s="73">
        <f t="shared" si="15"/>
        <v>0</v>
      </c>
      <c r="J485" s="74" t="str">
        <f t="shared" si="14"/>
        <v/>
      </c>
    </row>
    <row r="486" spans="1:10" ht="15" customHeight="1">
      <c r="A486" s="25">
        <v>485</v>
      </c>
      <c r="B486" s="25" t="s">
        <v>17</v>
      </c>
      <c r="C486" s="24">
        <v>3020907</v>
      </c>
      <c r="D486" s="24" t="s">
        <v>5563</v>
      </c>
      <c r="E486" s="23">
        <v>198</v>
      </c>
      <c r="F486" s="115">
        <v>5</v>
      </c>
      <c r="G486" s="85">
        <v>392.45</v>
      </c>
      <c r="H486" s="72"/>
      <c r="I486" s="73">
        <f t="shared" si="15"/>
        <v>0</v>
      </c>
      <c r="J486" s="74" t="str">
        <f t="shared" si="14"/>
        <v/>
      </c>
    </row>
    <row r="487" spans="1:10" ht="15" customHeight="1">
      <c r="A487" s="25">
        <v>486</v>
      </c>
      <c r="B487" s="25" t="s">
        <v>17</v>
      </c>
      <c r="C487" s="24">
        <v>3020958</v>
      </c>
      <c r="D487" s="24" t="s">
        <v>6456</v>
      </c>
      <c r="E487" s="23">
        <v>198</v>
      </c>
      <c r="F487" s="115">
        <v>6</v>
      </c>
      <c r="G487" s="85">
        <v>215.7</v>
      </c>
      <c r="H487" s="72"/>
      <c r="I487" s="73">
        <f t="shared" si="15"/>
        <v>0</v>
      </c>
      <c r="J487" s="74" t="str">
        <f t="shared" si="14"/>
        <v/>
      </c>
    </row>
    <row r="488" spans="1:10" ht="15" customHeight="1">
      <c r="A488" s="25">
        <v>487</v>
      </c>
      <c r="B488" s="25" t="s">
        <v>17</v>
      </c>
      <c r="C488" s="24">
        <v>3021293</v>
      </c>
      <c r="D488" s="24" t="s">
        <v>3235</v>
      </c>
      <c r="E488" s="23">
        <v>198</v>
      </c>
      <c r="F488" s="115">
        <v>5</v>
      </c>
      <c r="G488" s="85">
        <v>181.82000000000002</v>
      </c>
      <c r="H488" s="72"/>
      <c r="I488" s="73">
        <f t="shared" si="15"/>
        <v>0</v>
      </c>
      <c r="J488" s="74" t="str">
        <f t="shared" si="14"/>
        <v/>
      </c>
    </row>
    <row r="489" spans="1:10" ht="15" customHeight="1">
      <c r="A489" s="25">
        <v>488</v>
      </c>
      <c r="B489" s="25" t="s">
        <v>17</v>
      </c>
      <c r="C489" s="24">
        <v>3021336</v>
      </c>
      <c r="D489" s="24" t="s">
        <v>6455</v>
      </c>
      <c r="E489" s="23">
        <v>198</v>
      </c>
      <c r="F489" s="115">
        <v>15</v>
      </c>
      <c r="G489" s="85">
        <v>405.06</v>
      </c>
      <c r="H489" s="72"/>
      <c r="I489" s="73">
        <f t="shared" si="15"/>
        <v>0</v>
      </c>
      <c r="J489" s="74" t="str">
        <f t="shared" si="14"/>
        <v/>
      </c>
    </row>
    <row r="490" spans="1:10" ht="15" customHeight="1">
      <c r="A490" s="25">
        <v>489</v>
      </c>
      <c r="B490" s="25" t="s">
        <v>17</v>
      </c>
      <c r="C490" s="24">
        <v>3021339</v>
      </c>
      <c r="D490" s="24" t="s">
        <v>5773</v>
      </c>
      <c r="E490" s="23">
        <v>198</v>
      </c>
      <c r="F490" s="115">
        <v>15</v>
      </c>
      <c r="G490" s="85">
        <v>362.92666666666668</v>
      </c>
      <c r="H490" s="72"/>
      <c r="I490" s="73">
        <f t="shared" si="15"/>
        <v>0</v>
      </c>
      <c r="J490" s="74" t="str">
        <f t="shared" si="14"/>
        <v/>
      </c>
    </row>
    <row r="491" spans="1:10" ht="15" customHeight="1">
      <c r="A491" s="25">
        <v>490</v>
      </c>
      <c r="B491" s="25" t="s">
        <v>17</v>
      </c>
      <c r="C491" s="24">
        <v>3021572</v>
      </c>
      <c r="D491" s="24" t="s">
        <v>3352</v>
      </c>
      <c r="E491" s="23">
        <v>198</v>
      </c>
      <c r="F491" s="115">
        <v>61</v>
      </c>
      <c r="G491" s="85">
        <v>15.723333333333334</v>
      </c>
      <c r="H491" s="72"/>
      <c r="I491" s="73">
        <f t="shared" si="15"/>
        <v>0</v>
      </c>
      <c r="J491" s="74" t="str">
        <f t="shared" si="14"/>
        <v/>
      </c>
    </row>
    <row r="492" spans="1:10" ht="15" customHeight="1">
      <c r="A492" s="25">
        <v>491</v>
      </c>
      <c r="B492" s="25" t="s">
        <v>17</v>
      </c>
      <c r="C492" s="24">
        <v>3021772</v>
      </c>
      <c r="D492" s="24" t="s">
        <v>6454</v>
      </c>
      <c r="E492" s="23">
        <v>198</v>
      </c>
      <c r="F492" s="115">
        <v>43</v>
      </c>
      <c r="G492" s="85">
        <v>6.95</v>
      </c>
      <c r="H492" s="72"/>
      <c r="I492" s="73">
        <f t="shared" si="15"/>
        <v>0</v>
      </c>
      <c r="J492" s="74" t="str">
        <f t="shared" si="14"/>
        <v/>
      </c>
    </row>
    <row r="493" spans="1:10" ht="15" customHeight="1">
      <c r="A493" s="25">
        <v>492</v>
      </c>
      <c r="B493" s="25" t="s">
        <v>17</v>
      </c>
      <c r="C493" s="24">
        <v>3021961</v>
      </c>
      <c r="D493" s="24" t="s">
        <v>6453</v>
      </c>
      <c r="E493" s="23">
        <v>198</v>
      </c>
      <c r="F493" s="115">
        <v>5</v>
      </c>
      <c r="G493" s="85">
        <v>3456.1</v>
      </c>
      <c r="H493" s="72"/>
      <c r="I493" s="73">
        <f t="shared" si="15"/>
        <v>0</v>
      </c>
      <c r="J493" s="74" t="str">
        <f t="shared" si="14"/>
        <v/>
      </c>
    </row>
    <row r="494" spans="1:10" ht="15" customHeight="1">
      <c r="A494" s="25">
        <v>493</v>
      </c>
      <c r="B494" s="25" t="s">
        <v>17</v>
      </c>
      <c r="C494" s="24">
        <v>3022094</v>
      </c>
      <c r="D494" s="24" t="s">
        <v>5048</v>
      </c>
      <c r="E494" s="23">
        <v>198</v>
      </c>
      <c r="F494" s="115">
        <v>8</v>
      </c>
      <c r="G494" s="85">
        <v>267</v>
      </c>
      <c r="H494" s="72"/>
      <c r="I494" s="73">
        <f t="shared" si="15"/>
        <v>0</v>
      </c>
      <c r="J494" s="74" t="str">
        <f t="shared" si="14"/>
        <v/>
      </c>
    </row>
    <row r="495" spans="1:10" ht="15" customHeight="1">
      <c r="A495" s="25">
        <v>494</v>
      </c>
      <c r="B495" s="25" t="s">
        <v>17</v>
      </c>
      <c r="C495" s="24">
        <v>3022275</v>
      </c>
      <c r="D495" s="24" t="s">
        <v>3236</v>
      </c>
      <c r="E495" s="23">
        <v>198</v>
      </c>
      <c r="F495" s="115">
        <v>20</v>
      </c>
      <c r="G495" s="85">
        <v>44.723333333333329</v>
      </c>
      <c r="H495" s="72"/>
      <c r="I495" s="73">
        <f t="shared" si="15"/>
        <v>0</v>
      </c>
      <c r="J495" s="74" t="str">
        <f t="shared" si="14"/>
        <v/>
      </c>
    </row>
    <row r="496" spans="1:10" ht="15" customHeight="1">
      <c r="A496" s="25">
        <v>495</v>
      </c>
      <c r="B496" s="25" t="s">
        <v>17</v>
      </c>
      <c r="C496" s="24">
        <v>3022374</v>
      </c>
      <c r="D496" s="24" t="s">
        <v>2788</v>
      </c>
      <c r="E496" s="23">
        <v>198</v>
      </c>
      <c r="F496" s="115">
        <v>54</v>
      </c>
      <c r="G496" s="85">
        <v>81.823333333333338</v>
      </c>
      <c r="H496" s="72"/>
      <c r="I496" s="73">
        <f t="shared" si="15"/>
        <v>0</v>
      </c>
      <c r="J496" s="74" t="str">
        <f t="shared" si="14"/>
        <v/>
      </c>
    </row>
    <row r="497" spans="1:10" ht="15" customHeight="1">
      <c r="A497" s="25">
        <v>496</v>
      </c>
      <c r="B497" s="25" t="s">
        <v>17</v>
      </c>
      <c r="C497" s="24">
        <v>3022375</v>
      </c>
      <c r="D497" s="24" t="s">
        <v>4492</v>
      </c>
      <c r="E497" s="23">
        <v>198</v>
      </c>
      <c r="F497" s="115">
        <v>53</v>
      </c>
      <c r="G497" s="85">
        <v>104.64333333333333</v>
      </c>
      <c r="H497" s="72"/>
      <c r="I497" s="73">
        <f t="shared" si="15"/>
        <v>0</v>
      </c>
      <c r="J497" s="74" t="str">
        <f t="shared" si="14"/>
        <v/>
      </c>
    </row>
    <row r="498" spans="1:10" ht="15" customHeight="1">
      <c r="A498" s="25">
        <v>497</v>
      </c>
      <c r="B498" s="25" t="s">
        <v>17</v>
      </c>
      <c r="C498" s="24">
        <v>3022376</v>
      </c>
      <c r="D498" s="24" t="s">
        <v>6452</v>
      </c>
      <c r="E498" s="23">
        <v>198</v>
      </c>
      <c r="F498" s="115">
        <v>6</v>
      </c>
      <c r="G498" s="85">
        <v>99.64</v>
      </c>
      <c r="H498" s="72"/>
      <c r="I498" s="73">
        <f t="shared" si="15"/>
        <v>0</v>
      </c>
      <c r="J498" s="74" t="str">
        <f t="shared" si="14"/>
        <v/>
      </c>
    </row>
    <row r="499" spans="1:10" ht="15" customHeight="1">
      <c r="A499" s="25">
        <v>498</v>
      </c>
      <c r="B499" s="25" t="s">
        <v>17</v>
      </c>
      <c r="C499" s="24">
        <v>3022984</v>
      </c>
      <c r="D499" s="24" t="s">
        <v>6427</v>
      </c>
      <c r="E499" s="23">
        <v>198</v>
      </c>
      <c r="F499" s="115">
        <v>265</v>
      </c>
      <c r="G499" s="85">
        <v>1092.24</v>
      </c>
      <c r="H499" s="72"/>
      <c r="I499" s="73">
        <f t="shared" si="15"/>
        <v>0</v>
      </c>
      <c r="J499" s="74" t="str">
        <f t="shared" si="14"/>
        <v/>
      </c>
    </row>
    <row r="500" spans="1:10" ht="15" customHeight="1">
      <c r="A500" s="25">
        <v>499</v>
      </c>
      <c r="B500" s="25" t="s">
        <v>17</v>
      </c>
      <c r="C500" s="24">
        <v>3023308</v>
      </c>
      <c r="D500" s="24" t="s">
        <v>6451</v>
      </c>
      <c r="E500" s="23">
        <v>198</v>
      </c>
      <c r="F500" s="115">
        <v>6</v>
      </c>
      <c r="G500" s="85">
        <v>2525.54</v>
      </c>
      <c r="H500" s="72"/>
      <c r="I500" s="73">
        <f t="shared" si="15"/>
        <v>0</v>
      </c>
      <c r="J500" s="74" t="str">
        <f t="shared" si="14"/>
        <v/>
      </c>
    </row>
    <row r="501" spans="1:10" ht="15" customHeight="1">
      <c r="A501" s="25">
        <v>500</v>
      </c>
      <c r="B501" s="25" t="s">
        <v>17</v>
      </c>
      <c r="C501" s="24">
        <v>3024038</v>
      </c>
      <c r="D501" s="24" t="s">
        <v>6450</v>
      </c>
      <c r="E501" s="23">
        <v>198</v>
      </c>
      <c r="F501" s="115">
        <v>164</v>
      </c>
      <c r="G501" s="85">
        <v>34.666666666666664</v>
      </c>
      <c r="H501" s="72"/>
      <c r="I501" s="73">
        <f t="shared" si="15"/>
        <v>0</v>
      </c>
      <c r="J501" s="74" t="str">
        <f t="shared" si="14"/>
        <v/>
      </c>
    </row>
    <row r="502" spans="1:10" ht="15" customHeight="1">
      <c r="A502" s="25">
        <v>501</v>
      </c>
      <c r="B502" s="25" t="s">
        <v>17</v>
      </c>
      <c r="C502" s="24">
        <v>3024559</v>
      </c>
      <c r="D502" s="24" t="s">
        <v>6449</v>
      </c>
      <c r="E502" s="23">
        <v>198</v>
      </c>
      <c r="F502" s="115">
        <v>5</v>
      </c>
      <c r="G502" s="85">
        <v>427.57</v>
      </c>
      <c r="H502" s="72"/>
      <c r="I502" s="73">
        <f t="shared" si="15"/>
        <v>0</v>
      </c>
      <c r="J502" s="74" t="str">
        <f t="shared" si="14"/>
        <v/>
      </c>
    </row>
    <row r="503" spans="1:10" ht="15" customHeight="1">
      <c r="A503" s="25">
        <v>502</v>
      </c>
      <c r="B503" s="25" t="s">
        <v>17</v>
      </c>
      <c r="C503" s="24">
        <v>3024565</v>
      </c>
      <c r="D503" s="24" t="s">
        <v>2963</v>
      </c>
      <c r="E503" s="23">
        <v>198</v>
      </c>
      <c r="F503" s="115">
        <v>5</v>
      </c>
      <c r="G503" s="85">
        <v>37.726666666666667</v>
      </c>
      <c r="H503" s="72"/>
      <c r="I503" s="73">
        <f t="shared" si="15"/>
        <v>0</v>
      </c>
      <c r="J503" s="74" t="str">
        <f t="shared" si="14"/>
        <v/>
      </c>
    </row>
    <row r="504" spans="1:10" ht="15" customHeight="1">
      <c r="A504" s="25">
        <v>503</v>
      </c>
      <c r="B504" s="25" t="s">
        <v>17</v>
      </c>
      <c r="C504" s="24">
        <v>3024567</v>
      </c>
      <c r="D504" s="24" t="s">
        <v>6448</v>
      </c>
      <c r="E504" s="23">
        <v>198</v>
      </c>
      <c r="F504" s="115">
        <v>5</v>
      </c>
      <c r="G504" s="85">
        <v>108.24333333333334</v>
      </c>
      <c r="H504" s="72"/>
      <c r="I504" s="73">
        <f t="shared" si="15"/>
        <v>0</v>
      </c>
      <c r="J504" s="74" t="str">
        <f t="shared" si="14"/>
        <v/>
      </c>
    </row>
    <row r="505" spans="1:10" ht="15" customHeight="1">
      <c r="A505" s="25">
        <v>504</v>
      </c>
      <c r="B505" s="25" t="s">
        <v>17</v>
      </c>
      <c r="C505" s="24">
        <v>3024618</v>
      </c>
      <c r="D505" s="24" t="s">
        <v>2749</v>
      </c>
      <c r="E505" s="23">
        <v>198</v>
      </c>
      <c r="F505" s="115">
        <v>8</v>
      </c>
      <c r="G505" s="85">
        <v>14.743333333333334</v>
      </c>
      <c r="H505" s="72"/>
      <c r="I505" s="73">
        <f t="shared" si="15"/>
        <v>0</v>
      </c>
      <c r="J505" s="74" t="str">
        <f t="shared" si="14"/>
        <v/>
      </c>
    </row>
    <row r="506" spans="1:10" ht="15" customHeight="1">
      <c r="A506" s="25">
        <v>505</v>
      </c>
      <c r="B506" s="25" t="s">
        <v>17</v>
      </c>
      <c r="C506" s="24">
        <v>3024672</v>
      </c>
      <c r="D506" s="24" t="s">
        <v>2759</v>
      </c>
      <c r="E506" s="23">
        <v>198</v>
      </c>
      <c r="F506" s="115">
        <v>38</v>
      </c>
      <c r="G506" s="85">
        <v>11.943333333333333</v>
      </c>
      <c r="H506" s="72"/>
      <c r="I506" s="73">
        <f t="shared" si="15"/>
        <v>0</v>
      </c>
      <c r="J506" s="74" t="str">
        <f t="shared" si="14"/>
        <v/>
      </c>
    </row>
    <row r="507" spans="1:10" ht="15" customHeight="1">
      <c r="A507" s="25">
        <v>506</v>
      </c>
      <c r="B507" s="25" t="s">
        <v>17</v>
      </c>
      <c r="C507" s="24">
        <v>3024765</v>
      </c>
      <c r="D507" s="24" t="s">
        <v>6447</v>
      </c>
      <c r="E507" s="23">
        <v>198</v>
      </c>
      <c r="F507" s="115">
        <v>5</v>
      </c>
      <c r="G507" s="85">
        <v>8052</v>
      </c>
      <c r="H507" s="72"/>
      <c r="I507" s="73">
        <f t="shared" si="15"/>
        <v>0</v>
      </c>
      <c r="J507" s="74" t="str">
        <f t="shared" si="14"/>
        <v/>
      </c>
    </row>
    <row r="508" spans="1:10" ht="15" customHeight="1">
      <c r="A508" s="25">
        <v>507</v>
      </c>
      <c r="B508" s="25" t="s">
        <v>17</v>
      </c>
      <c r="C508" s="24">
        <v>3024767</v>
      </c>
      <c r="D508" s="24" t="s">
        <v>5806</v>
      </c>
      <c r="E508" s="23">
        <v>198</v>
      </c>
      <c r="F508" s="115">
        <v>5</v>
      </c>
      <c r="G508" s="85">
        <v>1486.1866666666667</v>
      </c>
      <c r="H508" s="72"/>
      <c r="I508" s="73">
        <f t="shared" si="15"/>
        <v>0</v>
      </c>
      <c r="J508" s="74" t="str">
        <f t="shared" si="14"/>
        <v/>
      </c>
    </row>
    <row r="509" spans="1:10" ht="15" customHeight="1">
      <c r="A509" s="25">
        <v>508</v>
      </c>
      <c r="B509" s="25" t="s">
        <v>17</v>
      </c>
      <c r="C509" s="24">
        <v>3024803</v>
      </c>
      <c r="D509" s="24" t="s">
        <v>6446</v>
      </c>
      <c r="E509" s="23">
        <v>198</v>
      </c>
      <c r="F509" s="115">
        <v>13</v>
      </c>
      <c r="G509" s="85">
        <v>537.12666666666667</v>
      </c>
      <c r="H509" s="72"/>
      <c r="I509" s="73">
        <f t="shared" si="15"/>
        <v>0</v>
      </c>
      <c r="J509" s="74" t="str">
        <f t="shared" si="14"/>
        <v/>
      </c>
    </row>
    <row r="510" spans="1:10" ht="15" customHeight="1">
      <c r="A510" s="25">
        <v>509</v>
      </c>
      <c r="B510" s="25" t="s">
        <v>17</v>
      </c>
      <c r="C510" s="24">
        <v>3024973</v>
      </c>
      <c r="D510" s="24" t="s">
        <v>4644</v>
      </c>
      <c r="E510" s="23">
        <v>198</v>
      </c>
      <c r="F510" s="115">
        <v>14</v>
      </c>
      <c r="G510" s="85">
        <v>44.846666666666671</v>
      </c>
      <c r="H510" s="72"/>
      <c r="I510" s="73">
        <f t="shared" si="15"/>
        <v>0</v>
      </c>
      <c r="J510" s="74" t="str">
        <f t="shared" si="14"/>
        <v/>
      </c>
    </row>
    <row r="511" spans="1:10" ht="15" customHeight="1">
      <c r="A511" s="25">
        <v>510</v>
      </c>
      <c r="B511" s="25" t="s">
        <v>17</v>
      </c>
      <c r="C511" s="24">
        <v>3024979</v>
      </c>
      <c r="D511" s="24" t="s">
        <v>6445</v>
      </c>
      <c r="E511" s="23">
        <v>198</v>
      </c>
      <c r="F511" s="115">
        <v>5</v>
      </c>
      <c r="G511" s="85">
        <v>1673.4933333333331</v>
      </c>
      <c r="H511" s="72"/>
      <c r="I511" s="73">
        <f t="shared" si="15"/>
        <v>0</v>
      </c>
      <c r="J511" s="74" t="str">
        <f t="shared" si="14"/>
        <v/>
      </c>
    </row>
    <row r="512" spans="1:10" ht="15" customHeight="1">
      <c r="A512" s="25">
        <v>511</v>
      </c>
      <c r="B512" s="25" t="s">
        <v>17</v>
      </c>
      <c r="C512" s="24">
        <v>3024992</v>
      </c>
      <c r="D512" s="24" t="s">
        <v>6444</v>
      </c>
      <c r="E512" s="23">
        <v>198</v>
      </c>
      <c r="F512" s="115">
        <v>6</v>
      </c>
      <c r="G512" s="85">
        <v>3584.58</v>
      </c>
      <c r="H512" s="72"/>
      <c r="I512" s="73">
        <f t="shared" si="15"/>
        <v>0</v>
      </c>
      <c r="J512" s="74" t="str">
        <f t="shared" si="14"/>
        <v/>
      </c>
    </row>
    <row r="513" spans="1:10" ht="15" customHeight="1">
      <c r="A513" s="25">
        <v>512</v>
      </c>
      <c r="B513" s="25" t="s">
        <v>17</v>
      </c>
      <c r="C513" s="24">
        <v>3025538</v>
      </c>
      <c r="D513" s="24" t="s">
        <v>2759</v>
      </c>
      <c r="E513" s="23">
        <v>198</v>
      </c>
      <c r="F513" s="115">
        <v>7</v>
      </c>
      <c r="G513" s="85">
        <v>39.479999999999997</v>
      </c>
      <c r="H513" s="72"/>
      <c r="I513" s="73">
        <f t="shared" si="15"/>
        <v>0</v>
      </c>
      <c r="J513" s="74" t="str">
        <f t="shared" si="14"/>
        <v/>
      </c>
    </row>
    <row r="514" spans="1:10" ht="15" customHeight="1">
      <c r="A514" s="25">
        <v>513</v>
      </c>
      <c r="B514" s="25" t="s">
        <v>17</v>
      </c>
      <c r="C514" s="24">
        <v>3025561</v>
      </c>
      <c r="D514" s="24" t="s">
        <v>2743</v>
      </c>
      <c r="E514" s="23">
        <v>198</v>
      </c>
      <c r="F514" s="115">
        <v>50</v>
      </c>
      <c r="G514" s="85">
        <v>1.21</v>
      </c>
      <c r="H514" s="72"/>
      <c r="I514" s="73">
        <f t="shared" si="15"/>
        <v>0</v>
      </c>
      <c r="J514" s="74" t="str">
        <f t="shared" ref="J514:J577" si="16">IF(H:H&gt;G:G, "Above Estimated Unit Price", "")</f>
        <v/>
      </c>
    </row>
    <row r="515" spans="1:10" ht="15" customHeight="1">
      <c r="A515" s="25">
        <v>514</v>
      </c>
      <c r="B515" s="25" t="s">
        <v>17</v>
      </c>
      <c r="C515" s="24">
        <v>3026652</v>
      </c>
      <c r="D515" s="24" t="s">
        <v>5750</v>
      </c>
      <c r="E515" s="23">
        <v>198</v>
      </c>
      <c r="F515" s="115">
        <v>91</v>
      </c>
      <c r="G515" s="85">
        <v>344.44</v>
      </c>
      <c r="H515" s="72"/>
      <c r="I515" s="73">
        <f t="shared" ref="I515:I578" si="17">H515*F515</f>
        <v>0</v>
      </c>
      <c r="J515" s="74" t="str">
        <f t="shared" si="16"/>
        <v/>
      </c>
    </row>
    <row r="516" spans="1:10" ht="15" customHeight="1">
      <c r="A516" s="25">
        <v>515</v>
      </c>
      <c r="B516" s="25" t="s">
        <v>17</v>
      </c>
      <c r="C516" s="24">
        <v>3026807</v>
      </c>
      <c r="D516" s="24" t="s">
        <v>6443</v>
      </c>
      <c r="E516" s="23">
        <v>198</v>
      </c>
      <c r="F516" s="115">
        <v>5</v>
      </c>
      <c r="G516" s="85">
        <v>367.98</v>
      </c>
      <c r="H516" s="72"/>
      <c r="I516" s="73">
        <f t="shared" si="17"/>
        <v>0</v>
      </c>
      <c r="J516" s="74" t="str">
        <f t="shared" si="16"/>
        <v/>
      </c>
    </row>
    <row r="517" spans="1:10" ht="15" customHeight="1">
      <c r="A517" s="25">
        <v>516</v>
      </c>
      <c r="B517" s="25" t="s">
        <v>17</v>
      </c>
      <c r="C517" s="24">
        <v>3026887</v>
      </c>
      <c r="D517" s="24" t="s">
        <v>3807</v>
      </c>
      <c r="E517" s="23">
        <v>198</v>
      </c>
      <c r="F517" s="115">
        <v>5</v>
      </c>
      <c r="G517" s="85">
        <v>287</v>
      </c>
      <c r="H517" s="72"/>
      <c r="I517" s="73">
        <f t="shared" si="17"/>
        <v>0</v>
      </c>
      <c r="J517" s="74" t="str">
        <f t="shared" si="16"/>
        <v/>
      </c>
    </row>
    <row r="518" spans="1:10" ht="15" customHeight="1">
      <c r="A518" s="25">
        <v>517</v>
      </c>
      <c r="B518" s="25" t="s">
        <v>17</v>
      </c>
      <c r="C518" s="24">
        <v>3027199</v>
      </c>
      <c r="D518" s="24" t="s">
        <v>5494</v>
      </c>
      <c r="E518" s="23">
        <v>198</v>
      </c>
      <c r="F518" s="115">
        <v>5</v>
      </c>
      <c r="G518" s="85">
        <v>2799</v>
      </c>
      <c r="H518" s="72"/>
      <c r="I518" s="73">
        <f t="shared" si="17"/>
        <v>0</v>
      </c>
      <c r="J518" s="74" t="str">
        <f t="shared" si="16"/>
        <v/>
      </c>
    </row>
    <row r="519" spans="1:10" ht="15" customHeight="1">
      <c r="A519" s="25">
        <v>518</v>
      </c>
      <c r="B519" s="25" t="s">
        <v>17</v>
      </c>
      <c r="C519" s="24">
        <v>3027279</v>
      </c>
      <c r="D519" s="24" t="s">
        <v>3002</v>
      </c>
      <c r="E519" s="23">
        <v>198</v>
      </c>
      <c r="F519" s="115">
        <v>5</v>
      </c>
      <c r="G519" s="85">
        <v>131.96</v>
      </c>
      <c r="H519" s="72"/>
      <c r="I519" s="73">
        <f t="shared" si="17"/>
        <v>0</v>
      </c>
      <c r="J519" s="74" t="str">
        <f t="shared" si="16"/>
        <v/>
      </c>
    </row>
    <row r="520" spans="1:10" ht="15" customHeight="1">
      <c r="A520" s="25">
        <v>519</v>
      </c>
      <c r="B520" s="25" t="s">
        <v>17</v>
      </c>
      <c r="C520" s="24">
        <v>3027628</v>
      </c>
      <c r="D520" s="24" t="s">
        <v>6121</v>
      </c>
      <c r="E520" s="23">
        <v>198</v>
      </c>
      <c r="F520" s="115">
        <v>5</v>
      </c>
      <c r="G520" s="85">
        <v>3243.1</v>
      </c>
      <c r="H520" s="72"/>
      <c r="I520" s="73">
        <f t="shared" si="17"/>
        <v>0</v>
      </c>
      <c r="J520" s="74" t="str">
        <f t="shared" si="16"/>
        <v/>
      </c>
    </row>
    <row r="521" spans="1:10" ht="15" customHeight="1">
      <c r="A521" s="25">
        <v>520</v>
      </c>
      <c r="B521" s="25" t="s">
        <v>17</v>
      </c>
      <c r="C521" s="24">
        <v>3028222</v>
      </c>
      <c r="D521" s="24" t="s">
        <v>6442</v>
      </c>
      <c r="E521" s="23">
        <v>198</v>
      </c>
      <c r="F521" s="115">
        <v>5</v>
      </c>
      <c r="G521" s="85">
        <v>2769.2133333333331</v>
      </c>
      <c r="H521" s="72"/>
      <c r="I521" s="73">
        <f t="shared" si="17"/>
        <v>0</v>
      </c>
      <c r="J521" s="74" t="str">
        <f t="shared" si="16"/>
        <v/>
      </c>
    </row>
    <row r="522" spans="1:10" ht="15" customHeight="1">
      <c r="A522" s="25">
        <v>521</v>
      </c>
      <c r="B522" s="25" t="s">
        <v>17</v>
      </c>
      <c r="C522" s="24">
        <v>3028255</v>
      </c>
      <c r="D522" s="24" t="s">
        <v>3213</v>
      </c>
      <c r="E522" s="23">
        <v>198</v>
      </c>
      <c r="F522" s="115">
        <v>24</v>
      </c>
      <c r="G522" s="85">
        <v>10.58</v>
      </c>
      <c r="H522" s="72"/>
      <c r="I522" s="73">
        <f t="shared" si="17"/>
        <v>0</v>
      </c>
      <c r="J522" s="74" t="str">
        <f t="shared" si="16"/>
        <v/>
      </c>
    </row>
    <row r="523" spans="1:10" ht="15" customHeight="1">
      <c r="A523" s="25">
        <v>522</v>
      </c>
      <c r="B523" s="25" t="s">
        <v>17</v>
      </c>
      <c r="C523" s="24">
        <v>3028419</v>
      </c>
      <c r="D523" s="24" t="s">
        <v>4127</v>
      </c>
      <c r="E523" s="23">
        <v>198</v>
      </c>
      <c r="F523" s="115">
        <v>6</v>
      </c>
      <c r="G523" s="85">
        <v>84</v>
      </c>
      <c r="H523" s="72"/>
      <c r="I523" s="73">
        <f t="shared" si="17"/>
        <v>0</v>
      </c>
      <c r="J523" s="74" t="str">
        <f t="shared" si="16"/>
        <v/>
      </c>
    </row>
    <row r="524" spans="1:10" ht="15" customHeight="1">
      <c r="A524" s="25">
        <v>523</v>
      </c>
      <c r="B524" s="25" t="s">
        <v>17</v>
      </c>
      <c r="C524" s="24">
        <v>3028453</v>
      </c>
      <c r="D524" s="24" t="s">
        <v>6441</v>
      </c>
      <c r="E524" s="23">
        <v>198</v>
      </c>
      <c r="F524" s="115">
        <v>24</v>
      </c>
      <c r="G524" s="85">
        <v>15.44</v>
      </c>
      <c r="H524" s="72"/>
      <c r="I524" s="73">
        <f t="shared" si="17"/>
        <v>0</v>
      </c>
      <c r="J524" s="74" t="str">
        <f t="shared" si="16"/>
        <v/>
      </c>
    </row>
    <row r="525" spans="1:10" ht="15" customHeight="1">
      <c r="A525" s="25">
        <v>524</v>
      </c>
      <c r="B525" s="25" t="s">
        <v>17</v>
      </c>
      <c r="C525" s="24">
        <v>3028962</v>
      </c>
      <c r="D525" s="24" t="s">
        <v>6440</v>
      </c>
      <c r="E525" s="23">
        <v>198</v>
      </c>
      <c r="F525" s="115">
        <v>7</v>
      </c>
      <c r="G525" s="85">
        <v>772.97666666666657</v>
      </c>
      <c r="H525" s="72"/>
      <c r="I525" s="73">
        <f t="shared" si="17"/>
        <v>0</v>
      </c>
      <c r="J525" s="74" t="str">
        <f t="shared" si="16"/>
        <v/>
      </c>
    </row>
    <row r="526" spans="1:10" ht="15" customHeight="1">
      <c r="A526" s="25">
        <v>525</v>
      </c>
      <c r="B526" s="25" t="s">
        <v>17</v>
      </c>
      <c r="C526" s="24">
        <v>3028963</v>
      </c>
      <c r="D526" s="24" t="s">
        <v>6439</v>
      </c>
      <c r="E526" s="23">
        <v>198</v>
      </c>
      <c r="F526" s="115">
        <v>5</v>
      </c>
      <c r="G526" s="85">
        <v>156.35999999999999</v>
      </c>
      <c r="H526" s="72"/>
      <c r="I526" s="73">
        <f t="shared" si="17"/>
        <v>0</v>
      </c>
      <c r="J526" s="74" t="str">
        <f t="shared" si="16"/>
        <v/>
      </c>
    </row>
    <row r="527" spans="1:10" ht="15" customHeight="1">
      <c r="A527" s="25">
        <v>526</v>
      </c>
      <c r="B527" s="25" t="s">
        <v>17</v>
      </c>
      <c r="C527" s="24">
        <v>3029267</v>
      </c>
      <c r="D527" s="24" t="s">
        <v>2686</v>
      </c>
      <c r="E527" s="23">
        <v>198</v>
      </c>
      <c r="F527" s="115">
        <v>5</v>
      </c>
      <c r="G527" s="85">
        <v>150.26</v>
      </c>
      <c r="H527" s="72"/>
      <c r="I527" s="73">
        <f t="shared" si="17"/>
        <v>0</v>
      </c>
      <c r="J527" s="74" t="str">
        <f t="shared" si="16"/>
        <v/>
      </c>
    </row>
    <row r="528" spans="1:10" ht="15" customHeight="1">
      <c r="A528" s="25">
        <v>527</v>
      </c>
      <c r="B528" s="25" t="s">
        <v>17</v>
      </c>
      <c r="C528" s="24">
        <v>3029268</v>
      </c>
      <c r="D528" s="24" t="s">
        <v>2686</v>
      </c>
      <c r="E528" s="23">
        <v>198</v>
      </c>
      <c r="F528" s="115">
        <v>41</v>
      </c>
      <c r="G528" s="85">
        <v>307.03333333333336</v>
      </c>
      <c r="H528" s="72"/>
      <c r="I528" s="73">
        <f t="shared" si="17"/>
        <v>0</v>
      </c>
      <c r="J528" s="74" t="str">
        <f t="shared" si="16"/>
        <v/>
      </c>
    </row>
    <row r="529" spans="1:10" ht="15" customHeight="1">
      <c r="A529" s="25">
        <v>528</v>
      </c>
      <c r="B529" s="25" t="s">
        <v>17</v>
      </c>
      <c r="C529" s="24">
        <v>3029277</v>
      </c>
      <c r="D529" s="24" t="s">
        <v>6438</v>
      </c>
      <c r="E529" s="23">
        <v>198</v>
      </c>
      <c r="F529" s="115">
        <v>5</v>
      </c>
      <c r="G529" s="85">
        <v>3441.48</v>
      </c>
      <c r="H529" s="72"/>
      <c r="I529" s="73">
        <f t="shared" si="17"/>
        <v>0</v>
      </c>
      <c r="J529" s="74" t="str">
        <f t="shared" si="16"/>
        <v/>
      </c>
    </row>
    <row r="530" spans="1:10" ht="15" customHeight="1">
      <c r="A530" s="25">
        <v>529</v>
      </c>
      <c r="B530" s="25" t="s">
        <v>17</v>
      </c>
      <c r="C530" s="24">
        <v>3029565</v>
      </c>
      <c r="D530" s="24" t="s">
        <v>2759</v>
      </c>
      <c r="E530" s="23">
        <v>198</v>
      </c>
      <c r="F530" s="115">
        <v>43</v>
      </c>
      <c r="G530" s="85">
        <v>41.46</v>
      </c>
      <c r="H530" s="72"/>
      <c r="I530" s="73">
        <f t="shared" si="17"/>
        <v>0</v>
      </c>
      <c r="J530" s="74" t="str">
        <f t="shared" si="16"/>
        <v/>
      </c>
    </row>
    <row r="531" spans="1:10" ht="15" customHeight="1">
      <c r="A531" s="25">
        <v>530</v>
      </c>
      <c r="B531" s="25" t="s">
        <v>17</v>
      </c>
      <c r="C531" s="24">
        <v>3029566</v>
      </c>
      <c r="D531" s="24" t="s">
        <v>6437</v>
      </c>
      <c r="E531" s="23">
        <v>198</v>
      </c>
      <c r="F531" s="115">
        <v>3882</v>
      </c>
      <c r="G531" s="85">
        <v>32.36</v>
      </c>
      <c r="H531" s="72"/>
      <c r="I531" s="73">
        <f t="shared" si="17"/>
        <v>0</v>
      </c>
      <c r="J531" s="74" t="str">
        <f t="shared" si="16"/>
        <v/>
      </c>
    </row>
    <row r="532" spans="1:10" ht="15" customHeight="1">
      <c r="A532" s="25">
        <v>531</v>
      </c>
      <c r="B532" s="25" t="s">
        <v>17</v>
      </c>
      <c r="C532" s="24">
        <v>3029677</v>
      </c>
      <c r="D532" s="24" t="s">
        <v>2759</v>
      </c>
      <c r="E532" s="23">
        <v>198</v>
      </c>
      <c r="F532" s="115">
        <v>10</v>
      </c>
      <c r="G532" s="85">
        <v>6.3199999999999994</v>
      </c>
      <c r="H532" s="72"/>
      <c r="I532" s="73">
        <f t="shared" si="17"/>
        <v>0</v>
      </c>
      <c r="J532" s="74" t="str">
        <f t="shared" si="16"/>
        <v/>
      </c>
    </row>
    <row r="533" spans="1:10" ht="15" customHeight="1">
      <c r="A533" s="25">
        <v>532</v>
      </c>
      <c r="B533" s="25" t="s">
        <v>17</v>
      </c>
      <c r="C533" s="24">
        <v>3031095</v>
      </c>
      <c r="D533" s="24" t="s">
        <v>6436</v>
      </c>
      <c r="E533" s="23">
        <v>198</v>
      </c>
      <c r="F533" s="115">
        <v>5</v>
      </c>
      <c r="G533" s="85">
        <v>1021.5</v>
      </c>
      <c r="H533" s="72"/>
      <c r="I533" s="73">
        <f t="shared" si="17"/>
        <v>0</v>
      </c>
      <c r="J533" s="74" t="str">
        <f t="shared" si="16"/>
        <v/>
      </c>
    </row>
    <row r="534" spans="1:10" ht="15" customHeight="1">
      <c r="A534" s="25">
        <v>533</v>
      </c>
      <c r="B534" s="25" t="s">
        <v>17</v>
      </c>
      <c r="C534" s="24">
        <v>3031184</v>
      </c>
      <c r="D534" s="24" t="s">
        <v>2788</v>
      </c>
      <c r="E534" s="23">
        <v>198</v>
      </c>
      <c r="F534" s="115">
        <v>5</v>
      </c>
      <c r="G534" s="85">
        <v>4473.2</v>
      </c>
      <c r="H534" s="72"/>
      <c r="I534" s="73">
        <f t="shared" si="17"/>
        <v>0</v>
      </c>
      <c r="J534" s="74" t="str">
        <f t="shared" si="16"/>
        <v/>
      </c>
    </row>
    <row r="535" spans="1:10" ht="15" customHeight="1">
      <c r="A535" s="25">
        <v>534</v>
      </c>
      <c r="B535" s="25" t="s">
        <v>17</v>
      </c>
      <c r="C535" s="24">
        <v>3031272</v>
      </c>
      <c r="D535" s="24" t="s">
        <v>2759</v>
      </c>
      <c r="E535" s="23">
        <v>198</v>
      </c>
      <c r="F535" s="115">
        <v>49</v>
      </c>
      <c r="G535" s="85">
        <v>2.3433333333333333</v>
      </c>
      <c r="H535" s="72"/>
      <c r="I535" s="73">
        <f t="shared" si="17"/>
        <v>0</v>
      </c>
      <c r="J535" s="74" t="str">
        <f t="shared" si="16"/>
        <v/>
      </c>
    </row>
    <row r="536" spans="1:10" ht="15" customHeight="1">
      <c r="A536" s="25">
        <v>535</v>
      </c>
      <c r="B536" s="25" t="s">
        <v>17</v>
      </c>
      <c r="C536" s="24">
        <v>3031539</v>
      </c>
      <c r="D536" s="24" t="s">
        <v>2817</v>
      </c>
      <c r="E536" s="23">
        <v>198</v>
      </c>
      <c r="F536" s="115">
        <v>5</v>
      </c>
      <c r="G536" s="85">
        <v>228.3</v>
      </c>
      <c r="H536" s="72"/>
      <c r="I536" s="73">
        <f t="shared" si="17"/>
        <v>0</v>
      </c>
      <c r="J536" s="74" t="str">
        <f t="shared" si="16"/>
        <v/>
      </c>
    </row>
    <row r="537" spans="1:10" ht="15" customHeight="1">
      <c r="A537" s="25">
        <v>536</v>
      </c>
      <c r="B537" s="25" t="s">
        <v>17</v>
      </c>
      <c r="C537" s="24">
        <v>3031971</v>
      </c>
      <c r="D537" s="24" t="s">
        <v>6435</v>
      </c>
      <c r="E537" s="23">
        <v>198</v>
      </c>
      <c r="F537" s="115">
        <v>661</v>
      </c>
      <c r="G537" s="85">
        <v>758.9</v>
      </c>
      <c r="H537" s="72"/>
      <c r="I537" s="73">
        <f t="shared" si="17"/>
        <v>0</v>
      </c>
      <c r="J537" s="74" t="str">
        <f t="shared" si="16"/>
        <v/>
      </c>
    </row>
    <row r="538" spans="1:10" ht="15" customHeight="1">
      <c r="A538" s="25">
        <v>537</v>
      </c>
      <c r="B538" s="25" t="s">
        <v>17</v>
      </c>
      <c r="C538" s="24">
        <v>3032096</v>
      </c>
      <c r="D538" s="24" t="s">
        <v>4537</v>
      </c>
      <c r="E538" s="23">
        <v>198</v>
      </c>
      <c r="F538" s="115">
        <v>10</v>
      </c>
      <c r="G538" s="85">
        <v>339.14666666666665</v>
      </c>
      <c r="H538" s="72"/>
      <c r="I538" s="73">
        <f t="shared" si="17"/>
        <v>0</v>
      </c>
      <c r="J538" s="74" t="str">
        <f t="shared" si="16"/>
        <v/>
      </c>
    </row>
    <row r="539" spans="1:10" ht="15" customHeight="1">
      <c r="A539" s="25">
        <v>538</v>
      </c>
      <c r="B539" s="25" t="s">
        <v>17</v>
      </c>
      <c r="C539" s="24">
        <v>3032097</v>
      </c>
      <c r="D539" s="24" t="s">
        <v>6434</v>
      </c>
      <c r="E539" s="23">
        <v>198</v>
      </c>
      <c r="F539" s="115">
        <v>5</v>
      </c>
      <c r="G539" s="85">
        <v>988.74</v>
      </c>
      <c r="H539" s="72"/>
      <c r="I539" s="73">
        <f t="shared" si="17"/>
        <v>0</v>
      </c>
      <c r="J539" s="74" t="str">
        <f t="shared" si="16"/>
        <v/>
      </c>
    </row>
    <row r="540" spans="1:10" ht="15" customHeight="1">
      <c r="A540" s="25">
        <v>539</v>
      </c>
      <c r="B540" s="25" t="s">
        <v>17</v>
      </c>
      <c r="C540" s="24">
        <v>3032208</v>
      </c>
      <c r="D540" s="24" t="s">
        <v>6433</v>
      </c>
      <c r="E540" s="23">
        <v>198</v>
      </c>
      <c r="F540" s="115">
        <v>5</v>
      </c>
      <c r="G540" s="85">
        <v>6161.0133333333333</v>
      </c>
      <c r="H540" s="72"/>
      <c r="I540" s="73">
        <f t="shared" si="17"/>
        <v>0</v>
      </c>
      <c r="J540" s="74" t="str">
        <f t="shared" si="16"/>
        <v/>
      </c>
    </row>
    <row r="541" spans="1:10" ht="15" customHeight="1">
      <c r="A541" s="25">
        <v>540</v>
      </c>
      <c r="B541" s="25" t="s">
        <v>17</v>
      </c>
      <c r="C541" s="24">
        <v>3032615</v>
      </c>
      <c r="D541" s="24" t="s">
        <v>6433</v>
      </c>
      <c r="E541" s="23">
        <v>198</v>
      </c>
      <c r="F541" s="115">
        <v>5</v>
      </c>
      <c r="G541" s="85">
        <v>6587.4733333333324</v>
      </c>
      <c r="H541" s="72"/>
      <c r="I541" s="73">
        <f t="shared" si="17"/>
        <v>0</v>
      </c>
      <c r="J541" s="74" t="str">
        <f t="shared" si="16"/>
        <v/>
      </c>
    </row>
    <row r="542" spans="1:10" ht="15" customHeight="1">
      <c r="A542" s="25">
        <v>541</v>
      </c>
      <c r="B542" s="25" t="s">
        <v>17</v>
      </c>
      <c r="C542" s="24">
        <v>3032995</v>
      </c>
      <c r="D542" s="24" t="s">
        <v>6432</v>
      </c>
      <c r="E542" s="23">
        <v>198</v>
      </c>
      <c r="F542" s="115">
        <v>40</v>
      </c>
      <c r="G542" s="85">
        <v>599.1</v>
      </c>
      <c r="H542" s="72"/>
      <c r="I542" s="73">
        <f t="shared" si="17"/>
        <v>0</v>
      </c>
      <c r="J542" s="74" t="str">
        <f t="shared" si="16"/>
        <v/>
      </c>
    </row>
    <row r="543" spans="1:10" ht="15" customHeight="1">
      <c r="A543" s="25">
        <v>542</v>
      </c>
      <c r="B543" s="25" t="s">
        <v>17</v>
      </c>
      <c r="C543" s="24">
        <v>3033315</v>
      </c>
      <c r="D543" s="24" t="s">
        <v>4125</v>
      </c>
      <c r="E543" s="23">
        <v>198</v>
      </c>
      <c r="F543" s="115">
        <v>12</v>
      </c>
      <c r="G543" s="85">
        <v>285.15333333333336</v>
      </c>
      <c r="H543" s="72"/>
      <c r="I543" s="73">
        <f t="shared" si="17"/>
        <v>0</v>
      </c>
      <c r="J543" s="74" t="str">
        <f t="shared" si="16"/>
        <v/>
      </c>
    </row>
    <row r="544" spans="1:10" ht="15" customHeight="1">
      <c r="A544" s="25">
        <v>543</v>
      </c>
      <c r="B544" s="25" t="s">
        <v>17</v>
      </c>
      <c r="C544" s="24">
        <v>3033315</v>
      </c>
      <c r="D544" s="24" t="s">
        <v>6431</v>
      </c>
      <c r="E544" s="23">
        <v>71379</v>
      </c>
      <c r="F544" s="115">
        <v>7</v>
      </c>
      <c r="G544" s="85">
        <v>62.03</v>
      </c>
      <c r="H544" s="72"/>
      <c r="I544" s="73">
        <f t="shared" si="17"/>
        <v>0</v>
      </c>
      <c r="J544" s="74" t="str">
        <f t="shared" si="16"/>
        <v/>
      </c>
    </row>
    <row r="545" spans="1:10" ht="15" customHeight="1">
      <c r="A545" s="25">
        <v>544</v>
      </c>
      <c r="B545" s="25" t="s">
        <v>17</v>
      </c>
      <c r="C545" s="24">
        <v>3033356</v>
      </c>
      <c r="D545" s="24" t="s">
        <v>6430</v>
      </c>
      <c r="E545" s="23">
        <v>198</v>
      </c>
      <c r="F545" s="115">
        <v>17</v>
      </c>
      <c r="G545" s="85">
        <v>65.959999999999994</v>
      </c>
      <c r="H545" s="72"/>
      <c r="I545" s="73">
        <f t="shared" si="17"/>
        <v>0</v>
      </c>
      <c r="J545" s="74" t="str">
        <f t="shared" si="16"/>
        <v/>
      </c>
    </row>
    <row r="546" spans="1:10" ht="15" customHeight="1">
      <c r="A546" s="25">
        <v>545</v>
      </c>
      <c r="B546" s="25" t="s">
        <v>17</v>
      </c>
      <c r="C546" s="24">
        <v>3033735</v>
      </c>
      <c r="D546" s="24" t="s">
        <v>3375</v>
      </c>
      <c r="E546" s="23">
        <v>198</v>
      </c>
      <c r="F546" s="115">
        <v>5</v>
      </c>
      <c r="G546" s="85">
        <v>1841.85</v>
      </c>
      <c r="H546" s="72"/>
      <c r="I546" s="73">
        <f t="shared" si="17"/>
        <v>0</v>
      </c>
      <c r="J546" s="74" t="str">
        <f t="shared" si="16"/>
        <v/>
      </c>
    </row>
    <row r="547" spans="1:10" ht="15" customHeight="1">
      <c r="A547" s="25">
        <v>546</v>
      </c>
      <c r="B547" s="25" t="s">
        <v>17</v>
      </c>
      <c r="C547" s="24">
        <v>3033736</v>
      </c>
      <c r="D547" s="24" t="s">
        <v>6429</v>
      </c>
      <c r="E547" s="23">
        <v>198</v>
      </c>
      <c r="F547" s="115">
        <v>6</v>
      </c>
      <c r="G547" s="85">
        <v>2035.9066666666668</v>
      </c>
      <c r="H547" s="72"/>
      <c r="I547" s="73">
        <f t="shared" si="17"/>
        <v>0</v>
      </c>
      <c r="J547" s="74" t="str">
        <f t="shared" si="16"/>
        <v/>
      </c>
    </row>
    <row r="548" spans="1:10" ht="15" customHeight="1">
      <c r="A548" s="25">
        <v>547</v>
      </c>
      <c r="B548" s="25" t="s">
        <v>17</v>
      </c>
      <c r="C548" s="24">
        <v>3034081</v>
      </c>
      <c r="D548" s="24" t="s">
        <v>6428</v>
      </c>
      <c r="E548" s="23">
        <v>198</v>
      </c>
      <c r="F548" s="115">
        <v>8</v>
      </c>
      <c r="G548" s="85">
        <v>466.89</v>
      </c>
      <c r="H548" s="72"/>
      <c r="I548" s="73">
        <f t="shared" si="17"/>
        <v>0</v>
      </c>
      <c r="J548" s="74" t="str">
        <f t="shared" si="16"/>
        <v/>
      </c>
    </row>
    <row r="549" spans="1:10" ht="15" customHeight="1">
      <c r="A549" s="25">
        <v>548</v>
      </c>
      <c r="B549" s="25" t="s">
        <v>17</v>
      </c>
      <c r="C549" s="24">
        <v>3034389</v>
      </c>
      <c r="D549" s="24" t="s">
        <v>6427</v>
      </c>
      <c r="E549" s="23">
        <v>198</v>
      </c>
      <c r="F549" s="115">
        <v>5</v>
      </c>
      <c r="G549" s="85">
        <v>1009.51</v>
      </c>
      <c r="H549" s="72"/>
      <c r="I549" s="73">
        <f t="shared" si="17"/>
        <v>0</v>
      </c>
      <c r="J549" s="74" t="str">
        <f t="shared" si="16"/>
        <v/>
      </c>
    </row>
    <row r="550" spans="1:10" ht="15" customHeight="1">
      <c r="A550" s="25">
        <v>549</v>
      </c>
      <c r="B550" s="25" t="s">
        <v>17</v>
      </c>
      <c r="C550" s="24">
        <v>3034789</v>
      </c>
      <c r="D550" s="24" t="s">
        <v>6426</v>
      </c>
      <c r="E550" s="23">
        <v>198</v>
      </c>
      <c r="F550" s="115">
        <v>5</v>
      </c>
      <c r="G550" s="85">
        <v>641.75</v>
      </c>
      <c r="H550" s="72"/>
      <c r="I550" s="73">
        <f t="shared" si="17"/>
        <v>0</v>
      </c>
      <c r="J550" s="74" t="str">
        <f t="shared" si="16"/>
        <v/>
      </c>
    </row>
    <row r="551" spans="1:10" ht="15" customHeight="1">
      <c r="A551" s="25">
        <v>550</v>
      </c>
      <c r="B551" s="25" t="s">
        <v>17</v>
      </c>
      <c r="C551" s="24">
        <v>3035020</v>
      </c>
      <c r="D551" s="24" t="s">
        <v>6425</v>
      </c>
      <c r="E551" s="23">
        <v>198</v>
      </c>
      <c r="F551" s="115">
        <v>5</v>
      </c>
      <c r="G551" s="85">
        <v>1661.66</v>
      </c>
      <c r="H551" s="72"/>
      <c r="I551" s="73">
        <f t="shared" si="17"/>
        <v>0</v>
      </c>
      <c r="J551" s="74" t="str">
        <f t="shared" si="16"/>
        <v/>
      </c>
    </row>
    <row r="552" spans="1:10" ht="15" customHeight="1">
      <c r="A552" s="25">
        <v>551</v>
      </c>
      <c r="B552" s="25" t="s">
        <v>17</v>
      </c>
      <c r="C552" s="24">
        <v>3035102</v>
      </c>
      <c r="D552" s="24" t="s">
        <v>6424</v>
      </c>
      <c r="E552" s="23">
        <v>198</v>
      </c>
      <c r="F552" s="115">
        <v>5</v>
      </c>
      <c r="G552" s="85">
        <v>184.78</v>
      </c>
      <c r="H552" s="72"/>
      <c r="I552" s="73">
        <f t="shared" si="17"/>
        <v>0</v>
      </c>
      <c r="J552" s="74" t="str">
        <f t="shared" si="16"/>
        <v/>
      </c>
    </row>
    <row r="553" spans="1:10" ht="15" customHeight="1">
      <c r="A553" s="25">
        <v>552</v>
      </c>
      <c r="B553" s="25" t="s">
        <v>17</v>
      </c>
      <c r="C553" s="24">
        <v>3035302</v>
      </c>
      <c r="D553" s="24" t="s">
        <v>6423</v>
      </c>
      <c r="E553" s="23">
        <v>198</v>
      </c>
      <c r="F553" s="115">
        <v>5</v>
      </c>
      <c r="G553" s="85">
        <v>679.99</v>
      </c>
      <c r="H553" s="72"/>
      <c r="I553" s="73">
        <f t="shared" si="17"/>
        <v>0</v>
      </c>
      <c r="J553" s="74" t="str">
        <f t="shared" si="16"/>
        <v/>
      </c>
    </row>
    <row r="554" spans="1:10" ht="15" customHeight="1">
      <c r="A554" s="25">
        <v>553</v>
      </c>
      <c r="B554" s="25" t="s">
        <v>17</v>
      </c>
      <c r="C554" s="24">
        <v>3035890</v>
      </c>
      <c r="D554" s="24" t="s">
        <v>6422</v>
      </c>
      <c r="E554" s="23" t="s">
        <v>6421</v>
      </c>
      <c r="F554" s="115">
        <v>5</v>
      </c>
      <c r="G554" s="85">
        <v>521.38666666666666</v>
      </c>
      <c r="H554" s="72"/>
      <c r="I554" s="73">
        <f t="shared" si="17"/>
        <v>0</v>
      </c>
      <c r="J554" s="74" t="str">
        <f t="shared" si="16"/>
        <v/>
      </c>
    </row>
    <row r="555" spans="1:10" ht="15" customHeight="1">
      <c r="A555" s="25">
        <v>554</v>
      </c>
      <c r="B555" s="25" t="s">
        <v>17</v>
      </c>
      <c r="C555" s="24">
        <v>3038454</v>
      </c>
      <c r="D555" s="24" t="s">
        <v>4127</v>
      </c>
      <c r="E555" s="23">
        <v>198</v>
      </c>
      <c r="F555" s="115">
        <v>5</v>
      </c>
      <c r="G555" s="85">
        <v>59.73</v>
      </c>
      <c r="H555" s="72"/>
      <c r="I555" s="73">
        <f t="shared" si="17"/>
        <v>0</v>
      </c>
      <c r="J555" s="74" t="str">
        <f t="shared" si="16"/>
        <v/>
      </c>
    </row>
    <row r="556" spans="1:10" ht="15" customHeight="1">
      <c r="A556" s="25">
        <v>555</v>
      </c>
      <c r="B556" s="25" t="s">
        <v>17</v>
      </c>
      <c r="C556" s="24">
        <v>3039242</v>
      </c>
      <c r="D556" s="24" t="s">
        <v>6420</v>
      </c>
      <c r="E556" s="23">
        <v>198</v>
      </c>
      <c r="F556" s="115">
        <v>5</v>
      </c>
      <c r="G556" s="85">
        <v>2230.5</v>
      </c>
      <c r="H556" s="72"/>
      <c r="I556" s="73">
        <f t="shared" si="17"/>
        <v>0</v>
      </c>
      <c r="J556" s="74" t="str">
        <f t="shared" si="16"/>
        <v/>
      </c>
    </row>
    <row r="557" spans="1:10" ht="15" customHeight="1">
      <c r="A557" s="25">
        <v>556</v>
      </c>
      <c r="B557" s="25" t="s">
        <v>17</v>
      </c>
      <c r="C557" s="24">
        <v>3039526</v>
      </c>
      <c r="D557" s="24" t="s">
        <v>6419</v>
      </c>
      <c r="E557" s="23">
        <v>198</v>
      </c>
      <c r="F557" s="115">
        <v>63</v>
      </c>
      <c r="G557" s="85">
        <v>294.65333333333331</v>
      </c>
      <c r="H557" s="72"/>
      <c r="I557" s="73">
        <f t="shared" si="17"/>
        <v>0</v>
      </c>
      <c r="J557" s="74" t="str">
        <f t="shared" si="16"/>
        <v/>
      </c>
    </row>
    <row r="558" spans="1:10" ht="15" customHeight="1">
      <c r="A558" s="25">
        <v>557</v>
      </c>
      <c r="B558" s="25" t="s">
        <v>17</v>
      </c>
      <c r="C558" s="24">
        <v>3039936</v>
      </c>
      <c r="D558" s="24" t="s">
        <v>2759</v>
      </c>
      <c r="E558" s="23">
        <v>198</v>
      </c>
      <c r="F558" s="115">
        <v>102</v>
      </c>
      <c r="G558" s="85">
        <v>52.68</v>
      </c>
      <c r="H558" s="72"/>
      <c r="I558" s="73">
        <f t="shared" si="17"/>
        <v>0</v>
      </c>
      <c r="J558" s="74" t="str">
        <f t="shared" si="16"/>
        <v/>
      </c>
    </row>
    <row r="559" spans="1:10" ht="15" customHeight="1">
      <c r="A559" s="25">
        <v>558</v>
      </c>
      <c r="B559" s="25" t="s">
        <v>17</v>
      </c>
      <c r="C559" s="24">
        <v>3039937</v>
      </c>
      <c r="D559" s="24" t="s">
        <v>2759</v>
      </c>
      <c r="E559" s="23">
        <v>198</v>
      </c>
      <c r="F559" s="115">
        <v>166</v>
      </c>
      <c r="G559" s="85">
        <v>5.2066666666666661</v>
      </c>
      <c r="H559" s="72"/>
      <c r="I559" s="73">
        <f t="shared" si="17"/>
        <v>0</v>
      </c>
      <c r="J559" s="74" t="str">
        <f t="shared" si="16"/>
        <v/>
      </c>
    </row>
    <row r="560" spans="1:10" ht="15" customHeight="1">
      <c r="A560" s="25">
        <v>559</v>
      </c>
      <c r="B560" s="25" t="s">
        <v>17</v>
      </c>
      <c r="C560" s="24">
        <v>3039939</v>
      </c>
      <c r="D560" s="24" t="s">
        <v>2759</v>
      </c>
      <c r="E560" s="23">
        <v>198</v>
      </c>
      <c r="F560" s="115">
        <v>5</v>
      </c>
      <c r="G560" s="85">
        <v>37.43</v>
      </c>
      <c r="H560" s="72"/>
      <c r="I560" s="73">
        <f t="shared" si="17"/>
        <v>0</v>
      </c>
      <c r="J560" s="74" t="str">
        <f t="shared" si="16"/>
        <v/>
      </c>
    </row>
    <row r="561" spans="1:10" ht="15" customHeight="1">
      <c r="A561" s="25">
        <v>560</v>
      </c>
      <c r="B561" s="25" t="s">
        <v>17</v>
      </c>
      <c r="C561" s="24">
        <v>3039954</v>
      </c>
      <c r="D561" s="24" t="s">
        <v>2759</v>
      </c>
      <c r="E561" s="23">
        <v>198</v>
      </c>
      <c r="F561" s="115">
        <v>7</v>
      </c>
      <c r="G561" s="85">
        <v>57.623333333333335</v>
      </c>
      <c r="H561" s="72"/>
      <c r="I561" s="73">
        <f t="shared" si="17"/>
        <v>0</v>
      </c>
      <c r="J561" s="74" t="str">
        <f t="shared" si="16"/>
        <v/>
      </c>
    </row>
    <row r="562" spans="1:10" ht="15" customHeight="1">
      <c r="A562" s="25">
        <v>561</v>
      </c>
      <c r="B562" s="25" t="s">
        <v>17</v>
      </c>
      <c r="C562" s="24">
        <v>3040110</v>
      </c>
      <c r="D562" s="24" t="s">
        <v>6418</v>
      </c>
      <c r="E562" s="23">
        <v>198</v>
      </c>
      <c r="F562" s="115">
        <v>77</v>
      </c>
      <c r="G562" s="85">
        <v>2911.2866666666669</v>
      </c>
      <c r="H562" s="72"/>
      <c r="I562" s="73">
        <f t="shared" si="17"/>
        <v>0</v>
      </c>
      <c r="J562" s="74" t="str">
        <f t="shared" si="16"/>
        <v/>
      </c>
    </row>
    <row r="563" spans="1:10" ht="15" customHeight="1">
      <c r="A563" s="25">
        <v>562</v>
      </c>
      <c r="B563" s="25" t="s">
        <v>17</v>
      </c>
      <c r="C563" s="24">
        <v>3041153</v>
      </c>
      <c r="D563" s="24" t="s">
        <v>6417</v>
      </c>
      <c r="E563" s="23">
        <v>198</v>
      </c>
      <c r="F563" s="115">
        <v>161</v>
      </c>
      <c r="G563" s="85">
        <v>708.1</v>
      </c>
      <c r="H563" s="72"/>
      <c r="I563" s="73">
        <f t="shared" si="17"/>
        <v>0</v>
      </c>
      <c r="J563" s="74" t="str">
        <f t="shared" si="16"/>
        <v/>
      </c>
    </row>
    <row r="564" spans="1:10" ht="15" customHeight="1">
      <c r="A564" s="25">
        <v>563</v>
      </c>
      <c r="B564" s="25" t="s">
        <v>17</v>
      </c>
      <c r="C564" s="24">
        <v>3240770</v>
      </c>
      <c r="D564" s="24" t="s">
        <v>6416</v>
      </c>
      <c r="E564" s="23">
        <v>6848</v>
      </c>
      <c r="F564" s="115">
        <v>21</v>
      </c>
      <c r="G564" s="85">
        <v>11.933333333333335</v>
      </c>
      <c r="H564" s="72"/>
      <c r="I564" s="73">
        <f t="shared" si="17"/>
        <v>0</v>
      </c>
      <c r="J564" s="74" t="str">
        <f t="shared" si="16"/>
        <v/>
      </c>
    </row>
    <row r="565" spans="1:10" ht="15" customHeight="1">
      <c r="A565" s="25">
        <v>564</v>
      </c>
      <c r="B565" s="25" t="s">
        <v>17</v>
      </c>
      <c r="C565" s="24">
        <v>3244112</v>
      </c>
      <c r="D565" s="24" t="s">
        <v>6415</v>
      </c>
      <c r="E565" s="23">
        <v>6848</v>
      </c>
      <c r="F565" s="115">
        <v>5</v>
      </c>
      <c r="G565" s="85">
        <v>2144.9799999999996</v>
      </c>
      <c r="H565" s="72"/>
      <c r="I565" s="73">
        <f t="shared" si="17"/>
        <v>0</v>
      </c>
      <c r="J565" s="74" t="str">
        <f t="shared" si="16"/>
        <v/>
      </c>
    </row>
    <row r="566" spans="1:10" ht="15" customHeight="1">
      <c r="A566" s="25">
        <v>565</v>
      </c>
      <c r="B566" s="25" t="s">
        <v>17</v>
      </c>
      <c r="C566" s="24">
        <v>6525035</v>
      </c>
      <c r="D566" s="24" t="s">
        <v>3547</v>
      </c>
      <c r="E566" s="23">
        <v>72582</v>
      </c>
      <c r="F566" s="115">
        <v>120</v>
      </c>
      <c r="G566" s="85">
        <v>45.72</v>
      </c>
      <c r="H566" s="72"/>
      <c r="I566" s="73">
        <f t="shared" si="17"/>
        <v>0</v>
      </c>
      <c r="J566" s="74" t="str">
        <f t="shared" si="16"/>
        <v/>
      </c>
    </row>
    <row r="567" spans="1:10" ht="15" customHeight="1">
      <c r="A567" s="25">
        <v>566</v>
      </c>
      <c r="B567" s="25" t="s">
        <v>17</v>
      </c>
      <c r="C567" s="24">
        <v>6809198</v>
      </c>
      <c r="D567" s="24" t="s">
        <v>6414</v>
      </c>
      <c r="E567" s="23">
        <v>73342</v>
      </c>
      <c r="F567" s="115">
        <v>5</v>
      </c>
      <c r="G567" s="85">
        <v>66.896666666666661</v>
      </c>
      <c r="H567" s="72"/>
      <c r="I567" s="73">
        <f t="shared" si="17"/>
        <v>0</v>
      </c>
      <c r="J567" s="74" t="str">
        <f t="shared" si="16"/>
        <v/>
      </c>
    </row>
    <row r="568" spans="1:10" ht="15" customHeight="1">
      <c r="A568" s="25">
        <v>567</v>
      </c>
      <c r="B568" s="25" t="s">
        <v>17</v>
      </c>
      <c r="C568" s="24">
        <v>7002102</v>
      </c>
      <c r="D568" s="24" t="s">
        <v>3457</v>
      </c>
      <c r="E568" s="23">
        <v>85901</v>
      </c>
      <c r="F568" s="115">
        <v>5</v>
      </c>
      <c r="G568" s="85">
        <v>88.8</v>
      </c>
      <c r="H568" s="72"/>
      <c r="I568" s="73">
        <f t="shared" si="17"/>
        <v>0</v>
      </c>
      <c r="J568" s="74" t="str">
        <f t="shared" si="16"/>
        <v/>
      </c>
    </row>
    <row r="569" spans="1:10" ht="15" customHeight="1">
      <c r="A569" s="25">
        <v>568</v>
      </c>
      <c r="B569" s="25" t="s">
        <v>17</v>
      </c>
      <c r="C569" s="24">
        <v>8060103</v>
      </c>
      <c r="D569" s="24" t="s">
        <v>2764</v>
      </c>
      <c r="E569" s="23">
        <v>75250</v>
      </c>
      <c r="F569" s="115">
        <v>28</v>
      </c>
      <c r="G569" s="85">
        <v>10.646666666666667</v>
      </c>
      <c r="H569" s="72"/>
      <c r="I569" s="73">
        <f t="shared" si="17"/>
        <v>0</v>
      </c>
      <c r="J569" s="74" t="str">
        <f t="shared" si="16"/>
        <v/>
      </c>
    </row>
    <row r="570" spans="1:10" ht="15" customHeight="1">
      <c r="A570" s="25">
        <v>569</v>
      </c>
      <c r="B570" s="25" t="s">
        <v>17</v>
      </c>
      <c r="C570" s="24">
        <v>11090009</v>
      </c>
      <c r="D570" s="24" t="s">
        <v>6413</v>
      </c>
      <c r="E570" s="23" t="s">
        <v>6412</v>
      </c>
      <c r="F570" s="115">
        <v>10</v>
      </c>
      <c r="G570" s="85">
        <v>32.450000000000003</v>
      </c>
      <c r="H570" s="72"/>
      <c r="I570" s="73">
        <f t="shared" si="17"/>
        <v>0</v>
      </c>
      <c r="J570" s="74" t="str">
        <f t="shared" si="16"/>
        <v/>
      </c>
    </row>
    <row r="571" spans="1:10" ht="15" customHeight="1">
      <c r="A571" s="25">
        <v>570</v>
      </c>
      <c r="B571" s="25" t="s">
        <v>17</v>
      </c>
      <c r="C571" s="24">
        <v>11105009</v>
      </c>
      <c r="D571" s="24" t="s">
        <v>2755</v>
      </c>
      <c r="E571" s="23" t="s">
        <v>6412</v>
      </c>
      <c r="F571" s="115">
        <v>20</v>
      </c>
      <c r="G571" s="85">
        <v>3.04</v>
      </c>
      <c r="H571" s="72"/>
      <c r="I571" s="73">
        <f t="shared" si="17"/>
        <v>0</v>
      </c>
      <c r="J571" s="74" t="str">
        <f t="shared" si="16"/>
        <v/>
      </c>
    </row>
    <row r="572" spans="1:10" ht="15" customHeight="1">
      <c r="A572" s="25">
        <v>571</v>
      </c>
      <c r="B572" s="25" t="s">
        <v>17</v>
      </c>
      <c r="C572" s="24">
        <v>11230009</v>
      </c>
      <c r="D572" s="24" t="s">
        <v>2755</v>
      </c>
      <c r="E572" s="23" t="s">
        <v>6412</v>
      </c>
      <c r="F572" s="115">
        <v>20</v>
      </c>
      <c r="G572" s="85">
        <v>6.3</v>
      </c>
      <c r="H572" s="72"/>
      <c r="I572" s="73">
        <f t="shared" si="17"/>
        <v>0</v>
      </c>
      <c r="J572" s="74" t="str">
        <f t="shared" si="16"/>
        <v/>
      </c>
    </row>
    <row r="573" spans="1:10" ht="15" customHeight="1">
      <c r="A573" s="25">
        <v>572</v>
      </c>
      <c r="B573" s="25" t="s">
        <v>17</v>
      </c>
      <c r="C573" s="24">
        <v>15157869</v>
      </c>
      <c r="D573" s="24" t="s">
        <v>5958</v>
      </c>
      <c r="E573" s="23" t="s">
        <v>5367</v>
      </c>
      <c r="F573" s="115">
        <v>5</v>
      </c>
      <c r="G573" s="85">
        <v>44</v>
      </c>
      <c r="H573" s="72"/>
      <c r="I573" s="73">
        <f t="shared" si="17"/>
        <v>0</v>
      </c>
      <c r="J573" s="74" t="str">
        <f t="shared" si="16"/>
        <v/>
      </c>
    </row>
    <row r="574" spans="1:10" ht="15" customHeight="1">
      <c r="A574" s="25">
        <v>573</v>
      </c>
      <c r="B574" s="25" t="s">
        <v>17</v>
      </c>
      <c r="C574" s="24">
        <v>20000239</v>
      </c>
      <c r="D574" s="24" t="s">
        <v>6411</v>
      </c>
      <c r="E574" s="23">
        <v>79300</v>
      </c>
      <c r="F574" s="115">
        <v>100</v>
      </c>
      <c r="G574" s="85">
        <v>10.210000000000001</v>
      </c>
      <c r="H574" s="72"/>
      <c r="I574" s="73">
        <f t="shared" si="17"/>
        <v>0</v>
      </c>
      <c r="J574" s="74" t="str">
        <f t="shared" si="16"/>
        <v/>
      </c>
    </row>
    <row r="575" spans="1:10" ht="15" customHeight="1">
      <c r="A575" s="25">
        <v>574</v>
      </c>
      <c r="B575" s="25" t="s">
        <v>17</v>
      </c>
      <c r="C575" s="24">
        <v>22300966</v>
      </c>
      <c r="D575" s="24" t="s">
        <v>6410</v>
      </c>
      <c r="E575" s="23" t="s">
        <v>6408</v>
      </c>
      <c r="F575" s="115">
        <v>5</v>
      </c>
      <c r="G575" s="85">
        <v>48.819999999999993</v>
      </c>
      <c r="H575" s="72"/>
      <c r="I575" s="73">
        <f t="shared" si="17"/>
        <v>0</v>
      </c>
      <c r="J575" s="74" t="str">
        <f t="shared" si="16"/>
        <v/>
      </c>
    </row>
    <row r="576" spans="1:10" ht="15" customHeight="1">
      <c r="A576" s="25">
        <v>575</v>
      </c>
      <c r="B576" s="25" t="s">
        <v>17</v>
      </c>
      <c r="C576" s="24">
        <v>22300967</v>
      </c>
      <c r="D576" s="24" t="s">
        <v>6409</v>
      </c>
      <c r="E576" s="23" t="s">
        <v>6408</v>
      </c>
      <c r="F576" s="115">
        <v>5</v>
      </c>
      <c r="G576" s="85">
        <v>44.723333333333329</v>
      </c>
      <c r="H576" s="72"/>
      <c r="I576" s="73">
        <f t="shared" si="17"/>
        <v>0</v>
      </c>
      <c r="J576" s="74" t="str">
        <f t="shared" si="16"/>
        <v/>
      </c>
    </row>
    <row r="577" spans="1:10" ht="15" customHeight="1">
      <c r="A577" s="25">
        <v>576</v>
      </c>
      <c r="B577" s="25" t="s">
        <v>17</v>
      </c>
      <c r="C577" s="24">
        <v>22800260</v>
      </c>
      <c r="D577" s="24" t="s">
        <v>6407</v>
      </c>
      <c r="E577" s="23">
        <v>79300</v>
      </c>
      <c r="F577" s="115">
        <v>5</v>
      </c>
      <c r="G577" s="85">
        <v>20.353333333333335</v>
      </c>
      <c r="H577" s="72"/>
      <c r="I577" s="73">
        <f t="shared" si="17"/>
        <v>0</v>
      </c>
      <c r="J577" s="74" t="str">
        <f t="shared" si="16"/>
        <v/>
      </c>
    </row>
    <row r="578" spans="1:10" ht="15" customHeight="1">
      <c r="A578" s="25">
        <v>577</v>
      </c>
      <c r="B578" s="25" t="s">
        <v>17</v>
      </c>
      <c r="C578" s="24">
        <v>26436085</v>
      </c>
      <c r="D578" s="24" t="s">
        <v>6406</v>
      </c>
      <c r="E578" s="23">
        <v>99167</v>
      </c>
      <c r="F578" s="115">
        <v>5</v>
      </c>
      <c r="G578" s="85">
        <v>289.99</v>
      </c>
      <c r="H578" s="72"/>
      <c r="I578" s="73">
        <f t="shared" si="17"/>
        <v>0</v>
      </c>
      <c r="J578" s="74" t="str">
        <f t="shared" ref="J578:J641" si="18">IF(H:H&gt;G:G, "Above Estimated Unit Price", "")</f>
        <v/>
      </c>
    </row>
    <row r="579" spans="1:10" ht="15" customHeight="1">
      <c r="A579" s="25">
        <v>578</v>
      </c>
      <c r="B579" s="25" t="s">
        <v>17</v>
      </c>
      <c r="C579" s="24">
        <v>26436085</v>
      </c>
      <c r="D579" s="24" t="s">
        <v>6406</v>
      </c>
      <c r="E579" s="23" t="s">
        <v>6405</v>
      </c>
      <c r="F579" s="115">
        <v>5</v>
      </c>
      <c r="G579" s="85">
        <v>240.86</v>
      </c>
      <c r="H579" s="72"/>
      <c r="I579" s="73">
        <f t="shared" ref="I579:I642" si="19">H579*F579</f>
        <v>0</v>
      </c>
      <c r="J579" s="74" t="str">
        <f t="shared" si="18"/>
        <v/>
      </c>
    </row>
    <row r="580" spans="1:10" ht="15" customHeight="1">
      <c r="A580" s="25">
        <v>579</v>
      </c>
      <c r="B580" s="25" t="s">
        <v>17</v>
      </c>
      <c r="C580" s="24">
        <v>32000402</v>
      </c>
      <c r="D580" s="24" t="s">
        <v>6404</v>
      </c>
      <c r="E580" s="23">
        <v>5167</v>
      </c>
      <c r="F580" s="115">
        <v>21</v>
      </c>
      <c r="G580" s="85">
        <v>1381</v>
      </c>
      <c r="H580" s="72"/>
      <c r="I580" s="73">
        <f t="shared" si="19"/>
        <v>0</v>
      </c>
      <c r="J580" s="74" t="str">
        <f t="shared" si="18"/>
        <v/>
      </c>
    </row>
    <row r="581" spans="1:10" ht="15" customHeight="1">
      <c r="A581" s="25">
        <v>580</v>
      </c>
      <c r="B581" s="25" t="s">
        <v>17</v>
      </c>
      <c r="C581" s="24">
        <v>35299900</v>
      </c>
      <c r="D581" s="24" t="s">
        <v>4433</v>
      </c>
      <c r="E581" s="23">
        <v>33252</v>
      </c>
      <c r="F581" s="115">
        <v>11</v>
      </c>
      <c r="G581" s="85">
        <v>169.8</v>
      </c>
      <c r="H581" s="72"/>
      <c r="I581" s="73">
        <f t="shared" si="19"/>
        <v>0</v>
      </c>
      <c r="J581" s="74" t="str">
        <f t="shared" si="18"/>
        <v/>
      </c>
    </row>
    <row r="582" spans="1:10" ht="15" customHeight="1">
      <c r="A582" s="25">
        <v>581</v>
      </c>
      <c r="B582" s="25" t="s">
        <v>17</v>
      </c>
      <c r="C582" s="24">
        <v>40884001</v>
      </c>
      <c r="D582" s="24" t="s">
        <v>6403</v>
      </c>
      <c r="E582" s="23" t="s">
        <v>2551</v>
      </c>
      <c r="F582" s="115">
        <v>15</v>
      </c>
      <c r="G582" s="85">
        <v>378</v>
      </c>
      <c r="H582" s="72"/>
      <c r="I582" s="73">
        <f t="shared" si="19"/>
        <v>0</v>
      </c>
      <c r="J582" s="74" t="str">
        <f t="shared" si="18"/>
        <v/>
      </c>
    </row>
    <row r="583" spans="1:10" ht="15" customHeight="1">
      <c r="A583" s="25">
        <v>582</v>
      </c>
      <c r="B583" s="25" t="s">
        <v>17</v>
      </c>
      <c r="C583" s="24">
        <v>58000869</v>
      </c>
      <c r="D583" s="24" t="s">
        <v>4302</v>
      </c>
      <c r="E583" s="23" t="s">
        <v>6402</v>
      </c>
      <c r="F583" s="115">
        <v>8</v>
      </c>
      <c r="G583" s="85">
        <v>11</v>
      </c>
      <c r="H583" s="72"/>
      <c r="I583" s="73">
        <f t="shared" si="19"/>
        <v>0</v>
      </c>
      <c r="J583" s="74" t="str">
        <f t="shared" si="18"/>
        <v/>
      </c>
    </row>
    <row r="584" spans="1:10" ht="15" customHeight="1">
      <c r="A584" s="25">
        <v>583</v>
      </c>
      <c r="B584" s="25" t="s">
        <v>17</v>
      </c>
      <c r="C584" s="24">
        <v>65001910</v>
      </c>
      <c r="D584" s="24" t="s">
        <v>4481</v>
      </c>
      <c r="E584" s="23" t="s">
        <v>6401</v>
      </c>
      <c r="F584" s="115">
        <v>5</v>
      </c>
      <c r="G584" s="85">
        <v>27.03</v>
      </c>
      <c r="H584" s="72"/>
      <c r="I584" s="73">
        <f t="shared" si="19"/>
        <v>0</v>
      </c>
      <c r="J584" s="74" t="str">
        <f t="shared" si="18"/>
        <v/>
      </c>
    </row>
    <row r="585" spans="1:10" ht="15" customHeight="1">
      <c r="A585" s="25">
        <v>584</v>
      </c>
      <c r="B585" s="25" t="s">
        <v>17</v>
      </c>
      <c r="C585" s="24">
        <v>91697138</v>
      </c>
      <c r="D585" s="24" t="s">
        <v>6400</v>
      </c>
      <c r="E585" s="23" t="s">
        <v>5367</v>
      </c>
      <c r="F585" s="115">
        <v>116</v>
      </c>
      <c r="G585" s="85">
        <v>2.09</v>
      </c>
      <c r="H585" s="72"/>
      <c r="I585" s="73">
        <f t="shared" si="19"/>
        <v>0</v>
      </c>
      <c r="J585" s="74" t="str">
        <f t="shared" si="18"/>
        <v/>
      </c>
    </row>
    <row r="586" spans="1:10" ht="15" customHeight="1">
      <c r="A586" s="25">
        <v>585</v>
      </c>
      <c r="B586" s="25" t="s">
        <v>17</v>
      </c>
      <c r="C586" s="24">
        <v>212140450</v>
      </c>
      <c r="D586" s="24" t="s">
        <v>6399</v>
      </c>
      <c r="E586" s="23" t="s">
        <v>4417</v>
      </c>
      <c r="F586" s="115">
        <v>24</v>
      </c>
      <c r="G586" s="85">
        <v>445</v>
      </c>
      <c r="H586" s="72"/>
      <c r="I586" s="73">
        <f t="shared" si="19"/>
        <v>0</v>
      </c>
      <c r="J586" s="74" t="str">
        <f t="shared" si="18"/>
        <v/>
      </c>
    </row>
    <row r="587" spans="1:10" ht="15" customHeight="1">
      <c r="A587" s="25">
        <v>586</v>
      </c>
      <c r="B587" s="25" t="s">
        <v>17</v>
      </c>
      <c r="C587" s="24">
        <v>639800577</v>
      </c>
      <c r="D587" s="24" t="s">
        <v>2681</v>
      </c>
      <c r="E587" s="23" t="s">
        <v>502</v>
      </c>
      <c r="F587" s="115">
        <v>25</v>
      </c>
      <c r="G587" s="85">
        <v>85</v>
      </c>
      <c r="H587" s="72"/>
      <c r="I587" s="73">
        <f t="shared" si="19"/>
        <v>0</v>
      </c>
      <c r="J587" s="74" t="str">
        <f t="shared" si="18"/>
        <v/>
      </c>
    </row>
    <row r="588" spans="1:10" ht="15" customHeight="1">
      <c r="A588" s="25">
        <v>587</v>
      </c>
      <c r="B588" s="25" t="s">
        <v>17</v>
      </c>
      <c r="C588" s="24">
        <v>1789800084</v>
      </c>
      <c r="D588" s="24" t="s">
        <v>6398</v>
      </c>
      <c r="E588" s="23">
        <v>6141</v>
      </c>
      <c r="F588" s="115">
        <v>6</v>
      </c>
      <c r="G588" s="85">
        <v>68.349999999999994</v>
      </c>
      <c r="H588" s="72"/>
      <c r="I588" s="73">
        <f t="shared" si="19"/>
        <v>0</v>
      </c>
      <c r="J588" s="74" t="str">
        <f t="shared" si="18"/>
        <v/>
      </c>
    </row>
    <row r="589" spans="1:10" ht="15" customHeight="1">
      <c r="A589" s="25">
        <v>588</v>
      </c>
      <c r="B589" s="25" t="s">
        <v>17</v>
      </c>
      <c r="C589" s="24">
        <v>1789800100</v>
      </c>
      <c r="D589" s="24" t="s">
        <v>6397</v>
      </c>
      <c r="E589" s="23">
        <v>6141</v>
      </c>
      <c r="F589" s="115">
        <v>6</v>
      </c>
      <c r="G589" s="85">
        <v>80</v>
      </c>
      <c r="H589" s="72"/>
      <c r="I589" s="73">
        <f t="shared" si="19"/>
        <v>0</v>
      </c>
      <c r="J589" s="74" t="str">
        <f t="shared" si="18"/>
        <v/>
      </c>
    </row>
    <row r="590" spans="1:10" ht="15" customHeight="1">
      <c r="A590" s="25">
        <v>589</v>
      </c>
      <c r="B590" s="25" t="s">
        <v>17</v>
      </c>
      <c r="C590" s="24">
        <v>8260007001</v>
      </c>
      <c r="D590" s="24" t="s">
        <v>5181</v>
      </c>
      <c r="E590" s="23">
        <v>25583</v>
      </c>
      <c r="F590" s="115">
        <v>11</v>
      </c>
      <c r="G590" s="85">
        <v>252.61666666666665</v>
      </c>
      <c r="H590" s="72"/>
      <c r="I590" s="73">
        <f t="shared" si="19"/>
        <v>0</v>
      </c>
      <c r="J590" s="74" t="str">
        <f t="shared" si="18"/>
        <v/>
      </c>
    </row>
    <row r="591" spans="1:10" ht="15" customHeight="1">
      <c r="A591" s="25">
        <v>590</v>
      </c>
      <c r="B591" s="25" t="s">
        <v>17</v>
      </c>
      <c r="C591" s="24">
        <v>9550116340</v>
      </c>
      <c r="D591" s="24" t="s">
        <v>3248</v>
      </c>
      <c r="E591" s="23" t="s">
        <v>6396</v>
      </c>
      <c r="F591" s="115">
        <v>5</v>
      </c>
      <c r="G591" s="85">
        <v>19.656666666666666</v>
      </c>
      <c r="H591" s="72"/>
      <c r="I591" s="73">
        <f t="shared" si="19"/>
        <v>0</v>
      </c>
      <c r="J591" s="74" t="str">
        <f t="shared" si="18"/>
        <v/>
      </c>
    </row>
    <row r="592" spans="1:10" ht="15" customHeight="1">
      <c r="A592" s="25">
        <v>591</v>
      </c>
      <c r="B592" s="25" t="s">
        <v>17</v>
      </c>
      <c r="C592" s="24">
        <v>9556522180</v>
      </c>
      <c r="D592" s="24" t="s">
        <v>2700</v>
      </c>
      <c r="E592" s="23" t="s">
        <v>6396</v>
      </c>
      <c r="F592" s="115">
        <v>5</v>
      </c>
      <c r="G592" s="85">
        <v>390.24</v>
      </c>
      <c r="H592" s="72"/>
      <c r="I592" s="73">
        <f t="shared" si="19"/>
        <v>0</v>
      </c>
      <c r="J592" s="74" t="str">
        <f t="shared" si="18"/>
        <v/>
      </c>
    </row>
    <row r="593" spans="1:10" ht="15" customHeight="1">
      <c r="A593" s="25">
        <v>592</v>
      </c>
      <c r="B593" s="25" t="s">
        <v>17</v>
      </c>
      <c r="C593" s="24">
        <v>57451500170</v>
      </c>
      <c r="D593" s="24" t="s">
        <v>3031</v>
      </c>
      <c r="E593" s="23">
        <v>89944</v>
      </c>
      <c r="F593" s="115">
        <v>5</v>
      </c>
      <c r="G593" s="85">
        <v>71.806666666666658</v>
      </c>
      <c r="H593" s="72"/>
      <c r="I593" s="73">
        <f t="shared" si="19"/>
        <v>0</v>
      </c>
      <c r="J593" s="74" t="str">
        <f t="shared" si="18"/>
        <v/>
      </c>
    </row>
    <row r="594" spans="1:10" s="26" customFormat="1">
      <c r="A594" s="25">
        <v>593</v>
      </c>
      <c r="B594" s="29" t="s">
        <v>17</v>
      </c>
      <c r="C594" s="27">
        <v>9505002934208</v>
      </c>
      <c r="D594" s="28" t="s">
        <v>3912</v>
      </c>
      <c r="E594" s="27" t="s">
        <v>2542</v>
      </c>
      <c r="F594" s="116">
        <v>291</v>
      </c>
      <c r="G594" s="86">
        <v>4.18</v>
      </c>
      <c r="H594" s="72"/>
      <c r="I594" s="73">
        <f t="shared" si="19"/>
        <v>0</v>
      </c>
      <c r="J594" s="74" t="str">
        <f t="shared" si="18"/>
        <v/>
      </c>
    </row>
    <row r="595" spans="1:10" ht="15" customHeight="1">
      <c r="A595" s="25">
        <v>594</v>
      </c>
      <c r="B595" s="25" t="s">
        <v>17</v>
      </c>
      <c r="C595" s="24" t="s">
        <v>6395</v>
      </c>
      <c r="D595" s="24" t="s">
        <v>2743</v>
      </c>
      <c r="E595" s="23">
        <v>26916</v>
      </c>
      <c r="F595" s="115">
        <v>230</v>
      </c>
      <c r="G595" s="85">
        <v>0.70333333333333325</v>
      </c>
      <c r="H595" s="72"/>
      <c r="I595" s="73">
        <f t="shared" si="19"/>
        <v>0</v>
      </c>
      <c r="J595" s="74" t="str">
        <f t="shared" si="18"/>
        <v/>
      </c>
    </row>
    <row r="596" spans="1:10" ht="15" customHeight="1">
      <c r="A596" s="25">
        <v>595</v>
      </c>
      <c r="B596" s="25" t="s">
        <v>17</v>
      </c>
      <c r="C596" s="24" t="s">
        <v>6394</v>
      </c>
      <c r="D596" s="24" t="s">
        <v>2755</v>
      </c>
      <c r="E596" s="23" t="s">
        <v>5388</v>
      </c>
      <c r="F596" s="115">
        <v>100</v>
      </c>
      <c r="G596" s="85">
        <v>2.92</v>
      </c>
      <c r="H596" s="72"/>
      <c r="I596" s="73">
        <f t="shared" si="19"/>
        <v>0</v>
      </c>
      <c r="J596" s="74" t="str">
        <f t="shared" si="18"/>
        <v/>
      </c>
    </row>
    <row r="597" spans="1:10" ht="15" customHeight="1">
      <c r="A597" s="25">
        <v>596</v>
      </c>
      <c r="B597" s="25" t="s">
        <v>17</v>
      </c>
      <c r="C597" s="24" t="s">
        <v>6393</v>
      </c>
      <c r="D597" s="24" t="s">
        <v>6392</v>
      </c>
      <c r="E597" s="23">
        <v>6141</v>
      </c>
      <c r="F597" s="115">
        <v>5</v>
      </c>
      <c r="G597" s="85">
        <v>208</v>
      </c>
      <c r="H597" s="72"/>
      <c r="I597" s="73">
        <f t="shared" si="19"/>
        <v>0</v>
      </c>
      <c r="J597" s="74" t="str">
        <f t="shared" si="18"/>
        <v/>
      </c>
    </row>
    <row r="598" spans="1:10" ht="15" customHeight="1">
      <c r="A598" s="25">
        <v>597</v>
      </c>
      <c r="B598" s="25" t="s">
        <v>17</v>
      </c>
      <c r="C598" s="24" t="s">
        <v>6391</v>
      </c>
      <c r="D598" s="24" t="s">
        <v>2755</v>
      </c>
      <c r="E598" s="23" t="s">
        <v>5388</v>
      </c>
      <c r="F598" s="115">
        <v>13</v>
      </c>
      <c r="G598" s="85">
        <v>9.8800000000000008</v>
      </c>
      <c r="H598" s="72"/>
      <c r="I598" s="73">
        <f t="shared" si="19"/>
        <v>0</v>
      </c>
      <c r="J598" s="74" t="str">
        <f t="shared" si="18"/>
        <v/>
      </c>
    </row>
    <row r="599" spans="1:10" ht="15" customHeight="1">
      <c r="A599" s="25">
        <v>598</v>
      </c>
      <c r="B599" s="25" t="s">
        <v>17</v>
      </c>
      <c r="C599" s="24" t="s">
        <v>6390</v>
      </c>
      <c r="D599" s="24" t="s">
        <v>6389</v>
      </c>
      <c r="E599" s="23" t="s">
        <v>6388</v>
      </c>
      <c r="F599" s="115">
        <v>20</v>
      </c>
      <c r="G599" s="85">
        <v>3600</v>
      </c>
      <c r="H599" s="72"/>
      <c r="I599" s="73">
        <f t="shared" si="19"/>
        <v>0</v>
      </c>
      <c r="J599" s="74" t="str">
        <f t="shared" si="18"/>
        <v/>
      </c>
    </row>
    <row r="600" spans="1:10" ht="15" customHeight="1">
      <c r="A600" s="25">
        <v>599</v>
      </c>
      <c r="B600" s="25" t="s">
        <v>17</v>
      </c>
      <c r="C600" s="24" t="s">
        <v>6387</v>
      </c>
      <c r="D600" s="24" t="s">
        <v>3699</v>
      </c>
      <c r="E600" s="23">
        <v>76854</v>
      </c>
      <c r="F600" s="115">
        <v>36</v>
      </c>
      <c r="G600" s="85">
        <v>15.86</v>
      </c>
      <c r="H600" s="72"/>
      <c r="I600" s="73">
        <f t="shared" si="19"/>
        <v>0</v>
      </c>
      <c r="J600" s="74" t="str">
        <f t="shared" si="18"/>
        <v/>
      </c>
    </row>
    <row r="601" spans="1:10" ht="15" customHeight="1">
      <c r="A601" s="25">
        <v>600</v>
      </c>
      <c r="B601" s="25" t="s">
        <v>17</v>
      </c>
      <c r="C601" s="24" t="s">
        <v>6386</v>
      </c>
      <c r="D601" s="24" t="s">
        <v>6385</v>
      </c>
      <c r="E601" s="23">
        <v>99167</v>
      </c>
      <c r="F601" s="115">
        <v>5</v>
      </c>
      <c r="G601" s="85">
        <v>139.23333333333332</v>
      </c>
      <c r="H601" s="72"/>
      <c r="I601" s="73">
        <f t="shared" si="19"/>
        <v>0</v>
      </c>
      <c r="J601" s="74" t="str">
        <f t="shared" si="18"/>
        <v/>
      </c>
    </row>
    <row r="602" spans="1:10" ht="15" customHeight="1">
      <c r="A602" s="25">
        <v>601</v>
      </c>
      <c r="B602" s="25" t="s">
        <v>17</v>
      </c>
      <c r="C602" s="24" t="s">
        <v>6384</v>
      </c>
      <c r="D602" s="24" t="s">
        <v>2693</v>
      </c>
      <c r="E602" s="23">
        <v>99167</v>
      </c>
      <c r="F602" s="115">
        <v>15</v>
      </c>
      <c r="G602" s="85">
        <v>43</v>
      </c>
      <c r="H602" s="72"/>
      <c r="I602" s="73">
        <f t="shared" si="19"/>
        <v>0</v>
      </c>
      <c r="J602" s="74" t="str">
        <f t="shared" si="18"/>
        <v/>
      </c>
    </row>
    <row r="603" spans="1:10" ht="15" customHeight="1">
      <c r="A603" s="25">
        <v>602</v>
      </c>
      <c r="B603" s="25" t="s">
        <v>17</v>
      </c>
      <c r="C603" s="24" t="s">
        <v>6383</v>
      </c>
      <c r="D603" s="24" t="s">
        <v>2693</v>
      </c>
      <c r="E603" s="23">
        <v>99167</v>
      </c>
      <c r="F603" s="115">
        <v>17</v>
      </c>
      <c r="G603" s="85">
        <v>129</v>
      </c>
      <c r="H603" s="72"/>
      <c r="I603" s="73">
        <f t="shared" si="19"/>
        <v>0</v>
      </c>
      <c r="J603" s="74" t="str">
        <f t="shared" si="18"/>
        <v/>
      </c>
    </row>
    <row r="604" spans="1:10" ht="15" customHeight="1">
      <c r="A604" s="25">
        <v>603</v>
      </c>
      <c r="B604" s="25" t="s">
        <v>17</v>
      </c>
      <c r="C604" s="24" t="s">
        <v>6382</v>
      </c>
      <c r="D604" s="24" t="s">
        <v>4127</v>
      </c>
      <c r="E604" s="23">
        <v>99167</v>
      </c>
      <c r="F604" s="115">
        <v>431</v>
      </c>
      <c r="G604" s="85">
        <v>13.166666666666666</v>
      </c>
      <c r="H604" s="72"/>
      <c r="I604" s="73">
        <f t="shared" si="19"/>
        <v>0</v>
      </c>
      <c r="J604" s="74" t="str">
        <f t="shared" si="18"/>
        <v/>
      </c>
    </row>
    <row r="605" spans="1:10" ht="15" customHeight="1">
      <c r="A605" s="25">
        <v>604</v>
      </c>
      <c r="B605" s="25" t="s">
        <v>17</v>
      </c>
      <c r="C605" s="24" t="s">
        <v>6381</v>
      </c>
      <c r="D605" s="24" t="s">
        <v>6380</v>
      </c>
      <c r="E605" s="23" t="s">
        <v>2392</v>
      </c>
      <c r="F605" s="115">
        <v>48</v>
      </c>
      <c r="G605" s="85">
        <v>4.706666666666667</v>
      </c>
      <c r="H605" s="72"/>
      <c r="I605" s="73">
        <f t="shared" si="19"/>
        <v>0</v>
      </c>
      <c r="J605" s="74" t="str">
        <f t="shared" si="18"/>
        <v/>
      </c>
    </row>
    <row r="606" spans="1:10" ht="15" customHeight="1">
      <c r="A606" s="25">
        <v>605</v>
      </c>
      <c r="B606" s="25" t="s">
        <v>17</v>
      </c>
      <c r="C606" s="24" t="s">
        <v>6379</v>
      </c>
      <c r="D606" s="24" t="s">
        <v>6378</v>
      </c>
      <c r="E606" s="23">
        <v>9052</v>
      </c>
      <c r="F606" s="115">
        <v>60</v>
      </c>
      <c r="G606" s="85">
        <v>238.13000000000002</v>
      </c>
      <c r="H606" s="72"/>
      <c r="I606" s="73">
        <f t="shared" si="19"/>
        <v>0</v>
      </c>
      <c r="J606" s="74" t="str">
        <f t="shared" si="18"/>
        <v/>
      </c>
    </row>
    <row r="607" spans="1:10" ht="15" customHeight="1">
      <c r="A607" s="25">
        <v>606</v>
      </c>
      <c r="B607" s="25" t="s">
        <v>17</v>
      </c>
      <c r="C607" s="24" t="s">
        <v>6377</v>
      </c>
      <c r="D607" s="24" t="s">
        <v>6376</v>
      </c>
      <c r="E607" s="23">
        <v>6141</v>
      </c>
      <c r="F607" s="115">
        <v>500</v>
      </c>
      <c r="G607" s="85">
        <v>8</v>
      </c>
      <c r="H607" s="72"/>
      <c r="I607" s="73">
        <f t="shared" si="19"/>
        <v>0</v>
      </c>
      <c r="J607" s="74" t="str">
        <f t="shared" si="18"/>
        <v/>
      </c>
    </row>
    <row r="608" spans="1:10" ht="15" customHeight="1">
      <c r="A608" s="25">
        <v>607</v>
      </c>
      <c r="B608" s="25" t="s">
        <v>17</v>
      </c>
      <c r="C608" s="24" t="s">
        <v>6375</v>
      </c>
      <c r="D608" s="24" t="s">
        <v>6096</v>
      </c>
      <c r="E608" s="23">
        <v>6141</v>
      </c>
      <c r="F608" s="115">
        <v>5</v>
      </c>
      <c r="G608" s="85">
        <v>156</v>
      </c>
      <c r="H608" s="72"/>
      <c r="I608" s="73">
        <f t="shared" si="19"/>
        <v>0</v>
      </c>
      <c r="J608" s="74" t="str">
        <f t="shared" si="18"/>
        <v/>
      </c>
    </row>
    <row r="609" spans="1:10" ht="15" customHeight="1">
      <c r="A609" s="25">
        <v>608</v>
      </c>
      <c r="B609" s="25" t="s">
        <v>17</v>
      </c>
      <c r="C609" s="24" t="s">
        <v>6374</v>
      </c>
      <c r="D609" s="24" t="s">
        <v>6373</v>
      </c>
      <c r="E609" s="23" t="s">
        <v>2392</v>
      </c>
      <c r="F609" s="115">
        <v>301</v>
      </c>
      <c r="G609" s="85">
        <v>46.98</v>
      </c>
      <c r="H609" s="72"/>
      <c r="I609" s="73">
        <f t="shared" si="19"/>
        <v>0</v>
      </c>
      <c r="J609" s="74" t="str">
        <f t="shared" si="18"/>
        <v/>
      </c>
    </row>
    <row r="610" spans="1:10" ht="15" customHeight="1">
      <c r="A610" s="25">
        <v>609</v>
      </c>
      <c r="B610" s="25" t="s">
        <v>17</v>
      </c>
      <c r="C610" s="24" t="s">
        <v>6372</v>
      </c>
      <c r="D610" s="24" t="s">
        <v>4980</v>
      </c>
      <c r="E610" s="23">
        <v>736</v>
      </c>
      <c r="F610" s="115">
        <v>5</v>
      </c>
      <c r="G610" s="85">
        <v>33.766666666666666</v>
      </c>
      <c r="H610" s="72"/>
      <c r="I610" s="73">
        <f t="shared" si="19"/>
        <v>0</v>
      </c>
      <c r="J610" s="74" t="str">
        <f t="shared" si="18"/>
        <v/>
      </c>
    </row>
    <row r="611" spans="1:10" ht="15" customHeight="1">
      <c r="A611" s="25">
        <v>610</v>
      </c>
      <c r="B611" s="25" t="s">
        <v>17</v>
      </c>
      <c r="C611" s="24" t="s">
        <v>6371</v>
      </c>
      <c r="D611" s="24" t="s">
        <v>6370</v>
      </c>
      <c r="E611" s="23">
        <v>731</v>
      </c>
      <c r="F611" s="115">
        <v>5</v>
      </c>
      <c r="G611" s="85">
        <v>247.32</v>
      </c>
      <c r="H611" s="72"/>
      <c r="I611" s="73">
        <f t="shared" si="19"/>
        <v>0</v>
      </c>
      <c r="J611" s="74" t="str">
        <f t="shared" si="18"/>
        <v/>
      </c>
    </row>
    <row r="612" spans="1:10" ht="15" customHeight="1">
      <c r="A612" s="25">
        <v>611</v>
      </c>
      <c r="B612" s="25" t="s">
        <v>17</v>
      </c>
      <c r="C612" s="24" t="s">
        <v>6371</v>
      </c>
      <c r="D612" s="24" t="s">
        <v>6370</v>
      </c>
      <c r="E612" s="23">
        <v>736</v>
      </c>
      <c r="F612" s="115">
        <v>9</v>
      </c>
      <c r="G612" s="85">
        <v>285</v>
      </c>
      <c r="H612" s="72"/>
      <c r="I612" s="73">
        <f t="shared" si="19"/>
        <v>0</v>
      </c>
      <c r="J612" s="74" t="str">
        <f t="shared" si="18"/>
        <v/>
      </c>
    </row>
    <row r="613" spans="1:10" ht="15" customHeight="1">
      <c r="A613" s="25">
        <v>612</v>
      </c>
      <c r="B613" s="25" t="s">
        <v>17</v>
      </c>
      <c r="C613" s="24" t="s">
        <v>6369</v>
      </c>
      <c r="D613" s="24" t="s">
        <v>2777</v>
      </c>
      <c r="E613" s="23">
        <v>31435</v>
      </c>
      <c r="F613" s="115">
        <v>37</v>
      </c>
      <c r="G613" s="85">
        <v>32.366666666666667</v>
      </c>
      <c r="H613" s="72"/>
      <c r="I613" s="73">
        <f t="shared" si="19"/>
        <v>0</v>
      </c>
      <c r="J613" s="74" t="str">
        <f t="shared" si="18"/>
        <v/>
      </c>
    </row>
    <row r="614" spans="1:10" ht="15" customHeight="1">
      <c r="A614" s="25">
        <v>613</v>
      </c>
      <c r="B614" s="25" t="s">
        <v>17</v>
      </c>
      <c r="C614" s="24" t="s">
        <v>6368</v>
      </c>
      <c r="D614" s="24" t="s">
        <v>6367</v>
      </c>
      <c r="E614" s="23">
        <v>22373</v>
      </c>
      <c r="F614" s="115">
        <v>21</v>
      </c>
      <c r="G614" s="85">
        <v>300</v>
      </c>
      <c r="H614" s="72"/>
      <c r="I614" s="73">
        <f t="shared" si="19"/>
        <v>0</v>
      </c>
      <c r="J614" s="74" t="str">
        <f t="shared" si="18"/>
        <v/>
      </c>
    </row>
    <row r="615" spans="1:10" ht="15" customHeight="1">
      <c r="A615" s="25">
        <v>614</v>
      </c>
      <c r="B615" s="25" t="s">
        <v>17</v>
      </c>
      <c r="C615" s="24" t="s">
        <v>6366</v>
      </c>
      <c r="D615" s="24" t="s">
        <v>6365</v>
      </c>
      <c r="E615" s="23">
        <v>22373</v>
      </c>
      <c r="F615" s="115">
        <v>11</v>
      </c>
      <c r="G615" s="85">
        <v>287.42</v>
      </c>
      <c r="H615" s="72"/>
      <c r="I615" s="73">
        <f t="shared" si="19"/>
        <v>0</v>
      </c>
      <c r="J615" s="74" t="str">
        <f t="shared" si="18"/>
        <v/>
      </c>
    </row>
    <row r="616" spans="1:10" ht="15" customHeight="1">
      <c r="A616" s="25">
        <v>615</v>
      </c>
      <c r="B616" s="25" t="s">
        <v>17</v>
      </c>
      <c r="C616" s="24" t="s">
        <v>6364</v>
      </c>
      <c r="D616" s="24" t="s">
        <v>2752</v>
      </c>
      <c r="E616" s="23">
        <v>31435</v>
      </c>
      <c r="F616" s="115">
        <v>68</v>
      </c>
      <c r="G616" s="85">
        <v>1.2466666666666668</v>
      </c>
      <c r="H616" s="72"/>
      <c r="I616" s="73">
        <f t="shared" si="19"/>
        <v>0</v>
      </c>
      <c r="J616" s="74" t="str">
        <f t="shared" si="18"/>
        <v/>
      </c>
    </row>
    <row r="617" spans="1:10" ht="15" customHeight="1">
      <c r="A617" s="25">
        <v>616</v>
      </c>
      <c r="B617" s="25" t="s">
        <v>17</v>
      </c>
      <c r="C617" s="24" t="s">
        <v>6363</v>
      </c>
      <c r="D617" s="24" t="s">
        <v>3267</v>
      </c>
      <c r="E617" s="23" t="s">
        <v>2392</v>
      </c>
      <c r="F617" s="115">
        <v>362</v>
      </c>
      <c r="G617" s="85">
        <v>3.92</v>
      </c>
      <c r="H617" s="72"/>
      <c r="I617" s="73">
        <f t="shared" si="19"/>
        <v>0</v>
      </c>
      <c r="J617" s="74" t="str">
        <f t="shared" si="18"/>
        <v/>
      </c>
    </row>
    <row r="618" spans="1:10" ht="15" customHeight="1">
      <c r="A618" s="25">
        <v>617</v>
      </c>
      <c r="B618" s="25" t="s">
        <v>17</v>
      </c>
      <c r="C618" s="24" t="s">
        <v>6362</v>
      </c>
      <c r="D618" s="24" t="s">
        <v>2752</v>
      </c>
      <c r="E618" s="23">
        <v>31435</v>
      </c>
      <c r="F618" s="115">
        <v>254</v>
      </c>
      <c r="G618" s="85">
        <v>0.39000000000000007</v>
      </c>
      <c r="H618" s="72"/>
      <c r="I618" s="73">
        <f t="shared" si="19"/>
        <v>0</v>
      </c>
      <c r="J618" s="74" t="str">
        <f t="shared" si="18"/>
        <v/>
      </c>
    </row>
    <row r="619" spans="1:10" ht="15" customHeight="1">
      <c r="A619" s="25">
        <v>618</v>
      </c>
      <c r="B619" s="25" t="s">
        <v>17</v>
      </c>
      <c r="C619" s="24" t="s">
        <v>6361</v>
      </c>
      <c r="D619" s="24" t="s">
        <v>2752</v>
      </c>
      <c r="E619" s="23" t="s">
        <v>2392</v>
      </c>
      <c r="F619" s="115">
        <v>70</v>
      </c>
      <c r="G619" s="85">
        <v>2.1433333333333331</v>
      </c>
      <c r="H619" s="72"/>
      <c r="I619" s="73">
        <f t="shared" si="19"/>
        <v>0</v>
      </c>
      <c r="J619" s="74" t="str">
        <f t="shared" si="18"/>
        <v/>
      </c>
    </row>
    <row r="620" spans="1:10" ht="15" customHeight="1">
      <c r="A620" s="25">
        <v>619</v>
      </c>
      <c r="B620" s="25" t="s">
        <v>17</v>
      </c>
      <c r="C620" s="24" t="s">
        <v>6360</v>
      </c>
      <c r="D620" s="24" t="s">
        <v>2743</v>
      </c>
      <c r="E620" s="23" t="s">
        <v>2392</v>
      </c>
      <c r="F620" s="115">
        <v>142</v>
      </c>
      <c r="G620" s="85">
        <v>6.28</v>
      </c>
      <c r="H620" s="72"/>
      <c r="I620" s="73">
        <f t="shared" si="19"/>
        <v>0</v>
      </c>
      <c r="J620" s="74" t="str">
        <f t="shared" si="18"/>
        <v/>
      </c>
    </row>
    <row r="621" spans="1:10" ht="15" customHeight="1">
      <c r="A621" s="25">
        <v>620</v>
      </c>
      <c r="B621" s="25" t="s">
        <v>17</v>
      </c>
      <c r="C621" s="24" t="s">
        <v>6359</v>
      </c>
      <c r="D621" s="24" t="s">
        <v>3279</v>
      </c>
      <c r="E621" s="23" t="s">
        <v>2392</v>
      </c>
      <c r="F621" s="115">
        <v>706</v>
      </c>
      <c r="G621" s="85">
        <v>1.9233333333333331</v>
      </c>
      <c r="H621" s="72"/>
      <c r="I621" s="73">
        <f t="shared" si="19"/>
        <v>0</v>
      </c>
      <c r="J621" s="74" t="str">
        <f t="shared" si="18"/>
        <v/>
      </c>
    </row>
    <row r="622" spans="1:10" ht="15" customHeight="1">
      <c r="A622" s="25">
        <v>621</v>
      </c>
      <c r="B622" s="25" t="s">
        <v>17</v>
      </c>
      <c r="C622" s="24" t="s">
        <v>6358</v>
      </c>
      <c r="D622" s="24" t="s">
        <v>6357</v>
      </c>
      <c r="E622" s="23">
        <v>95273</v>
      </c>
      <c r="F622" s="115">
        <v>5</v>
      </c>
      <c r="G622" s="85">
        <v>695.5</v>
      </c>
      <c r="H622" s="72"/>
      <c r="I622" s="73">
        <f t="shared" si="19"/>
        <v>0</v>
      </c>
      <c r="J622" s="74" t="str">
        <f t="shared" si="18"/>
        <v/>
      </c>
    </row>
    <row r="623" spans="1:10" ht="15" customHeight="1">
      <c r="A623" s="25">
        <v>622</v>
      </c>
      <c r="B623" s="25" t="s">
        <v>17</v>
      </c>
      <c r="C623" s="24" t="s">
        <v>6356</v>
      </c>
      <c r="D623" s="24" t="s">
        <v>2777</v>
      </c>
      <c r="E623" s="23">
        <v>38443</v>
      </c>
      <c r="F623" s="115">
        <v>6</v>
      </c>
      <c r="G623" s="85">
        <v>118.17</v>
      </c>
      <c r="H623" s="72"/>
      <c r="I623" s="73">
        <f t="shared" si="19"/>
        <v>0</v>
      </c>
      <c r="J623" s="74" t="str">
        <f t="shared" si="18"/>
        <v/>
      </c>
    </row>
    <row r="624" spans="1:10" ht="15" customHeight="1">
      <c r="A624" s="25">
        <v>623</v>
      </c>
      <c r="B624" s="25" t="s">
        <v>17</v>
      </c>
      <c r="C624" s="24" t="s">
        <v>6355</v>
      </c>
      <c r="D624" s="24" t="s">
        <v>5160</v>
      </c>
      <c r="E624" s="23">
        <v>59885</v>
      </c>
      <c r="F624" s="115">
        <v>5</v>
      </c>
      <c r="G624" s="85">
        <v>6104</v>
      </c>
      <c r="H624" s="72"/>
      <c r="I624" s="73">
        <f t="shared" si="19"/>
        <v>0</v>
      </c>
      <c r="J624" s="74" t="str">
        <f t="shared" si="18"/>
        <v/>
      </c>
    </row>
    <row r="625" spans="1:10" ht="15" customHeight="1">
      <c r="A625" s="25">
        <v>624</v>
      </c>
      <c r="B625" s="25" t="s">
        <v>17</v>
      </c>
      <c r="C625" s="24" t="s">
        <v>6354</v>
      </c>
      <c r="D625" s="24" t="s">
        <v>6353</v>
      </c>
      <c r="E625" s="23">
        <v>33269</v>
      </c>
      <c r="F625" s="115">
        <v>5</v>
      </c>
      <c r="G625" s="85">
        <v>17.829999999999998</v>
      </c>
      <c r="H625" s="72"/>
      <c r="I625" s="73">
        <f t="shared" si="19"/>
        <v>0</v>
      </c>
      <c r="J625" s="74" t="str">
        <f t="shared" si="18"/>
        <v/>
      </c>
    </row>
    <row r="626" spans="1:10" ht="15" customHeight="1">
      <c r="A626" s="25">
        <v>625</v>
      </c>
      <c r="B626" s="25" t="s">
        <v>17</v>
      </c>
      <c r="C626" s="24" t="s">
        <v>6352</v>
      </c>
      <c r="D626" s="24" t="s">
        <v>5662</v>
      </c>
      <c r="E626" s="23">
        <v>27914</v>
      </c>
      <c r="F626" s="115">
        <v>5</v>
      </c>
      <c r="G626" s="85">
        <v>50</v>
      </c>
      <c r="H626" s="72"/>
      <c r="I626" s="73">
        <f t="shared" si="19"/>
        <v>0</v>
      </c>
      <c r="J626" s="74" t="str">
        <f t="shared" si="18"/>
        <v/>
      </c>
    </row>
    <row r="627" spans="1:10" ht="15" customHeight="1">
      <c r="A627" s="25">
        <v>626</v>
      </c>
      <c r="B627" s="25" t="s">
        <v>17</v>
      </c>
      <c r="C627" s="24" t="s">
        <v>6351</v>
      </c>
      <c r="D627" s="24" t="s">
        <v>6350</v>
      </c>
      <c r="E627" s="23">
        <v>22373</v>
      </c>
      <c r="F627" s="115">
        <v>5</v>
      </c>
      <c r="G627" s="85">
        <v>90.2</v>
      </c>
      <c r="H627" s="72"/>
      <c r="I627" s="73">
        <f t="shared" si="19"/>
        <v>0</v>
      </c>
      <c r="J627" s="74" t="str">
        <f t="shared" si="18"/>
        <v/>
      </c>
    </row>
    <row r="628" spans="1:10" ht="15" customHeight="1">
      <c r="A628" s="25">
        <v>627</v>
      </c>
      <c r="B628" s="25" t="s">
        <v>17</v>
      </c>
      <c r="C628" s="24" t="s">
        <v>6349</v>
      </c>
      <c r="D628" s="24" t="s">
        <v>6348</v>
      </c>
      <c r="E628" s="23" t="s">
        <v>6347</v>
      </c>
      <c r="F628" s="115">
        <v>23</v>
      </c>
      <c r="G628" s="85">
        <v>7.7266666666666666</v>
      </c>
      <c r="H628" s="72"/>
      <c r="I628" s="73">
        <f t="shared" si="19"/>
        <v>0</v>
      </c>
      <c r="J628" s="74" t="str">
        <f t="shared" si="18"/>
        <v/>
      </c>
    </row>
    <row r="629" spans="1:10" ht="15" customHeight="1">
      <c r="A629" s="25">
        <v>628</v>
      </c>
      <c r="B629" s="25" t="s">
        <v>17</v>
      </c>
      <c r="C629" s="24" t="s">
        <v>6346</v>
      </c>
      <c r="D629" s="24" t="s">
        <v>6084</v>
      </c>
      <c r="E629" s="23">
        <v>71483</v>
      </c>
      <c r="F629" s="115">
        <v>36</v>
      </c>
      <c r="G629" s="85">
        <v>49.389999999999993</v>
      </c>
      <c r="H629" s="72"/>
      <c r="I629" s="73">
        <f t="shared" si="19"/>
        <v>0</v>
      </c>
      <c r="J629" s="74" t="str">
        <f t="shared" si="18"/>
        <v/>
      </c>
    </row>
    <row r="630" spans="1:10" ht="15" customHeight="1">
      <c r="A630" s="25">
        <v>629</v>
      </c>
      <c r="B630" s="25" t="s">
        <v>17</v>
      </c>
      <c r="C630" s="24" t="s">
        <v>6345</v>
      </c>
      <c r="D630" s="24" t="s">
        <v>2791</v>
      </c>
      <c r="E630" s="23">
        <v>33269</v>
      </c>
      <c r="F630" s="115">
        <v>63</v>
      </c>
      <c r="G630" s="85">
        <v>1.8699999999999999</v>
      </c>
      <c r="H630" s="72"/>
      <c r="I630" s="73">
        <f t="shared" si="19"/>
        <v>0</v>
      </c>
      <c r="J630" s="74" t="str">
        <f t="shared" si="18"/>
        <v/>
      </c>
    </row>
    <row r="631" spans="1:10" s="26" customFormat="1">
      <c r="A631" s="25">
        <v>630</v>
      </c>
      <c r="B631" s="29" t="s">
        <v>17</v>
      </c>
      <c r="C631" s="28" t="s">
        <v>6344</v>
      </c>
      <c r="D631" s="28" t="s">
        <v>3236</v>
      </c>
      <c r="E631" s="27">
        <v>88044</v>
      </c>
      <c r="F631" s="116">
        <v>100</v>
      </c>
      <c r="G631" s="86">
        <v>4</v>
      </c>
      <c r="H631" s="72"/>
      <c r="I631" s="73">
        <f t="shared" si="19"/>
        <v>0</v>
      </c>
      <c r="J631" s="74" t="str">
        <f t="shared" si="18"/>
        <v/>
      </c>
    </row>
    <row r="632" spans="1:10" ht="15" customHeight="1">
      <c r="A632" s="25">
        <v>631</v>
      </c>
      <c r="B632" s="25" t="s">
        <v>17</v>
      </c>
      <c r="C632" s="24" t="s">
        <v>6343</v>
      </c>
      <c r="D632" s="24" t="s">
        <v>6342</v>
      </c>
      <c r="E632" s="23">
        <v>75915</v>
      </c>
      <c r="F632" s="115">
        <v>40</v>
      </c>
      <c r="G632" s="85">
        <v>55.75</v>
      </c>
      <c r="H632" s="72"/>
      <c r="I632" s="73">
        <f t="shared" si="19"/>
        <v>0</v>
      </c>
      <c r="J632" s="74" t="str">
        <f t="shared" si="18"/>
        <v/>
      </c>
    </row>
    <row r="633" spans="1:10" ht="15" customHeight="1">
      <c r="A633" s="25">
        <v>632</v>
      </c>
      <c r="B633" s="25" t="s">
        <v>17</v>
      </c>
      <c r="C633" s="24" t="s">
        <v>6341</v>
      </c>
      <c r="D633" s="24" t="s">
        <v>2791</v>
      </c>
      <c r="E633" s="23">
        <v>79318</v>
      </c>
      <c r="F633" s="115">
        <v>33</v>
      </c>
      <c r="G633" s="85">
        <v>15.4</v>
      </c>
      <c r="H633" s="72"/>
      <c r="I633" s="73">
        <f t="shared" si="19"/>
        <v>0</v>
      </c>
      <c r="J633" s="74" t="str">
        <f t="shared" si="18"/>
        <v/>
      </c>
    </row>
    <row r="634" spans="1:10" ht="15" customHeight="1">
      <c r="A634" s="25">
        <v>633</v>
      </c>
      <c r="B634" s="25" t="s">
        <v>17</v>
      </c>
      <c r="C634" s="24" t="s">
        <v>2514</v>
      </c>
      <c r="D634" s="24" t="s">
        <v>2807</v>
      </c>
      <c r="E634" s="23" t="s">
        <v>2511</v>
      </c>
      <c r="F634" s="115">
        <v>60</v>
      </c>
      <c r="G634" s="85">
        <v>1.25</v>
      </c>
      <c r="H634" s="72"/>
      <c r="I634" s="73">
        <f t="shared" si="19"/>
        <v>0</v>
      </c>
      <c r="J634" s="74" t="str">
        <f t="shared" si="18"/>
        <v/>
      </c>
    </row>
    <row r="635" spans="1:10" ht="15" customHeight="1">
      <c r="A635" s="25">
        <v>634</v>
      </c>
      <c r="B635" s="25" t="s">
        <v>17</v>
      </c>
      <c r="C635" s="24" t="s">
        <v>6340</v>
      </c>
      <c r="D635" s="24" t="s">
        <v>6339</v>
      </c>
      <c r="E635" s="23">
        <v>5755</v>
      </c>
      <c r="F635" s="115">
        <v>20</v>
      </c>
      <c r="G635" s="85">
        <v>4.5</v>
      </c>
      <c r="H635" s="72"/>
      <c r="I635" s="73">
        <f t="shared" si="19"/>
        <v>0</v>
      </c>
      <c r="J635" s="74" t="str">
        <f t="shared" si="18"/>
        <v/>
      </c>
    </row>
    <row r="636" spans="1:10" ht="15" customHeight="1">
      <c r="A636" s="25">
        <v>635</v>
      </c>
      <c r="B636" s="25" t="s">
        <v>17</v>
      </c>
      <c r="C636" s="24" t="s">
        <v>6338</v>
      </c>
      <c r="D636" s="24" t="s">
        <v>6337</v>
      </c>
      <c r="E636" s="23">
        <v>25693</v>
      </c>
      <c r="F636" s="115">
        <v>13</v>
      </c>
      <c r="G636" s="85">
        <v>20</v>
      </c>
      <c r="H636" s="72"/>
      <c r="I636" s="73">
        <f t="shared" si="19"/>
        <v>0</v>
      </c>
      <c r="J636" s="74" t="str">
        <f t="shared" si="18"/>
        <v/>
      </c>
    </row>
    <row r="637" spans="1:10" ht="15" customHeight="1">
      <c r="A637" s="25">
        <v>636</v>
      </c>
      <c r="B637" s="25" t="s">
        <v>17</v>
      </c>
      <c r="C637" s="24" t="s">
        <v>6336</v>
      </c>
      <c r="D637" s="24" t="s">
        <v>6335</v>
      </c>
      <c r="E637" s="23" t="s">
        <v>2501</v>
      </c>
      <c r="F637" s="115">
        <v>5</v>
      </c>
      <c r="G637" s="85">
        <v>696</v>
      </c>
      <c r="H637" s="72"/>
      <c r="I637" s="73">
        <f t="shared" si="19"/>
        <v>0</v>
      </c>
      <c r="J637" s="74" t="str">
        <f t="shared" si="18"/>
        <v/>
      </c>
    </row>
    <row r="638" spans="1:10" ht="15" customHeight="1">
      <c r="A638" s="25">
        <v>637</v>
      </c>
      <c r="B638" s="25" t="s">
        <v>17</v>
      </c>
      <c r="C638" s="24" t="s">
        <v>6334</v>
      </c>
      <c r="D638" s="24" t="s">
        <v>6333</v>
      </c>
      <c r="E638" s="23" t="s">
        <v>2501</v>
      </c>
      <c r="F638" s="115">
        <v>5</v>
      </c>
      <c r="G638" s="85">
        <v>2618</v>
      </c>
      <c r="H638" s="72"/>
      <c r="I638" s="73">
        <f t="shared" si="19"/>
        <v>0</v>
      </c>
      <c r="J638" s="74" t="str">
        <f t="shared" si="18"/>
        <v/>
      </c>
    </row>
    <row r="639" spans="1:10" ht="15" customHeight="1">
      <c r="A639" s="25">
        <v>638</v>
      </c>
      <c r="B639" s="25" t="s">
        <v>17</v>
      </c>
      <c r="C639" s="24" t="s">
        <v>6332</v>
      </c>
      <c r="D639" s="24" t="s">
        <v>2759</v>
      </c>
      <c r="E639" s="23">
        <v>99193</v>
      </c>
      <c r="F639" s="115">
        <v>42</v>
      </c>
      <c r="G639" s="85">
        <v>9.2133333333333329</v>
      </c>
      <c r="H639" s="72"/>
      <c r="I639" s="73">
        <f t="shared" si="19"/>
        <v>0</v>
      </c>
      <c r="J639" s="74" t="str">
        <f t="shared" si="18"/>
        <v/>
      </c>
    </row>
    <row r="640" spans="1:10" ht="15" customHeight="1">
      <c r="A640" s="25">
        <v>639</v>
      </c>
      <c r="B640" s="25" t="s">
        <v>17</v>
      </c>
      <c r="C640" s="24" t="s">
        <v>2507</v>
      </c>
      <c r="D640" s="24" t="s">
        <v>3569</v>
      </c>
      <c r="E640" s="23">
        <v>35918</v>
      </c>
      <c r="F640" s="115">
        <v>5</v>
      </c>
      <c r="G640" s="85">
        <v>78.739999999999995</v>
      </c>
      <c r="H640" s="72"/>
      <c r="I640" s="73">
        <f t="shared" si="19"/>
        <v>0</v>
      </c>
      <c r="J640" s="74" t="str">
        <f t="shared" si="18"/>
        <v/>
      </c>
    </row>
    <row r="641" spans="1:10" ht="15" customHeight="1">
      <c r="A641" s="25">
        <v>640</v>
      </c>
      <c r="B641" s="25" t="s">
        <v>17</v>
      </c>
      <c r="C641" s="24" t="s">
        <v>6331</v>
      </c>
      <c r="D641" s="24" t="s">
        <v>6330</v>
      </c>
      <c r="E641" s="23">
        <v>99866</v>
      </c>
      <c r="F641" s="115">
        <v>5</v>
      </c>
      <c r="G641" s="85">
        <v>2174.7733333333331</v>
      </c>
      <c r="H641" s="72"/>
      <c r="I641" s="73">
        <f t="shared" si="19"/>
        <v>0</v>
      </c>
      <c r="J641" s="74" t="str">
        <f t="shared" si="18"/>
        <v/>
      </c>
    </row>
    <row r="642" spans="1:10" ht="15" customHeight="1">
      <c r="A642" s="25">
        <v>641</v>
      </c>
      <c r="B642" s="25" t="s">
        <v>17</v>
      </c>
      <c r="C642" s="24" t="s">
        <v>6329</v>
      </c>
      <c r="D642" s="24" t="s">
        <v>2755</v>
      </c>
      <c r="E642" s="23">
        <v>99193</v>
      </c>
      <c r="F642" s="115">
        <v>5</v>
      </c>
      <c r="G642" s="85">
        <v>65.38666666666667</v>
      </c>
      <c r="H642" s="72"/>
      <c r="I642" s="73">
        <f t="shared" si="19"/>
        <v>0</v>
      </c>
      <c r="J642" s="74" t="str">
        <f t="shared" ref="J642:J705" si="20">IF(H:H&gt;G:G, "Above Estimated Unit Price", "")</f>
        <v/>
      </c>
    </row>
    <row r="643" spans="1:10" ht="15" customHeight="1">
      <c r="A643" s="25">
        <v>642</v>
      </c>
      <c r="B643" s="25" t="s">
        <v>17</v>
      </c>
      <c r="C643" s="24" t="s">
        <v>6328</v>
      </c>
      <c r="D643" s="24" t="s">
        <v>6327</v>
      </c>
      <c r="E643" s="23">
        <v>73760</v>
      </c>
      <c r="F643" s="115">
        <v>5</v>
      </c>
      <c r="G643" s="85">
        <v>54.456666666666671</v>
      </c>
      <c r="H643" s="72"/>
      <c r="I643" s="73">
        <f t="shared" ref="I643:I706" si="21">H643*F643</f>
        <v>0</v>
      </c>
      <c r="J643" s="74" t="str">
        <f t="shared" si="20"/>
        <v/>
      </c>
    </row>
    <row r="644" spans="1:10" ht="15" customHeight="1">
      <c r="A644" s="25">
        <v>643</v>
      </c>
      <c r="B644" s="25" t="s">
        <v>17</v>
      </c>
      <c r="C644" s="24" t="s">
        <v>6326</v>
      </c>
      <c r="D644" s="24" t="s">
        <v>6325</v>
      </c>
      <c r="E644" s="23">
        <v>73760</v>
      </c>
      <c r="F644" s="115">
        <v>5</v>
      </c>
      <c r="G644" s="85">
        <v>59.23</v>
      </c>
      <c r="H644" s="72"/>
      <c r="I644" s="73">
        <f t="shared" si="21"/>
        <v>0</v>
      </c>
      <c r="J644" s="74" t="str">
        <f t="shared" si="20"/>
        <v/>
      </c>
    </row>
    <row r="645" spans="1:10" ht="15" customHeight="1">
      <c r="A645" s="25">
        <v>644</v>
      </c>
      <c r="B645" s="25" t="s">
        <v>17</v>
      </c>
      <c r="C645" s="24" t="s">
        <v>6324</v>
      </c>
      <c r="D645" s="24" t="s">
        <v>2685</v>
      </c>
      <c r="E645" s="23">
        <v>26433</v>
      </c>
      <c r="F645" s="115">
        <v>5</v>
      </c>
      <c r="G645" s="85">
        <v>36</v>
      </c>
      <c r="H645" s="72"/>
      <c r="I645" s="73">
        <f t="shared" si="21"/>
        <v>0</v>
      </c>
      <c r="J645" s="74" t="str">
        <f t="shared" si="20"/>
        <v/>
      </c>
    </row>
    <row r="646" spans="1:10" ht="15" customHeight="1">
      <c r="A646" s="25">
        <v>645</v>
      </c>
      <c r="B646" s="25" t="s">
        <v>17</v>
      </c>
      <c r="C646" s="24" t="s">
        <v>6323</v>
      </c>
      <c r="D646" s="24" t="s">
        <v>4415</v>
      </c>
      <c r="E646" s="23">
        <v>73760</v>
      </c>
      <c r="F646" s="115">
        <v>5</v>
      </c>
      <c r="G646" s="85">
        <v>562.78666666666675</v>
      </c>
      <c r="H646" s="72"/>
      <c r="I646" s="73">
        <f t="shared" si="21"/>
        <v>0</v>
      </c>
      <c r="J646" s="74" t="str">
        <f t="shared" si="20"/>
        <v/>
      </c>
    </row>
    <row r="647" spans="1:10" ht="15" customHeight="1">
      <c r="A647" s="25">
        <v>646</v>
      </c>
      <c r="B647" s="25" t="s">
        <v>17</v>
      </c>
      <c r="C647" s="24" t="s">
        <v>6322</v>
      </c>
      <c r="D647" s="24" t="s">
        <v>6321</v>
      </c>
      <c r="E647" s="23" t="s">
        <v>2501</v>
      </c>
      <c r="F647" s="115">
        <v>5</v>
      </c>
      <c r="G647" s="85">
        <v>212.42</v>
      </c>
      <c r="H647" s="72"/>
      <c r="I647" s="73">
        <f t="shared" si="21"/>
        <v>0</v>
      </c>
      <c r="J647" s="74" t="str">
        <f t="shared" si="20"/>
        <v/>
      </c>
    </row>
    <row r="648" spans="1:10" s="26" customFormat="1">
      <c r="A648" s="25">
        <v>647</v>
      </c>
      <c r="B648" s="29" t="s">
        <v>17</v>
      </c>
      <c r="C648" s="28" t="s">
        <v>6320</v>
      </c>
      <c r="D648" s="28" t="s">
        <v>6319</v>
      </c>
      <c r="E648" s="27" t="s">
        <v>2501</v>
      </c>
      <c r="F648" s="115">
        <v>5</v>
      </c>
      <c r="G648" s="86">
        <v>410</v>
      </c>
      <c r="H648" s="72"/>
      <c r="I648" s="73">
        <f t="shared" si="21"/>
        <v>0</v>
      </c>
      <c r="J648" s="74" t="str">
        <f t="shared" si="20"/>
        <v/>
      </c>
    </row>
    <row r="649" spans="1:10" ht="15" customHeight="1">
      <c r="A649" s="25">
        <v>648</v>
      </c>
      <c r="B649" s="25" t="s">
        <v>17</v>
      </c>
      <c r="C649" s="24" t="s">
        <v>6318</v>
      </c>
      <c r="D649" s="24" t="s">
        <v>6317</v>
      </c>
      <c r="E649" s="23" t="s">
        <v>2501</v>
      </c>
      <c r="F649" s="115">
        <v>8</v>
      </c>
      <c r="G649" s="85">
        <v>414</v>
      </c>
      <c r="H649" s="72"/>
      <c r="I649" s="73">
        <f t="shared" si="21"/>
        <v>0</v>
      </c>
      <c r="J649" s="74" t="str">
        <f t="shared" si="20"/>
        <v/>
      </c>
    </row>
    <row r="650" spans="1:10" ht="15" customHeight="1">
      <c r="A650" s="25">
        <v>649</v>
      </c>
      <c r="B650" s="25" t="s">
        <v>17</v>
      </c>
      <c r="C650" s="24" t="s">
        <v>6316</v>
      </c>
      <c r="D650" s="24" t="s">
        <v>6315</v>
      </c>
      <c r="E650" s="23">
        <v>73760</v>
      </c>
      <c r="F650" s="115">
        <v>9</v>
      </c>
      <c r="G650" s="85">
        <v>144.62</v>
      </c>
      <c r="H650" s="72"/>
      <c r="I650" s="73">
        <f t="shared" si="21"/>
        <v>0</v>
      </c>
      <c r="J650" s="74" t="str">
        <f t="shared" si="20"/>
        <v/>
      </c>
    </row>
    <row r="651" spans="1:10" ht="15" customHeight="1">
      <c r="A651" s="25">
        <v>650</v>
      </c>
      <c r="B651" s="25" t="s">
        <v>17</v>
      </c>
      <c r="C651" s="24" t="s">
        <v>6314</v>
      </c>
      <c r="D651" s="24" t="s">
        <v>6313</v>
      </c>
      <c r="E651" s="23">
        <v>73760</v>
      </c>
      <c r="F651" s="115">
        <v>10</v>
      </c>
      <c r="G651" s="85">
        <v>70.53</v>
      </c>
      <c r="H651" s="72"/>
      <c r="I651" s="73">
        <f t="shared" si="21"/>
        <v>0</v>
      </c>
      <c r="J651" s="74" t="str">
        <f t="shared" si="20"/>
        <v/>
      </c>
    </row>
    <row r="652" spans="1:10" ht="15" customHeight="1">
      <c r="A652" s="25">
        <v>651</v>
      </c>
      <c r="B652" s="25" t="s">
        <v>17</v>
      </c>
      <c r="C652" s="24" t="s">
        <v>6312</v>
      </c>
      <c r="D652" s="24" t="s">
        <v>6311</v>
      </c>
      <c r="E652" s="23">
        <v>73760</v>
      </c>
      <c r="F652" s="115">
        <v>5</v>
      </c>
      <c r="G652" s="85">
        <v>21.62</v>
      </c>
      <c r="H652" s="72"/>
      <c r="I652" s="73">
        <f t="shared" si="21"/>
        <v>0</v>
      </c>
      <c r="J652" s="74" t="str">
        <f t="shared" si="20"/>
        <v/>
      </c>
    </row>
    <row r="653" spans="1:10" ht="15" customHeight="1">
      <c r="A653" s="25">
        <v>652</v>
      </c>
      <c r="B653" s="25" t="s">
        <v>17</v>
      </c>
      <c r="C653" s="24" t="s">
        <v>6310</v>
      </c>
      <c r="D653" s="24" t="s">
        <v>6309</v>
      </c>
      <c r="E653" s="23">
        <v>71483</v>
      </c>
      <c r="F653" s="115">
        <v>5</v>
      </c>
      <c r="G653" s="85">
        <v>59.363333333333337</v>
      </c>
      <c r="H653" s="72"/>
      <c r="I653" s="73">
        <f t="shared" si="21"/>
        <v>0</v>
      </c>
      <c r="J653" s="74" t="str">
        <f t="shared" si="20"/>
        <v/>
      </c>
    </row>
    <row r="654" spans="1:10" ht="15" customHeight="1">
      <c r="A654" s="25">
        <v>653</v>
      </c>
      <c r="B654" s="25" t="s">
        <v>17</v>
      </c>
      <c r="C654" s="24" t="s">
        <v>2503</v>
      </c>
      <c r="D654" s="24" t="s">
        <v>6308</v>
      </c>
      <c r="E654" s="23" t="s">
        <v>2501</v>
      </c>
      <c r="F654" s="115">
        <v>34</v>
      </c>
      <c r="G654" s="85">
        <v>34</v>
      </c>
      <c r="H654" s="72"/>
      <c r="I654" s="73">
        <f t="shared" si="21"/>
        <v>0</v>
      </c>
      <c r="J654" s="74" t="str">
        <f t="shared" si="20"/>
        <v/>
      </c>
    </row>
    <row r="655" spans="1:10" ht="15" customHeight="1">
      <c r="A655" s="25">
        <v>654</v>
      </c>
      <c r="B655" s="25" t="s">
        <v>17</v>
      </c>
      <c r="C655" s="24" t="s">
        <v>6307</v>
      </c>
      <c r="D655" s="24" t="s">
        <v>6022</v>
      </c>
      <c r="E655" s="23">
        <v>50423</v>
      </c>
      <c r="F655" s="115">
        <v>5</v>
      </c>
      <c r="G655" s="85">
        <v>50.069999999999993</v>
      </c>
      <c r="H655" s="72"/>
      <c r="I655" s="73">
        <f t="shared" si="21"/>
        <v>0</v>
      </c>
      <c r="J655" s="74" t="str">
        <f t="shared" si="20"/>
        <v/>
      </c>
    </row>
    <row r="656" spans="1:10" ht="15" customHeight="1">
      <c r="A656" s="25">
        <v>655</v>
      </c>
      <c r="B656" s="25" t="s">
        <v>17</v>
      </c>
      <c r="C656" s="24" t="s">
        <v>6306</v>
      </c>
      <c r="D656" s="24" t="s">
        <v>6305</v>
      </c>
      <c r="E656" s="23" t="s">
        <v>6304</v>
      </c>
      <c r="F656" s="115">
        <v>5</v>
      </c>
      <c r="G656" s="85">
        <v>434.9</v>
      </c>
      <c r="H656" s="72"/>
      <c r="I656" s="73">
        <f t="shared" si="21"/>
        <v>0</v>
      </c>
      <c r="J656" s="74" t="str">
        <f t="shared" si="20"/>
        <v/>
      </c>
    </row>
    <row r="657" spans="1:10" ht="15" customHeight="1">
      <c r="A657" s="25">
        <v>656</v>
      </c>
      <c r="B657" s="25" t="s">
        <v>17</v>
      </c>
      <c r="C657" s="24" t="s">
        <v>6303</v>
      </c>
      <c r="D657" s="24" t="s">
        <v>4433</v>
      </c>
      <c r="E657" s="23">
        <v>53655</v>
      </c>
      <c r="F657" s="115">
        <v>5</v>
      </c>
      <c r="G657" s="85">
        <v>242</v>
      </c>
      <c r="H657" s="72"/>
      <c r="I657" s="73">
        <f t="shared" si="21"/>
        <v>0</v>
      </c>
      <c r="J657" s="74" t="str">
        <f t="shared" si="20"/>
        <v/>
      </c>
    </row>
    <row r="658" spans="1:10" ht="15" customHeight="1">
      <c r="A658" s="25">
        <v>657</v>
      </c>
      <c r="B658" s="25" t="s">
        <v>17</v>
      </c>
      <c r="C658" s="24" t="s">
        <v>6302</v>
      </c>
      <c r="D658" s="24" t="s">
        <v>6301</v>
      </c>
      <c r="E658" s="23">
        <v>5079</v>
      </c>
      <c r="F658" s="115">
        <v>20</v>
      </c>
      <c r="G658" s="85">
        <v>29.796666666666667</v>
      </c>
      <c r="H658" s="72"/>
      <c r="I658" s="73">
        <f t="shared" si="21"/>
        <v>0</v>
      </c>
      <c r="J658" s="74" t="str">
        <f t="shared" si="20"/>
        <v/>
      </c>
    </row>
    <row r="659" spans="1:10" ht="15" customHeight="1">
      <c r="A659" s="25">
        <v>658</v>
      </c>
      <c r="B659" s="25" t="s">
        <v>17</v>
      </c>
      <c r="C659" s="24" t="s">
        <v>6300</v>
      </c>
      <c r="D659" s="24" t="s">
        <v>6299</v>
      </c>
      <c r="E659" s="23">
        <v>55635</v>
      </c>
      <c r="F659" s="115">
        <v>9</v>
      </c>
      <c r="G659" s="85">
        <v>39</v>
      </c>
      <c r="H659" s="72"/>
      <c r="I659" s="73">
        <f t="shared" si="21"/>
        <v>0</v>
      </c>
      <c r="J659" s="74" t="str">
        <f t="shared" si="20"/>
        <v/>
      </c>
    </row>
    <row r="660" spans="1:10" ht="15" customHeight="1">
      <c r="A660" s="25">
        <v>659</v>
      </c>
      <c r="B660" s="25" t="s">
        <v>17</v>
      </c>
      <c r="C660" s="24" t="s">
        <v>6298</v>
      </c>
      <c r="D660" s="24" t="s">
        <v>6297</v>
      </c>
      <c r="E660" s="23">
        <v>45402</v>
      </c>
      <c r="F660" s="115">
        <v>5</v>
      </c>
      <c r="G660" s="85">
        <v>798</v>
      </c>
      <c r="H660" s="72"/>
      <c r="I660" s="73">
        <f t="shared" si="21"/>
        <v>0</v>
      </c>
      <c r="J660" s="74" t="str">
        <f t="shared" si="20"/>
        <v/>
      </c>
    </row>
    <row r="661" spans="1:10" ht="15" customHeight="1">
      <c r="A661" s="25">
        <v>660</v>
      </c>
      <c r="B661" s="25" t="s">
        <v>17</v>
      </c>
      <c r="C661" s="24" t="s">
        <v>6296</v>
      </c>
      <c r="D661" s="24" t="s">
        <v>4480</v>
      </c>
      <c r="E661" s="23" t="s">
        <v>3024</v>
      </c>
      <c r="F661" s="115">
        <v>42</v>
      </c>
      <c r="G661" s="85">
        <v>27.35</v>
      </c>
      <c r="H661" s="72"/>
      <c r="I661" s="73">
        <f t="shared" si="21"/>
        <v>0</v>
      </c>
      <c r="J661" s="74" t="str">
        <f t="shared" si="20"/>
        <v/>
      </c>
    </row>
    <row r="662" spans="1:10" ht="15" customHeight="1">
      <c r="A662" s="25">
        <v>661</v>
      </c>
      <c r="B662" s="25" t="s">
        <v>17</v>
      </c>
      <c r="C662" s="24" t="s">
        <v>6295</v>
      </c>
      <c r="D662" s="24" t="s">
        <v>5524</v>
      </c>
      <c r="E662" s="23" t="s">
        <v>3024</v>
      </c>
      <c r="F662" s="115">
        <v>5</v>
      </c>
      <c r="G662" s="85">
        <v>1664.34</v>
      </c>
      <c r="H662" s="72"/>
      <c r="I662" s="73">
        <f t="shared" si="21"/>
        <v>0</v>
      </c>
      <c r="J662" s="74" t="str">
        <f t="shared" si="20"/>
        <v/>
      </c>
    </row>
    <row r="663" spans="1:10" ht="15" customHeight="1">
      <c r="A663" s="25">
        <v>662</v>
      </c>
      <c r="B663" s="25" t="s">
        <v>17</v>
      </c>
      <c r="C663" s="24" t="s">
        <v>6294</v>
      </c>
      <c r="D663" s="24" t="s">
        <v>6293</v>
      </c>
      <c r="E663" s="23" t="s">
        <v>3024</v>
      </c>
      <c r="F663" s="115">
        <v>26</v>
      </c>
      <c r="G663" s="85">
        <v>3.65</v>
      </c>
      <c r="H663" s="72"/>
      <c r="I663" s="73">
        <f t="shared" si="21"/>
        <v>0</v>
      </c>
      <c r="J663" s="74" t="str">
        <f t="shared" si="20"/>
        <v/>
      </c>
    </row>
    <row r="664" spans="1:10" ht="15" customHeight="1">
      <c r="A664" s="25">
        <v>663</v>
      </c>
      <c r="B664" s="25" t="s">
        <v>17</v>
      </c>
      <c r="C664" s="24" t="s">
        <v>6292</v>
      </c>
      <c r="D664" s="24" t="s">
        <v>6287</v>
      </c>
      <c r="E664" s="23" t="s">
        <v>3024</v>
      </c>
      <c r="F664" s="115">
        <v>5</v>
      </c>
      <c r="G664" s="85">
        <v>270.39999999999998</v>
      </c>
      <c r="H664" s="72"/>
      <c r="I664" s="73">
        <f t="shared" si="21"/>
        <v>0</v>
      </c>
      <c r="J664" s="74" t="str">
        <f t="shared" si="20"/>
        <v/>
      </c>
    </row>
    <row r="665" spans="1:10" ht="15" customHeight="1">
      <c r="A665" s="25">
        <v>664</v>
      </c>
      <c r="B665" s="25" t="s">
        <v>17</v>
      </c>
      <c r="C665" s="24" t="s">
        <v>6291</v>
      </c>
      <c r="D665" s="24" t="s">
        <v>6290</v>
      </c>
      <c r="E665" s="23" t="s">
        <v>3024</v>
      </c>
      <c r="F665" s="115">
        <v>5</v>
      </c>
      <c r="G665" s="85">
        <v>26.69</v>
      </c>
      <c r="H665" s="72"/>
      <c r="I665" s="73">
        <f t="shared" si="21"/>
        <v>0</v>
      </c>
      <c r="J665" s="74" t="str">
        <f t="shared" si="20"/>
        <v/>
      </c>
    </row>
    <row r="666" spans="1:10" ht="15" customHeight="1">
      <c r="A666" s="25">
        <v>665</v>
      </c>
      <c r="B666" s="25" t="s">
        <v>17</v>
      </c>
      <c r="C666" s="24" t="s">
        <v>6289</v>
      </c>
      <c r="D666" s="24" t="s">
        <v>6287</v>
      </c>
      <c r="E666" s="23" t="s">
        <v>3024</v>
      </c>
      <c r="F666" s="115">
        <v>5</v>
      </c>
      <c r="G666" s="85">
        <v>1060.75</v>
      </c>
      <c r="H666" s="72"/>
      <c r="I666" s="73">
        <f t="shared" si="21"/>
        <v>0</v>
      </c>
      <c r="J666" s="74" t="str">
        <f t="shared" si="20"/>
        <v/>
      </c>
    </row>
    <row r="667" spans="1:10" ht="15" customHeight="1">
      <c r="A667" s="25">
        <v>666</v>
      </c>
      <c r="B667" s="25" t="s">
        <v>17</v>
      </c>
      <c r="C667" s="24" t="s">
        <v>6288</v>
      </c>
      <c r="D667" s="24" t="s">
        <v>6287</v>
      </c>
      <c r="E667" s="23" t="s">
        <v>3024</v>
      </c>
      <c r="F667" s="115">
        <v>5</v>
      </c>
      <c r="G667" s="85">
        <v>1219</v>
      </c>
      <c r="H667" s="72"/>
      <c r="I667" s="73">
        <f t="shared" si="21"/>
        <v>0</v>
      </c>
      <c r="J667" s="74" t="str">
        <f t="shared" si="20"/>
        <v/>
      </c>
    </row>
    <row r="668" spans="1:10" ht="15" customHeight="1">
      <c r="A668" s="25">
        <v>667</v>
      </c>
      <c r="B668" s="25" t="s">
        <v>17</v>
      </c>
      <c r="C668" s="24" t="s">
        <v>6286</v>
      </c>
      <c r="D668" s="24" t="s">
        <v>5517</v>
      </c>
      <c r="E668" s="23" t="s">
        <v>3024</v>
      </c>
      <c r="F668" s="115">
        <v>5</v>
      </c>
      <c r="G668" s="85">
        <v>22.7</v>
      </c>
      <c r="H668" s="72"/>
      <c r="I668" s="73">
        <f t="shared" si="21"/>
        <v>0</v>
      </c>
      <c r="J668" s="74" t="str">
        <f t="shared" si="20"/>
        <v/>
      </c>
    </row>
    <row r="669" spans="1:10" ht="15" customHeight="1">
      <c r="A669" s="25">
        <v>668</v>
      </c>
      <c r="B669" s="25" t="s">
        <v>17</v>
      </c>
      <c r="C669" s="24" t="s">
        <v>6285</v>
      </c>
      <c r="D669" s="24" t="s">
        <v>6284</v>
      </c>
      <c r="E669" s="23" t="s">
        <v>3024</v>
      </c>
      <c r="F669" s="115">
        <v>5</v>
      </c>
      <c r="G669" s="85">
        <v>51.89</v>
      </c>
      <c r="H669" s="72"/>
      <c r="I669" s="73">
        <f t="shared" si="21"/>
        <v>0</v>
      </c>
      <c r="J669" s="74" t="str">
        <f t="shared" si="20"/>
        <v/>
      </c>
    </row>
    <row r="670" spans="1:10" ht="15" customHeight="1">
      <c r="A670" s="25">
        <v>669</v>
      </c>
      <c r="B670" s="25" t="s">
        <v>17</v>
      </c>
      <c r="C670" s="24" t="s">
        <v>6283</v>
      </c>
      <c r="D670" s="24" t="s">
        <v>3068</v>
      </c>
      <c r="E670" s="23" t="s">
        <v>3024</v>
      </c>
      <c r="F670" s="115">
        <v>5</v>
      </c>
      <c r="G670" s="85">
        <v>101.67</v>
      </c>
      <c r="H670" s="72"/>
      <c r="I670" s="73">
        <f t="shared" si="21"/>
        <v>0</v>
      </c>
      <c r="J670" s="74" t="str">
        <f t="shared" si="20"/>
        <v/>
      </c>
    </row>
    <row r="671" spans="1:10" ht="15" customHeight="1">
      <c r="A671" s="25">
        <v>670</v>
      </c>
      <c r="B671" s="25" t="s">
        <v>17</v>
      </c>
      <c r="C671" s="24" t="s">
        <v>6282</v>
      </c>
      <c r="D671" s="24" t="s">
        <v>3070</v>
      </c>
      <c r="E671" s="23" t="s">
        <v>3024</v>
      </c>
      <c r="F671" s="115">
        <v>7</v>
      </c>
      <c r="G671" s="85">
        <v>16.850000000000001</v>
      </c>
      <c r="H671" s="72"/>
      <c r="I671" s="73">
        <f t="shared" si="21"/>
        <v>0</v>
      </c>
      <c r="J671" s="74" t="str">
        <f t="shared" si="20"/>
        <v/>
      </c>
    </row>
    <row r="672" spans="1:10" ht="15" customHeight="1">
      <c r="A672" s="25">
        <v>671</v>
      </c>
      <c r="B672" s="25" t="s">
        <v>17</v>
      </c>
      <c r="C672" s="24" t="s">
        <v>6281</v>
      </c>
      <c r="D672" s="24" t="s">
        <v>3367</v>
      </c>
      <c r="E672" s="23" t="s">
        <v>3024</v>
      </c>
      <c r="F672" s="115">
        <v>5</v>
      </c>
      <c r="G672" s="85">
        <v>37.19</v>
      </c>
      <c r="H672" s="72"/>
      <c r="I672" s="73">
        <f t="shared" si="21"/>
        <v>0</v>
      </c>
      <c r="J672" s="74" t="str">
        <f t="shared" si="20"/>
        <v/>
      </c>
    </row>
    <row r="673" spans="1:10" ht="15" customHeight="1">
      <c r="A673" s="25">
        <v>672</v>
      </c>
      <c r="B673" s="25" t="s">
        <v>17</v>
      </c>
      <c r="C673" s="24" t="s">
        <v>6280</v>
      </c>
      <c r="D673" s="24" t="s">
        <v>6279</v>
      </c>
      <c r="E673" s="23" t="s">
        <v>3024</v>
      </c>
      <c r="F673" s="115">
        <v>21</v>
      </c>
      <c r="G673" s="85">
        <v>282.58999999999997</v>
      </c>
      <c r="H673" s="72"/>
      <c r="I673" s="73">
        <f t="shared" si="21"/>
        <v>0</v>
      </c>
      <c r="J673" s="74" t="str">
        <f t="shared" si="20"/>
        <v/>
      </c>
    </row>
    <row r="674" spans="1:10" ht="15" customHeight="1">
      <c r="A674" s="25">
        <v>673</v>
      </c>
      <c r="B674" s="25" t="s">
        <v>17</v>
      </c>
      <c r="C674" s="24" t="s">
        <v>6278</v>
      </c>
      <c r="D674" s="24" t="s">
        <v>6277</v>
      </c>
      <c r="E674" s="23" t="s">
        <v>3024</v>
      </c>
      <c r="F674" s="115">
        <v>5</v>
      </c>
      <c r="G674" s="85">
        <v>65</v>
      </c>
      <c r="H674" s="72"/>
      <c r="I674" s="73">
        <f t="shared" si="21"/>
        <v>0</v>
      </c>
      <c r="J674" s="74" t="str">
        <f t="shared" si="20"/>
        <v/>
      </c>
    </row>
    <row r="675" spans="1:10" ht="15" customHeight="1">
      <c r="A675" s="25">
        <v>674</v>
      </c>
      <c r="B675" s="25" t="s">
        <v>17</v>
      </c>
      <c r="C675" s="24" t="s">
        <v>6276</v>
      </c>
      <c r="D675" s="24" t="s">
        <v>6275</v>
      </c>
      <c r="E675" s="23" t="s">
        <v>3024</v>
      </c>
      <c r="F675" s="115">
        <v>5</v>
      </c>
      <c r="G675" s="85">
        <v>284.3</v>
      </c>
      <c r="H675" s="72"/>
      <c r="I675" s="73">
        <f t="shared" si="21"/>
        <v>0</v>
      </c>
      <c r="J675" s="74" t="str">
        <f t="shared" si="20"/>
        <v/>
      </c>
    </row>
    <row r="676" spans="1:10" ht="15" customHeight="1">
      <c r="A676" s="25">
        <v>675</v>
      </c>
      <c r="B676" s="25" t="s">
        <v>17</v>
      </c>
      <c r="C676" s="24" t="s">
        <v>6274</v>
      </c>
      <c r="D676" s="24" t="s">
        <v>5494</v>
      </c>
      <c r="E676" s="23" t="s">
        <v>3024</v>
      </c>
      <c r="F676" s="115">
        <v>5</v>
      </c>
      <c r="G676" s="85">
        <v>209.71</v>
      </c>
      <c r="H676" s="72"/>
      <c r="I676" s="73">
        <f t="shared" si="21"/>
        <v>0</v>
      </c>
      <c r="J676" s="74" t="str">
        <f t="shared" si="20"/>
        <v/>
      </c>
    </row>
    <row r="677" spans="1:10" ht="15" customHeight="1">
      <c r="A677" s="25">
        <v>676</v>
      </c>
      <c r="B677" s="25" t="s">
        <v>17</v>
      </c>
      <c r="C677" s="24" t="s">
        <v>6273</v>
      </c>
      <c r="D677" s="24" t="s">
        <v>6272</v>
      </c>
      <c r="E677" s="23" t="s">
        <v>3024</v>
      </c>
      <c r="F677" s="115">
        <v>11</v>
      </c>
      <c r="G677" s="85">
        <v>696.9</v>
      </c>
      <c r="H677" s="72"/>
      <c r="I677" s="73">
        <f t="shared" si="21"/>
        <v>0</v>
      </c>
      <c r="J677" s="74" t="str">
        <f t="shared" si="20"/>
        <v/>
      </c>
    </row>
    <row r="678" spans="1:10" ht="15" customHeight="1">
      <c r="A678" s="25">
        <v>677</v>
      </c>
      <c r="B678" s="25" t="s">
        <v>17</v>
      </c>
      <c r="C678" s="24" t="s">
        <v>6271</v>
      </c>
      <c r="D678" s="24" t="s">
        <v>2759</v>
      </c>
      <c r="E678" s="23" t="s">
        <v>3024</v>
      </c>
      <c r="F678" s="115">
        <v>37</v>
      </c>
      <c r="G678" s="85">
        <v>19.37</v>
      </c>
      <c r="H678" s="72"/>
      <c r="I678" s="73">
        <f t="shared" si="21"/>
        <v>0</v>
      </c>
      <c r="J678" s="74" t="str">
        <f t="shared" si="20"/>
        <v/>
      </c>
    </row>
    <row r="679" spans="1:10" ht="15" customHeight="1">
      <c r="A679" s="25">
        <v>678</v>
      </c>
      <c r="B679" s="25" t="s">
        <v>17</v>
      </c>
      <c r="C679" s="24" t="s">
        <v>6270</v>
      </c>
      <c r="D679" s="24" t="s">
        <v>3854</v>
      </c>
      <c r="E679" s="23" t="s">
        <v>3024</v>
      </c>
      <c r="F679" s="115">
        <v>5</v>
      </c>
      <c r="G679" s="85">
        <v>66.3</v>
      </c>
      <c r="H679" s="72"/>
      <c r="I679" s="73">
        <f t="shared" si="21"/>
        <v>0</v>
      </c>
      <c r="J679" s="74" t="str">
        <f t="shared" si="20"/>
        <v/>
      </c>
    </row>
    <row r="680" spans="1:10" ht="15" customHeight="1">
      <c r="A680" s="25">
        <v>679</v>
      </c>
      <c r="B680" s="25" t="s">
        <v>17</v>
      </c>
      <c r="C680" s="24" t="s">
        <v>6267</v>
      </c>
      <c r="D680" s="24" t="s">
        <v>6266</v>
      </c>
      <c r="E680" s="23" t="s">
        <v>3024</v>
      </c>
      <c r="F680" s="115">
        <v>5</v>
      </c>
      <c r="G680" s="85">
        <v>47.8</v>
      </c>
      <c r="H680" s="72"/>
      <c r="I680" s="73">
        <f t="shared" si="21"/>
        <v>0</v>
      </c>
      <c r="J680" s="74" t="str">
        <f t="shared" si="20"/>
        <v/>
      </c>
    </row>
    <row r="681" spans="1:10" ht="15" customHeight="1">
      <c r="A681" s="25">
        <v>680</v>
      </c>
      <c r="B681" s="25" t="s">
        <v>17</v>
      </c>
      <c r="C681" s="24" t="s">
        <v>6265</v>
      </c>
      <c r="D681" s="24" t="s">
        <v>6186</v>
      </c>
      <c r="E681" s="23" t="s">
        <v>3024</v>
      </c>
      <c r="F681" s="115">
        <v>50</v>
      </c>
      <c r="G681" s="85">
        <v>50.7</v>
      </c>
      <c r="H681" s="72"/>
      <c r="I681" s="73">
        <f t="shared" si="21"/>
        <v>0</v>
      </c>
      <c r="J681" s="74" t="str">
        <f t="shared" si="20"/>
        <v/>
      </c>
    </row>
    <row r="682" spans="1:10" ht="15" customHeight="1">
      <c r="A682" s="25">
        <v>681</v>
      </c>
      <c r="B682" s="25" t="s">
        <v>17</v>
      </c>
      <c r="C682" s="24" t="s">
        <v>6264</v>
      </c>
      <c r="D682" s="24" t="s">
        <v>6263</v>
      </c>
      <c r="E682" s="23" t="s">
        <v>3024</v>
      </c>
      <c r="F682" s="115">
        <v>5</v>
      </c>
      <c r="G682" s="85">
        <v>70.2</v>
      </c>
      <c r="H682" s="72"/>
      <c r="I682" s="73">
        <f t="shared" si="21"/>
        <v>0</v>
      </c>
      <c r="J682" s="74" t="str">
        <f t="shared" si="20"/>
        <v/>
      </c>
    </row>
    <row r="683" spans="1:10" ht="15" customHeight="1">
      <c r="A683" s="25">
        <v>682</v>
      </c>
      <c r="B683" s="25" t="s">
        <v>17</v>
      </c>
      <c r="C683" s="24" t="s">
        <v>6262</v>
      </c>
      <c r="D683" s="24" t="s">
        <v>3065</v>
      </c>
      <c r="E683" s="23" t="s">
        <v>3024</v>
      </c>
      <c r="F683" s="115">
        <v>5</v>
      </c>
      <c r="G683" s="85">
        <v>44.4</v>
      </c>
      <c r="H683" s="72"/>
      <c r="I683" s="73">
        <f t="shared" si="21"/>
        <v>0</v>
      </c>
      <c r="J683" s="74" t="str">
        <f t="shared" si="20"/>
        <v/>
      </c>
    </row>
    <row r="684" spans="1:10" ht="15" customHeight="1">
      <c r="A684" s="25">
        <v>683</v>
      </c>
      <c r="B684" s="25" t="s">
        <v>17</v>
      </c>
      <c r="C684" s="24" t="s">
        <v>6261</v>
      </c>
      <c r="D684" s="24" t="s">
        <v>2700</v>
      </c>
      <c r="E684" s="23" t="s">
        <v>114</v>
      </c>
      <c r="F684" s="115">
        <v>6</v>
      </c>
      <c r="G684" s="85">
        <v>186.59</v>
      </c>
      <c r="H684" s="72"/>
      <c r="I684" s="73">
        <f t="shared" si="21"/>
        <v>0</v>
      </c>
      <c r="J684" s="74" t="str">
        <f t="shared" si="20"/>
        <v/>
      </c>
    </row>
    <row r="685" spans="1:10" ht="15" customHeight="1">
      <c r="A685" s="25">
        <v>684</v>
      </c>
      <c r="B685" s="25" t="s">
        <v>17</v>
      </c>
      <c r="C685" s="24" t="s">
        <v>6260</v>
      </c>
      <c r="D685" s="24" t="s">
        <v>5005</v>
      </c>
      <c r="E685" s="23">
        <v>81349</v>
      </c>
      <c r="F685" s="115">
        <v>60</v>
      </c>
      <c r="G685" s="85">
        <v>5.78</v>
      </c>
      <c r="H685" s="72"/>
      <c r="I685" s="73">
        <f t="shared" si="21"/>
        <v>0</v>
      </c>
      <c r="J685" s="74" t="str">
        <f t="shared" si="20"/>
        <v/>
      </c>
    </row>
    <row r="686" spans="1:10" ht="15" customHeight="1">
      <c r="A686" s="25">
        <v>685</v>
      </c>
      <c r="B686" s="25" t="s">
        <v>17</v>
      </c>
      <c r="C686" s="24" t="s">
        <v>6260</v>
      </c>
      <c r="D686" s="24" t="s">
        <v>5815</v>
      </c>
      <c r="E686" s="23">
        <v>98441</v>
      </c>
      <c r="F686" s="115">
        <v>425</v>
      </c>
      <c r="G686" s="85">
        <v>4.55</v>
      </c>
      <c r="H686" s="72"/>
      <c r="I686" s="73">
        <f t="shared" si="21"/>
        <v>0</v>
      </c>
      <c r="J686" s="74" t="str">
        <f t="shared" si="20"/>
        <v/>
      </c>
    </row>
    <row r="687" spans="1:10" ht="15" customHeight="1">
      <c r="A687" s="25">
        <v>686</v>
      </c>
      <c r="B687" s="25" t="s">
        <v>17</v>
      </c>
      <c r="C687" s="24" t="s">
        <v>6259</v>
      </c>
      <c r="D687" s="24" t="s">
        <v>6131</v>
      </c>
      <c r="E687" s="23">
        <v>9445</v>
      </c>
      <c r="F687" s="115">
        <v>53</v>
      </c>
      <c r="G687" s="85">
        <v>4980</v>
      </c>
      <c r="H687" s="72"/>
      <c r="I687" s="73">
        <f t="shared" si="21"/>
        <v>0</v>
      </c>
      <c r="J687" s="74" t="str">
        <f t="shared" si="20"/>
        <v/>
      </c>
    </row>
    <row r="688" spans="1:10" ht="15" customHeight="1">
      <c r="A688" s="25">
        <v>687</v>
      </c>
      <c r="B688" s="25" t="s">
        <v>17</v>
      </c>
      <c r="C688" s="24" t="s">
        <v>6258</v>
      </c>
      <c r="D688" s="24" t="s">
        <v>2967</v>
      </c>
      <c r="E688" s="23">
        <v>6329</v>
      </c>
      <c r="F688" s="115">
        <v>43</v>
      </c>
      <c r="G688" s="85">
        <v>2.17</v>
      </c>
      <c r="H688" s="72"/>
      <c r="I688" s="73">
        <f t="shared" si="21"/>
        <v>0</v>
      </c>
      <c r="J688" s="74" t="str">
        <f t="shared" si="20"/>
        <v/>
      </c>
    </row>
    <row r="689" spans="1:10" ht="15" customHeight="1">
      <c r="A689" s="25">
        <v>688</v>
      </c>
      <c r="B689" s="25" t="s">
        <v>17</v>
      </c>
      <c r="C689" s="24" t="s">
        <v>6257</v>
      </c>
      <c r="D689" s="24" t="s">
        <v>6256</v>
      </c>
      <c r="E689" s="23" t="s">
        <v>2657</v>
      </c>
      <c r="F689" s="115">
        <v>20</v>
      </c>
      <c r="G689" s="85">
        <v>148</v>
      </c>
      <c r="H689" s="72"/>
      <c r="I689" s="73">
        <f t="shared" si="21"/>
        <v>0</v>
      </c>
      <c r="J689" s="74" t="str">
        <f t="shared" si="20"/>
        <v/>
      </c>
    </row>
    <row r="690" spans="1:10" ht="15" customHeight="1">
      <c r="A690" s="25">
        <v>689</v>
      </c>
      <c r="B690" s="25" t="s">
        <v>17</v>
      </c>
      <c r="C690" s="24" t="s">
        <v>6255</v>
      </c>
      <c r="D690" s="24" t="s">
        <v>4499</v>
      </c>
      <c r="E690" s="23" t="s">
        <v>3024</v>
      </c>
      <c r="F690" s="115">
        <v>6</v>
      </c>
      <c r="G690" s="85">
        <v>11.68</v>
      </c>
      <c r="H690" s="72"/>
      <c r="I690" s="73">
        <f t="shared" si="21"/>
        <v>0</v>
      </c>
      <c r="J690" s="74" t="str">
        <f t="shared" si="20"/>
        <v/>
      </c>
    </row>
    <row r="691" spans="1:10" ht="15" customHeight="1">
      <c r="A691" s="25">
        <v>690</v>
      </c>
      <c r="B691" s="25" t="s">
        <v>17</v>
      </c>
      <c r="C691" s="24" t="s">
        <v>6254</v>
      </c>
      <c r="D691" s="24" t="s">
        <v>6253</v>
      </c>
      <c r="E691" s="23" t="s">
        <v>3024</v>
      </c>
      <c r="F691" s="115">
        <v>20</v>
      </c>
      <c r="G691" s="85">
        <v>62.11</v>
      </c>
      <c r="H691" s="72"/>
      <c r="I691" s="73">
        <f t="shared" si="21"/>
        <v>0</v>
      </c>
      <c r="J691" s="74" t="str">
        <f t="shared" si="20"/>
        <v/>
      </c>
    </row>
    <row r="692" spans="1:10" ht="15" customHeight="1">
      <c r="A692" s="25">
        <v>691</v>
      </c>
      <c r="B692" s="25" t="s">
        <v>17</v>
      </c>
      <c r="C692" s="24" t="s">
        <v>6252</v>
      </c>
      <c r="D692" s="24" t="s">
        <v>6251</v>
      </c>
      <c r="E692" s="23">
        <v>22373</v>
      </c>
      <c r="F692" s="115">
        <v>88</v>
      </c>
      <c r="G692" s="85">
        <v>1.3</v>
      </c>
      <c r="H692" s="72"/>
      <c r="I692" s="73">
        <f t="shared" si="21"/>
        <v>0</v>
      </c>
      <c r="J692" s="74" t="str">
        <f t="shared" si="20"/>
        <v/>
      </c>
    </row>
    <row r="693" spans="1:10" ht="15" customHeight="1">
      <c r="A693" s="25">
        <v>692</v>
      </c>
      <c r="B693" s="25" t="s">
        <v>17</v>
      </c>
      <c r="C693" s="24" t="s">
        <v>6250</v>
      </c>
      <c r="D693" s="24" t="s">
        <v>6249</v>
      </c>
      <c r="E693" s="23">
        <v>27914</v>
      </c>
      <c r="F693" s="115">
        <v>96</v>
      </c>
      <c r="G693" s="85">
        <v>2.12</v>
      </c>
      <c r="H693" s="72"/>
      <c r="I693" s="73">
        <f t="shared" si="21"/>
        <v>0</v>
      </c>
      <c r="J693" s="74" t="str">
        <f t="shared" si="20"/>
        <v/>
      </c>
    </row>
    <row r="694" spans="1:10" ht="15" customHeight="1">
      <c r="A694" s="25">
        <v>693</v>
      </c>
      <c r="B694" s="25" t="s">
        <v>17</v>
      </c>
      <c r="C694" s="24" t="s">
        <v>6248</v>
      </c>
      <c r="D694" s="24" t="s">
        <v>6247</v>
      </c>
      <c r="E694" s="23">
        <v>27914</v>
      </c>
      <c r="F694" s="115">
        <v>58</v>
      </c>
      <c r="G694" s="85">
        <v>33.83</v>
      </c>
      <c r="H694" s="72"/>
      <c r="I694" s="73">
        <f t="shared" si="21"/>
        <v>0</v>
      </c>
      <c r="J694" s="74" t="str">
        <f t="shared" si="20"/>
        <v/>
      </c>
    </row>
    <row r="695" spans="1:10" ht="15" customHeight="1">
      <c r="A695" s="25">
        <v>694</v>
      </c>
      <c r="B695" s="25" t="s">
        <v>17</v>
      </c>
      <c r="C695" s="24" t="s">
        <v>6246</v>
      </c>
      <c r="D695" s="24" t="s">
        <v>6245</v>
      </c>
      <c r="E695" s="23" t="s">
        <v>3024</v>
      </c>
      <c r="F695" s="115">
        <v>5</v>
      </c>
      <c r="G695" s="85">
        <v>1282.5</v>
      </c>
      <c r="H695" s="72"/>
      <c r="I695" s="73">
        <f t="shared" si="21"/>
        <v>0</v>
      </c>
      <c r="J695" s="74" t="str">
        <f t="shared" si="20"/>
        <v/>
      </c>
    </row>
    <row r="696" spans="1:10" ht="15" customHeight="1">
      <c r="A696" s="25">
        <v>695</v>
      </c>
      <c r="B696" s="25" t="s">
        <v>17</v>
      </c>
      <c r="C696" s="24" t="s">
        <v>6244</v>
      </c>
      <c r="D696" s="24" t="s">
        <v>6243</v>
      </c>
      <c r="E696" s="23" t="s">
        <v>3024</v>
      </c>
      <c r="F696" s="115">
        <v>5</v>
      </c>
      <c r="G696" s="85">
        <v>716.34</v>
      </c>
      <c r="H696" s="72"/>
      <c r="I696" s="73">
        <f t="shared" si="21"/>
        <v>0</v>
      </c>
      <c r="J696" s="74" t="str">
        <f t="shared" si="20"/>
        <v/>
      </c>
    </row>
    <row r="697" spans="1:10" ht="15" customHeight="1">
      <c r="A697" s="25">
        <v>696</v>
      </c>
      <c r="B697" s="25" t="s">
        <v>17</v>
      </c>
      <c r="C697" s="24" t="s">
        <v>6242</v>
      </c>
      <c r="D697" s="24" t="s">
        <v>5590</v>
      </c>
      <c r="E697" s="23" t="s">
        <v>3024</v>
      </c>
      <c r="F697" s="115">
        <v>20</v>
      </c>
      <c r="G697" s="85">
        <v>52.94</v>
      </c>
      <c r="H697" s="72"/>
      <c r="I697" s="73">
        <f t="shared" si="21"/>
        <v>0</v>
      </c>
      <c r="J697" s="74" t="str">
        <f t="shared" si="20"/>
        <v/>
      </c>
    </row>
    <row r="698" spans="1:10" ht="15" customHeight="1">
      <c r="A698" s="25">
        <v>697</v>
      </c>
      <c r="B698" s="25" t="s">
        <v>17</v>
      </c>
      <c r="C698" s="24" t="s">
        <v>6241</v>
      </c>
      <c r="D698" s="24" t="s">
        <v>2801</v>
      </c>
      <c r="E698" s="23" t="s">
        <v>3024</v>
      </c>
      <c r="F698" s="115">
        <v>8</v>
      </c>
      <c r="G698" s="85">
        <v>13.05</v>
      </c>
      <c r="H698" s="72"/>
      <c r="I698" s="73">
        <f t="shared" si="21"/>
        <v>0</v>
      </c>
      <c r="J698" s="74" t="str">
        <f t="shared" si="20"/>
        <v/>
      </c>
    </row>
    <row r="699" spans="1:10" s="26" customFormat="1" ht="15" customHeight="1">
      <c r="A699" s="25">
        <v>698</v>
      </c>
      <c r="B699" s="29" t="s">
        <v>17</v>
      </c>
      <c r="C699" s="28" t="s">
        <v>6240</v>
      </c>
      <c r="D699" s="28" t="s">
        <v>2688</v>
      </c>
      <c r="E699" s="27" t="s">
        <v>3024</v>
      </c>
      <c r="F699" s="116">
        <v>14</v>
      </c>
      <c r="G699" s="86">
        <v>17.059999999999999</v>
      </c>
      <c r="H699" s="72"/>
      <c r="I699" s="73">
        <f t="shared" si="21"/>
        <v>0</v>
      </c>
      <c r="J699" s="74" t="str">
        <f t="shared" si="20"/>
        <v/>
      </c>
    </row>
    <row r="700" spans="1:10" ht="15" customHeight="1">
      <c r="A700" s="25">
        <v>699</v>
      </c>
      <c r="B700" s="25" t="s">
        <v>17</v>
      </c>
      <c r="C700" s="24" t="s">
        <v>6239</v>
      </c>
      <c r="D700" s="24" t="s">
        <v>2676</v>
      </c>
      <c r="E700" s="23" t="s">
        <v>3024</v>
      </c>
      <c r="F700" s="115">
        <v>13</v>
      </c>
      <c r="G700" s="85">
        <v>90.98</v>
      </c>
      <c r="H700" s="72"/>
      <c r="I700" s="73">
        <f t="shared" si="21"/>
        <v>0</v>
      </c>
      <c r="J700" s="74" t="str">
        <f t="shared" si="20"/>
        <v/>
      </c>
    </row>
    <row r="701" spans="1:10" ht="15" customHeight="1">
      <c r="A701" s="25">
        <v>700</v>
      </c>
      <c r="B701" s="25" t="s">
        <v>17</v>
      </c>
      <c r="C701" s="24" t="s">
        <v>6238</v>
      </c>
      <c r="D701" s="24" t="s">
        <v>3067</v>
      </c>
      <c r="E701" s="23" t="s">
        <v>3024</v>
      </c>
      <c r="F701" s="115">
        <v>5</v>
      </c>
      <c r="G701" s="85">
        <v>119.6</v>
      </c>
      <c r="H701" s="72"/>
      <c r="I701" s="73">
        <f t="shared" si="21"/>
        <v>0</v>
      </c>
      <c r="J701" s="74" t="str">
        <f t="shared" si="20"/>
        <v/>
      </c>
    </row>
    <row r="702" spans="1:10" ht="15" customHeight="1">
      <c r="A702" s="25">
        <v>701</v>
      </c>
      <c r="B702" s="25" t="s">
        <v>17</v>
      </c>
      <c r="C702" s="24" t="s">
        <v>6237</v>
      </c>
      <c r="D702" s="24" t="s">
        <v>5005</v>
      </c>
      <c r="E702" s="23" t="s">
        <v>3024</v>
      </c>
      <c r="F702" s="115">
        <v>5</v>
      </c>
      <c r="G702" s="85">
        <v>151.81</v>
      </c>
      <c r="H702" s="72"/>
      <c r="I702" s="73">
        <f t="shared" si="21"/>
        <v>0</v>
      </c>
      <c r="J702" s="74" t="str">
        <f t="shared" si="20"/>
        <v/>
      </c>
    </row>
    <row r="703" spans="1:10" ht="15" customHeight="1">
      <c r="A703" s="25">
        <v>702</v>
      </c>
      <c r="B703" s="25" t="s">
        <v>17</v>
      </c>
      <c r="C703" s="24" t="s">
        <v>6236</v>
      </c>
      <c r="D703" s="24" t="s">
        <v>6235</v>
      </c>
      <c r="E703" s="23" t="s">
        <v>3024</v>
      </c>
      <c r="F703" s="115">
        <v>5</v>
      </c>
      <c r="G703" s="85">
        <v>495.92</v>
      </c>
      <c r="H703" s="72"/>
      <c r="I703" s="73">
        <f t="shared" si="21"/>
        <v>0</v>
      </c>
      <c r="J703" s="74" t="str">
        <f t="shared" si="20"/>
        <v/>
      </c>
    </row>
    <row r="704" spans="1:10" ht="15" customHeight="1">
      <c r="A704" s="25">
        <v>703</v>
      </c>
      <c r="B704" s="25" t="s">
        <v>17</v>
      </c>
      <c r="C704" s="24" t="s">
        <v>6234</v>
      </c>
      <c r="D704" s="24" t="s">
        <v>4502</v>
      </c>
      <c r="E704" s="23" t="s">
        <v>3024</v>
      </c>
      <c r="F704" s="115">
        <v>5</v>
      </c>
      <c r="G704" s="85">
        <v>90.6</v>
      </c>
      <c r="H704" s="72"/>
      <c r="I704" s="73">
        <f t="shared" si="21"/>
        <v>0</v>
      </c>
      <c r="J704" s="74" t="str">
        <f t="shared" si="20"/>
        <v/>
      </c>
    </row>
    <row r="705" spans="1:10" ht="15" customHeight="1">
      <c r="A705" s="25">
        <v>704</v>
      </c>
      <c r="B705" s="25" t="s">
        <v>17</v>
      </c>
      <c r="C705" s="24" t="s">
        <v>6233</v>
      </c>
      <c r="D705" s="24" t="s">
        <v>6045</v>
      </c>
      <c r="E705" s="23" t="s">
        <v>3024</v>
      </c>
      <c r="F705" s="115">
        <v>5</v>
      </c>
      <c r="G705" s="85">
        <v>494.83</v>
      </c>
      <c r="H705" s="72"/>
      <c r="I705" s="73">
        <f t="shared" si="21"/>
        <v>0</v>
      </c>
      <c r="J705" s="74" t="str">
        <f t="shared" si="20"/>
        <v/>
      </c>
    </row>
    <row r="706" spans="1:10" ht="15" customHeight="1">
      <c r="A706" s="25">
        <v>705</v>
      </c>
      <c r="B706" s="25" t="s">
        <v>17</v>
      </c>
      <c r="C706" s="24" t="s">
        <v>6232</v>
      </c>
      <c r="D706" s="24" t="s">
        <v>4504</v>
      </c>
      <c r="E706" s="23" t="s">
        <v>3024</v>
      </c>
      <c r="F706" s="115">
        <v>5</v>
      </c>
      <c r="G706" s="85">
        <v>704.32</v>
      </c>
      <c r="H706" s="72"/>
      <c r="I706" s="73">
        <f t="shared" si="21"/>
        <v>0</v>
      </c>
      <c r="J706" s="74" t="str">
        <f t="shared" ref="J706:J769" si="22">IF(H:H&gt;G:G, "Above Estimated Unit Price", "")</f>
        <v/>
      </c>
    </row>
    <row r="707" spans="1:10" ht="15" customHeight="1">
      <c r="A707" s="25">
        <v>706</v>
      </c>
      <c r="B707" s="25" t="s">
        <v>17</v>
      </c>
      <c r="C707" s="24" t="s">
        <v>6231</v>
      </c>
      <c r="D707" s="24" t="s">
        <v>1595</v>
      </c>
      <c r="E707" s="23" t="s">
        <v>3024</v>
      </c>
      <c r="F707" s="115">
        <v>5</v>
      </c>
      <c r="G707" s="85">
        <v>56.72</v>
      </c>
      <c r="H707" s="72"/>
      <c r="I707" s="73">
        <f t="shared" ref="I707:I770" si="23">H707*F707</f>
        <v>0</v>
      </c>
      <c r="J707" s="74" t="str">
        <f t="shared" si="22"/>
        <v/>
      </c>
    </row>
    <row r="708" spans="1:10" ht="15" customHeight="1">
      <c r="A708" s="25">
        <v>707</v>
      </c>
      <c r="B708" s="25" t="s">
        <v>17</v>
      </c>
      <c r="C708" s="24" t="s">
        <v>6230</v>
      </c>
      <c r="D708" s="24" t="s">
        <v>6229</v>
      </c>
      <c r="E708" s="23" t="s">
        <v>3024</v>
      </c>
      <c r="F708" s="115">
        <v>98</v>
      </c>
      <c r="G708" s="85">
        <v>6.58</v>
      </c>
      <c r="H708" s="72"/>
      <c r="I708" s="73">
        <f t="shared" si="23"/>
        <v>0</v>
      </c>
      <c r="J708" s="74" t="str">
        <f t="shared" si="22"/>
        <v/>
      </c>
    </row>
    <row r="709" spans="1:10" ht="15" customHeight="1">
      <c r="A709" s="25">
        <v>708</v>
      </c>
      <c r="B709" s="25" t="s">
        <v>17</v>
      </c>
      <c r="C709" s="24" t="s">
        <v>6228</v>
      </c>
      <c r="D709" s="24" t="s">
        <v>4113</v>
      </c>
      <c r="E709" s="23" t="s">
        <v>3024</v>
      </c>
      <c r="F709" s="115">
        <v>109</v>
      </c>
      <c r="G709" s="85">
        <v>11</v>
      </c>
      <c r="H709" s="72"/>
      <c r="I709" s="73">
        <f t="shared" si="23"/>
        <v>0</v>
      </c>
      <c r="J709" s="74" t="str">
        <f t="shared" si="22"/>
        <v/>
      </c>
    </row>
    <row r="710" spans="1:10" ht="15" customHeight="1">
      <c r="A710" s="25">
        <v>709</v>
      </c>
      <c r="B710" s="25" t="s">
        <v>17</v>
      </c>
      <c r="C710" s="24" t="s">
        <v>6227</v>
      </c>
      <c r="D710" s="24" t="s">
        <v>2847</v>
      </c>
      <c r="E710" s="23" t="s">
        <v>3024</v>
      </c>
      <c r="F710" s="115">
        <v>110</v>
      </c>
      <c r="G710" s="85">
        <v>5.01</v>
      </c>
      <c r="H710" s="72"/>
      <c r="I710" s="73">
        <f t="shared" si="23"/>
        <v>0</v>
      </c>
      <c r="J710" s="74" t="str">
        <f t="shared" si="22"/>
        <v/>
      </c>
    </row>
    <row r="711" spans="1:10" ht="15" customHeight="1">
      <c r="A711" s="25">
        <v>710</v>
      </c>
      <c r="B711" s="25" t="s">
        <v>17</v>
      </c>
      <c r="C711" s="24" t="s">
        <v>6226</v>
      </c>
      <c r="D711" s="24" t="s">
        <v>6045</v>
      </c>
      <c r="E711" s="23" t="s">
        <v>3024</v>
      </c>
      <c r="F711" s="115">
        <v>8</v>
      </c>
      <c r="G711" s="85">
        <v>106.81</v>
      </c>
      <c r="H711" s="72"/>
      <c r="I711" s="73">
        <f t="shared" si="23"/>
        <v>0</v>
      </c>
      <c r="J711" s="74" t="str">
        <f t="shared" si="22"/>
        <v/>
      </c>
    </row>
    <row r="712" spans="1:10" ht="15" customHeight="1">
      <c r="A712" s="25">
        <v>711</v>
      </c>
      <c r="B712" s="25" t="s">
        <v>17</v>
      </c>
      <c r="C712" s="24" t="s">
        <v>6225</v>
      </c>
      <c r="D712" s="24" t="s">
        <v>5548</v>
      </c>
      <c r="E712" s="23" t="s">
        <v>3024</v>
      </c>
      <c r="F712" s="115">
        <v>18</v>
      </c>
      <c r="G712" s="85">
        <v>100</v>
      </c>
      <c r="H712" s="72"/>
      <c r="I712" s="73">
        <f t="shared" si="23"/>
        <v>0</v>
      </c>
      <c r="J712" s="74" t="str">
        <f t="shared" si="22"/>
        <v/>
      </c>
    </row>
    <row r="713" spans="1:10" ht="15" customHeight="1">
      <c r="A713" s="25">
        <v>712</v>
      </c>
      <c r="B713" s="25" t="s">
        <v>17</v>
      </c>
      <c r="C713" s="24" t="s">
        <v>6224</v>
      </c>
      <c r="D713" s="24" t="s">
        <v>6223</v>
      </c>
      <c r="E713" s="23" t="s">
        <v>3024</v>
      </c>
      <c r="F713" s="115">
        <v>5</v>
      </c>
      <c r="G713" s="85">
        <v>477.54</v>
      </c>
      <c r="H713" s="72"/>
      <c r="I713" s="73">
        <f t="shared" si="23"/>
        <v>0</v>
      </c>
      <c r="J713" s="74" t="str">
        <f t="shared" si="22"/>
        <v/>
      </c>
    </row>
    <row r="714" spans="1:10" s="26" customFormat="1" ht="15" customHeight="1">
      <c r="A714" s="25">
        <v>713</v>
      </c>
      <c r="B714" s="29" t="s">
        <v>17</v>
      </c>
      <c r="C714" s="28" t="s">
        <v>6222</v>
      </c>
      <c r="D714" s="28" t="s">
        <v>6221</v>
      </c>
      <c r="E714" s="27" t="s">
        <v>3024</v>
      </c>
      <c r="F714" s="116">
        <v>19</v>
      </c>
      <c r="G714" s="86">
        <v>44.26</v>
      </c>
      <c r="H714" s="72"/>
      <c r="I714" s="73">
        <f t="shared" si="23"/>
        <v>0</v>
      </c>
      <c r="J714" s="74" t="str">
        <f t="shared" si="22"/>
        <v/>
      </c>
    </row>
    <row r="715" spans="1:10" ht="15" customHeight="1">
      <c r="A715" s="25">
        <v>714</v>
      </c>
      <c r="B715" s="25" t="s">
        <v>17</v>
      </c>
      <c r="C715" s="24" t="s">
        <v>6220</v>
      </c>
      <c r="D715" s="24" t="s">
        <v>3029</v>
      </c>
      <c r="E715" s="23" t="s">
        <v>3024</v>
      </c>
      <c r="F715" s="115">
        <v>11</v>
      </c>
      <c r="G715" s="85">
        <v>624</v>
      </c>
      <c r="H715" s="72"/>
      <c r="I715" s="73">
        <f t="shared" si="23"/>
        <v>0</v>
      </c>
      <c r="J715" s="74" t="str">
        <f t="shared" si="22"/>
        <v/>
      </c>
    </row>
    <row r="716" spans="1:10" ht="15" customHeight="1">
      <c r="A716" s="25">
        <v>715</v>
      </c>
      <c r="B716" s="25" t="s">
        <v>17</v>
      </c>
      <c r="C716" s="24" t="s">
        <v>2485</v>
      </c>
      <c r="D716" s="24" t="s">
        <v>2700</v>
      </c>
      <c r="E716" s="23">
        <v>779</v>
      </c>
      <c r="F716" s="115">
        <v>5</v>
      </c>
      <c r="G716" s="85">
        <v>90.726666666666674</v>
      </c>
      <c r="H716" s="72"/>
      <c r="I716" s="73">
        <f t="shared" si="23"/>
        <v>0</v>
      </c>
      <c r="J716" s="74" t="str">
        <f t="shared" si="22"/>
        <v/>
      </c>
    </row>
    <row r="717" spans="1:10" ht="15" customHeight="1">
      <c r="A717" s="25">
        <v>716</v>
      </c>
      <c r="B717" s="25" t="s">
        <v>17</v>
      </c>
      <c r="C717" s="24" t="s">
        <v>6219</v>
      </c>
      <c r="D717" s="24" t="s">
        <v>2700</v>
      </c>
      <c r="E717" s="23">
        <v>795</v>
      </c>
      <c r="F717" s="115">
        <v>5</v>
      </c>
      <c r="G717" s="85">
        <v>58.72</v>
      </c>
      <c r="H717" s="72"/>
      <c r="I717" s="73">
        <f t="shared" si="23"/>
        <v>0</v>
      </c>
      <c r="J717" s="74" t="str">
        <f t="shared" si="22"/>
        <v/>
      </c>
    </row>
    <row r="718" spans="1:10" ht="15" customHeight="1">
      <c r="A718" s="25">
        <v>717</v>
      </c>
      <c r="B718" s="25" t="s">
        <v>17</v>
      </c>
      <c r="C718" s="24" t="s">
        <v>6218</v>
      </c>
      <c r="D718" s="24" t="s">
        <v>6217</v>
      </c>
      <c r="E718" s="23">
        <v>36452</v>
      </c>
      <c r="F718" s="115">
        <v>5</v>
      </c>
      <c r="G718" s="85">
        <v>2606.2800000000002</v>
      </c>
      <c r="H718" s="72"/>
      <c r="I718" s="73">
        <f t="shared" si="23"/>
        <v>0</v>
      </c>
      <c r="J718" s="74" t="str">
        <f t="shared" si="22"/>
        <v/>
      </c>
    </row>
    <row r="719" spans="1:10" ht="15" customHeight="1">
      <c r="A719" s="25">
        <v>718</v>
      </c>
      <c r="B719" s="25" t="s">
        <v>17</v>
      </c>
      <c r="C719" s="24" t="s">
        <v>6216</v>
      </c>
      <c r="D719" s="24" t="s">
        <v>3267</v>
      </c>
      <c r="E719" s="23">
        <v>10001</v>
      </c>
      <c r="F719" s="115">
        <v>3268</v>
      </c>
      <c r="G719" s="85">
        <v>0.64</v>
      </c>
      <c r="H719" s="72"/>
      <c r="I719" s="73">
        <f t="shared" si="23"/>
        <v>0</v>
      </c>
      <c r="J719" s="74" t="str">
        <f t="shared" si="22"/>
        <v/>
      </c>
    </row>
    <row r="720" spans="1:10" ht="15" customHeight="1">
      <c r="A720" s="25">
        <v>719</v>
      </c>
      <c r="B720" s="25" t="s">
        <v>17</v>
      </c>
      <c r="C720" s="24" t="s">
        <v>6215</v>
      </c>
      <c r="D720" s="24" t="s">
        <v>2885</v>
      </c>
      <c r="E720" s="23">
        <v>22373</v>
      </c>
      <c r="F720" s="115">
        <v>46</v>
      </c>
      <c r="G720" s="85">
        <v>2.2200000000000002</v>
      </c>
      <c r="H720" s="72"/>
      <c r="I720" s="73">
        <f t="shared" si="23"/>
        <v>0</v>
      </c>
      <c r="J720" s="74" t="str">
        <f t="shared" si="22"/>
        <v/>
      </c>
    </row>
    <row r="721" spans="1:10" ht="15" customHeight="1">
      <c r="A721" s="25">
        <v>720</v>
      </c>
      <c r="B721" s="25" t="s">
        <v>17</v>
      </c>
      <c r="C721" s="24" t="s">
        <v>6214</v>
      </c>
      <c r="D721" s="24" t="s">
        <v>2861</v>
      </c>
      <c r="E721" s="23">
        <v>22373</v>
      </c>
      <c r="F721" s="115">
        <v>100</v>
      </c>
      <c r="G721" s="85">
        <v>2.52</v>
      </c>
      <c r="H721" s="72"/>
      <c r="I721" s="73">
        <f t="shared" si="23"/>
        <v>0</v>
      </c>
      <c r="J721" s="74" t="str">
        <f t="shared" si="22"/>
        <v/>
      </c>
    </row>
    <row r="722" spans="1:10" ht="15" customHeight="1">
      <c r="A722" s="25">
        <v>721</v>
      </c>
      <c r="B722" s="25" t="s">
        <v>17</v>
      </c>
      <c r="C722" s="24" t="s">
        <v>6213</v>
      </c>
      <c r="D722" s="24" t="s">
        <v>2755</v>
      </c>
      <c r="E722" s="23">
        <v>99193</v>
      </c>
      <c r="F722" s="115">
        <v>20</v>
      </c>
      <c r="G722" s="85">
        <v>4.0566666666666666</v>
      </c>
      <c r="H722" s="72"/>
      <c r="I722" s="73">
        <f t="shared" si="23"/>
        <v>0</v>
      </c>
      <c r="J722" s="74" t="str">
        <f t="shared" si="22"/>
        <v/>
      </c>
    </row>
    <row r="723" spans="1:10" ht="15" customHeight="1">
      <c r="A723" s="25">
        <v>722</v>
      </c>
      <c r="B723" s="25" t="s">
        <v>17</v>
      </c>
      <c r="C723" s="24" t="s">
        <v>6212</v>
      </c>
      <c r="D723" s="24" t="s">
        <v>2759</v>
      </c>
      <c r="E723" s="23">
        <v>99193</v>
      </c>
      <c r="F723" s="115">
        <v>5</v>
      </c>
      <c r="G723" s="85">
        <v>35.513333333333328</v>
      </c>
      <c r="H723" s="72"/>
      <c r="I723" s="73">
        <f t="shared" si="23"/>
        <v>0</v>
      </c>
      <c r="J723" s="74" t="str">
        <f t="shared" si="22"/>
        <v/>
      </c>
    </row>
    <row r="724" spans="1:10" ht="15" customHeight="1">
      <c r="A724" s="25">
        <v>723</v>
      </c>
      <c r="B724" s="25" t="s">
        <v>17</v>
      </c>
      <c r="C724" s="24" t="s">
        <v>6211</v>
      </c>
      <c r="D724" s="24" t="s">
        <v>6210</v>
      </c>
      <c r="E724" s="23">
        <v>5236</v>
      </c>
      <c r="F724" s="115">
        <v>19</v>
      </c>
      <c r="G724" s="85">
        <v>172.28</v>
      </c>
      <c r="H724" s="72"/>
      <c r="I724" s="73">
        <f t="shared" si="23"/>
        <v>0</v>
      </c>
      <c r="J724" s="74" t="str">
        <f t="shared" si="22"/>
        <v/>
      </c>
    </row>
    <row r="725" spans="1:10" ht="15" customHeight="1">
      <c r="A725" s="25">
        <v>724</v>
      </c>
      <c r="B725" s="25" t="s">
        <v>17</v>
      </c>
      <c r="C725" s="24" t="s">
        <v>6209</v>
      </c>
      <c r="D725" s="24" t="s">
        <v>6203</v>
      </c>
      <c r="E725" s="23">
        <v>60253</v>
      </c>
      <c r="F725" s="115">
        <v>5</v>
      </c>
      <c r="G725" s="85">
        <v>78.886666666666656</v>
      </c>
      <c r="H725" s="72"/>
      <c r="I725" s="73">
        <f t="shared" si="23"/>
        <v>0</v>
      </c>
      <c r="J725" s="74" t="str">
        <f t="shared" si="22"/>
        <v/>
      </c>
    </row>
    <row r="726" spans="1:10" ht="15" customHeight="1">
      <c r="A726" s="25">
        <v>725</v>
      </c>
      <c r="B726" s="25" t="s">
        <v>17</v>
      </c>
      <c r="C726" s="24" t="s">
        <v>6209</v>
      </c>
      <c r="D726" s="24" t="s">
        <v>6203</v>
      </c>
      <c r="E726" s="23">
        <v>83330</v>
      </c>
      <c r="F726" s="115">
        <v>5</v>
      </c>
      <c r="G726" s="85">
        <v>93</v>
      </c>
      <c r="H726" s="72"/>
      <c r="I726" s="73">
        <f t="shared" si="23"/>
        <v>0</v>
      </c>
      <c r="J726" s="74" t="str">
        <f t="shared" si="22"/>
        <v/>
      </c>
    </row>
    <row r="727" spans="1:10" ht="15" customHeight="1">
      <c r="A727" s="25">
        <v>726</v>
      </c>
      <c r="B727" s="25" t="s">
        <v>17</v>
      </c>
      <c r="C727" s="24" t="s">
        <v>6208</v>
      </c>
      <c r="D727" s="24" t="s">
        <v>4208</v>
      </c>
      <c r="E727" s="23">
        <v>5167</v>
      </c>
      <c r="F727" s="115">
        <v>5</v>
      </c>
      <c r="G727" s="85">
        <v>335.84666666666664</v>
      </c>
      <c r="H727" s="72"/>
      <c r="I727" s="73">
        <f t="shared" si="23"/>
        <v>0</v>
      </c>
      <c r="J727" s="74" t="str">
        <f t="shared" si="22"/>
        <v/>
      </c>
    </row>
    <row r="728" spans="1:10" ht="15" customHeight="1">
      <c r="A728" s="25">
        <v>727</v>
      </c>
      <c r="B728" s="25" t="s">
        <v>17</v>
      </c>
      <c r="C728" s="24" t="s">
        <v>6208</v>
      </c>
      <c r="D728" s="24" t="s">
        <v>4208</v>
      </c>
      <c r="E728" s="23">
        <v>54181</v>
      </c>
      <c r="F728" s="115">
        <v>5</v>
      </c>
      <c r="G728" s="85">
        <v>147.42666666666665</v>
      </c>
      <c r="H728" s="72"/>
      <c r="I728" s="73">
        <f t="shared" si="23"/>
        <v>0</v>
      </c>
      <c r="J728" s="74" t="str">
        <f t="shared" si="22"/>
        <v/>
      </c>
    </row>
    <row r="729" spans="1:10" ht="15" customHeight="1">
      <c r="A729" s="25">
        <v>728</v>
      </c>
      <c r="B729" s="25" t="s">
        <v>17</v>
      </c>
      <c r="C729" s="24" t="s">
        <v>6207</v>
      </c>
      <c r="D729" s="24" t="s">
        <v>6206</v>
      </c>
      <c r="E729" s="23">
        <v>66503</v>
      </c>
      <c r="F729" s="115">
        <v>6</v>
      </c>
      <c r="G729" s="85">
        <v>3852.11</v>
      </c>
      <c r="H729" s="72"/>
      <c r="I729" s="73">
        <f t="shared" si="23"/>
        <v>0</v>
      </c>
      <c r="J729" s="74" t="str">
        <f t="shared" si="22"/>
        <v/>
      </c>
    </row>
    <row r="730" spans="1:10" ht="15" customHeight="1">
      <c r="A730" s="25">
        <v>729</v>
      </c>
      <c r="B730" s="25" t="s">
        <v>17</v>
      </c>
      <c r="C730" s="24" t="s">
        <v>6205</v>
      </c>
      <c r="D730" s="24" t="s">
        <v>6204</v>
      </c>
      <c r="E730" s="23">
        <v>66503</v>
      </c>
      <c r="F730" s="115">
        <v>10</v>
      </c>
      <c r="G730" s="85">
        <v>7855.123333333333</v>
      </c>
      <c r="H730" s="72"/>
      <c r="I730" s="73">
        <f t="shared" si="23"/>
        <v>0</v>
      </c>
      <c r="J730" s="74" t="str">
        <f t="shared" si="22"/>
        <v/>
      </c>
    </row>
    <row r="731" spans="1:10" ht="15" customHeight="1">
      <c r="A731" s="25">
        <v>730</v>
      </c>
      <c r="B731" s="25" t="s">
        <v>17</v>
      </c>
      <c r="C731" s="24" t="s">
        <v>6202</v>
      </c>
      <c r="D731" s="24" t="s">
        <v>2851</v>
      </c>
      <c r="E731" s="23">
        <v>66503</v>
      </c>
      <c r="F731" s="115">
        <v>5</v>
      </c>
      <c r="G731" s="85">
        <v>21.98</v>
      </c>
      <c r="H731" s="72"/>
      <c r="I731" s="73">
        <f t="shared" si="23"/>
        <v>0</v>
      </c>
      <c r="J731" s="74" t="str">
        <f t="shared" si="22"/>
        <v/>
      </c>
    </row>
    <row r="732" spans="1:10" ht="15" customHeight="1">
      <c r="A732" s="25">
        <v>731</v>
      </c>
      <c r="B732" s="25" t="s">
        <v>17</v>
      </c>
      <c r="C732" s="24" t="s">
        <v>6201</v>
      </c>
      <c r="D732" s="24" t="s">
        <v>6200</v>
      </c>
      <c r="E732" s="23">
        <v>22373</v>
      </c>
      <c r="F732" s="115">
        <v>30</v>
      </c>
      <c r="G732" s="85">
        <v>17.71</v>
      </c>
      <c r="H732" s="72"/>
      <c r="I732" s="73">
        <f t="shared" si="23"/>
        <v>0</v>
      </c>
      <c r="J732" s="74" t="str">
        <f t="shared" si="22"/>
        <v/>
      </c>
    </row>
    <row r="733" spans="1:10" ht="15" customHeight="1">
      <c r="A733" s="25">
        <v>732</v>
      </c>
      <c r="B733" s="25" t="s">
        <v>17</v>
      </c>
      <c r="C733" s="24" t="s">
        <v>6199</v>
      </c>
      <c r="D733" s="24" t="s">
        <v>2678</v>
      </c>
      <c r="E733" s="23">
        <v>2289</v>
      </c>
      <c r="F733" s="115">
        <v>5</v>
      </c>
      <c r="G733" s="85">
        <v>450.58</v>
      </c>
      <c r="H733" s="72"/>
      <c r="I733" s="73">
        <f t="shared" si="23"/>
        <v>0</v>
      </c>
      <c r="J733" s="74" t="str">
        <f t="shared" si="22"/>
        <v/>
      </c>
    </row>
    <row r="734" spans="1:10" ht="15" customHeight="1">
      <c r="A734" s="25">
        <v>733</v>
      </c>
      <c r="B734" s="25" t="s">
        <v>17</v>
      </c>
      <c r="C734" s="24" t="s">
        <v>6198</v>
      </c>
      <c r="D734" s="24" t="s">
        <v>2685</v>
      </c>
      <c r="E734" s="23">
        <v>66503</v>
      </c>
      <c r="F734" s="115">
        <v>9</v>
      </c>
      <c r="G734" s="85">
        <v>79.5</v>
      </c>
      <c r="H734" s="72"/>
      <c r="I734" s="73">
        <f t="shared" si="23"/>
        <v>0</v>
      </c>
      <c r="J734" s="74" t="str">
        <f t="shared" si="22"/>
        <v/>
      </c>
    </row>
    <row r="735" spans="1:10" ht="15" customHeight="1">
      <c r="A735" s="25">
        <v>734</v>
      </c>
      <c r="B735" s="25" t="s">
        <v>17</v>
      </c>
      <c r="C735" s="24" t="s">
        <v>6197</v>
      </c>
      <c r="D735" s="24" t="s">
        <v>2764</v>
      </c>
      <c r="E735" s="23">
        <v>66503</v>
      </c>
      <c r="F735" s="115">
        <v>187</v>
      </c>
      <c r="G735" s="85">
        <v>13.45</v>
      </c>
      <c r="H735" s="72"/>
      <c r="I735" s="73">
        <f t="shared" si="23"/>
        <v>0</v>
      </c>
      <c r="J735" s="74" t="str">
        <f t="shared" si="22"/>
        <v/>
      </c>
    </row>
    <row r="736" spans="1:10" ht="15" customHeight="1">
      <c r="A736" s="25">
        <v>735</v>
      </c>
      <c r="B736" s="25" t="s">
        <v>17</v>
      </c>
      <c r="C736" s="24" t="s">
        <v>6196</v>
      </c>
      <c r="D736" s="24" t="s">
        <v>4113</v>
      </c>
      <c r="E736" s="23">
        <v>66503</v>
      </c>
      <c r="F736" s="115">
        <v>29</v>
      </c>
      <c r="G736" s="85">
        <v>18.686666666666667</v>
      </c>
      <c r="H736" s="72"/>
      <c r="I736" s="73">
        <f t="shared" si="23"/>
        <v>0</v>
      </c>
      <c r="J736" s="74" t="str">
        <f t="shared" si="22"/>
        <v/>
      </c>
    </row>
    <row r="737" spans="1:10" ht="15" customHeight="1">
      <c r="A737" s="25">
        <v>736</v>
      </c>
      <c r="B737" s="25" t="s">
        <v>17</v>
      </c>
      <c r="C737" s="24" t="s">
        <v>6195</v>
      </c>
      <c r="D737" s="24" t="s">
        <v>2861</v>
      </c>
      <c r="E737" s="23">
        <v>22373</v>
      </c>
      <c r="F737" s="115">
        <v>80</v>
      </c>
      <c r="G737" s="85">
        <v>2.44</v>
      </c>
      <c r="H737" s="72"/>
      <c r="I737" s="73">
        <f t="shared" si="23"/>
        <v>0</v>
      </c>
      <c r="J737" s="74" t="str">
        <f t="shared" si="22"/>
        <v/>
      </c>
    </row>
    <row r="738" spans="1:10" ht="15" customHeight="1">
      <c r="A738" s="25">
        <v>737</v>
      </c>
      <c r="B738" s="25" t="s">
        <v>17</v>
      </c>
      <c r="C738" s="24" t="s">
        <v>6194</v>
      </c>
      <c r="D738" s="24" t="s">
        <v>6193</v>
      </c>
      <c r="E738" s="23">
        <v>99195</v>
      </c>
      <c r="F738" s="115">
        <v>256</v>
      </c>
      <c r="G738" s="85">
        <v>4.9033333333333333</v>
      </c>
      <c r="H738" s="72"/>
      <c r="I738" s="73">
        <f t="shared" si="23"/>
        <v>0</v>
      </c>
      <c r="J738" s="74" t="str">
        <f t="shared" si="22"/>
        <v/>
      </c>
    </row>
    <row r="739" spans="1:10" ht="15" customHeight="1">
      <c r="A739" s="25">
        <v>738</v>
      </c>
      <c r="B739" s="25" t="s">
        <v>17</v>
      </c>
      <c r="C739" s="24" t="s">
        <v>6192</v>
      </c>
      <c r="D739" s="24" t="s">
        <v>2669</v>
      </c>
      <c r="E739" s="23">
        <v>99195</v>
      </c>
      <c r="F739" s="115">
        <v>32</v>
      </c>
      <c r="G739" s="85">
        <v>32.99</v>
      </c>
      <c r="H739" s="72"/>
      <c r="I739" s="73">
        <f t="shared" si="23"/>
        <v>0</v>
      </c>
      <c r="J739" s="74" t="str">
        <f t="shared" si="22"/>
        <v/>
      </c>
    </row>
    <row r="740" spans="1:10" ht="15" customHeight="1">
      <c r="A740" s="25">
        <v>739</v>
      </c>
      <c r="B740" s="25" t="s">
        <v>17</v>
      </c>
      <c r="C740" s="24" t="s">
        <v>6191</v>
      </c>
      <c r="D740" s="24" t="s">
        <v>3611</v>
      </c>
      <c r="E740" s="23" t="s">
        <v>4806</v>
      </c>
      <c r="F740" s="115">
        <v>6</v>
      </c>
      <c r="G740" s="85">
        <v>49.33</v>
      </c>
      <c r="H740" s="72"/>
      <c r="I740" s="73">
        <f t="shared" si="23"/>
        <v>0</v>
      </c>
      <c r="J740" s="74" t="str">
        <f t="shared" si="22"/>
        <v/>
      </c>
    </row>
    <row r="741" spans="1:10" ht="15" customHeight="1">
      <c r="A741" s="25">
        <v>740</v>
      </c>
      <c r="B741" s="25" t="s">
        <v>17</v>
      </c>
      <c r="C741" s="24" t="s">
        <v>6190</v>
      </c>
      <c r="D741" s="24" t="s">
        <v>2693</v>
      </c>
      <c r="E741" s="23">
        <v>66503</v>
      </c>
      <c r="F741" s="115">
        <v>36</v>
      </c>
      <c r="G741" s="85">
        <v>140.5</v>
      </c>
      <c r="H741" s="72"/>
      <c r="I741" s="73">
        <f t="shared" si="23"/>
        <v>0</v>
      </c>
      <c r="J741" s="74" t="str">
        <f t="shared" si="22"/>
        <v/>
      </c>
    </row>
    <row r="742" spans="1:10" ht="15" customHeight="1">
      <c r="A742" s="25">
        <v>741</v>
      </c>
      <c r="B742" s="25" t="s">
        <v>17</v>
      </c>
      <c r="C742" s="24" t="s">
        <v>6189</v>
      </c>
      <c r="D742" s="24" t="s">
        <v>6188</v>
      </c>
      <c r="E742" s="23" t="s">
        <v>6091</v>
      </c>
      <c r="F742" s="115">
        <v>7</v>
      </c>
      <c r="G742" s="85">
        <v>170.26666666666665</v>
      </c>
      <c r="H742" s="72"/>
      <c r="I742" s="73">
        <f t="shared" si="23"/>
        <v>0</v>
      </c>
      <c r="J742" s="74" t="str">
        <f t="shared" si="22"/>
        <v/>
      </c>
    </row>
    <row r="743" spans="1:10" ht="15" customHeight="1">
      <c r="A743" s="25">
        <v>742</v>
      </c>
      <c r="B743" s="25" t="s">
        <v>17</v>
      </c>
      <c r="C743" s="24" t="s">
        <v>6187</v>
      </c>
      <c r="D743" s="24" t="s">
        <v>6186</v>
      </c>
      <c r="E743" s="23" t="s">
        <v>2657</v>
      </c>
      <c r="F743" s="115">
        <v>194</v>
      </c>
      <c r="G743" s="85">
        <v>50.7</v>
      </c>
      <c r="H743" s="72"/>
      <c r="I743" s="73">
        <f t="shared" si="23"/>
        <v>0</v>
      </c>
      <c r="J743" s="74" t="str">
        <f t="shared" si="22"/>
        <v/>
      </c>
    </row>
    <row r="744" spans="1:10" ht="15" customHeight="1">
      <c r="A744" s="25">
        <v>743</v>
      </c>
      <c r="B744" s="25" t="s">
        <v>17</v>
      </c>
      <c r="C744" s="24" t="s">
        <v>6185</v>
      </c>
      <c r="D744" s="24" t="s">
        <v>5495</v>
      </c>
      <c r="E744" s="23" t="s">
        <v>2657</v>
      </c>
      <c r="F744" s="115">
        <v>5</v>
      </c>
      <c r="G744" s="85">
        <v>50.7</v>
      </c>
      <c r="H744" s="72"/>
      <c r="I744" s="73">
        <f t="shared" si="23"/>
        <v>0</v>
      </c>
      <c r="J744" s="74" t="str">
        <f t="shared" si="22"/>
        <v/>
      </c>
    </row>
    <row r="745" spans="1:10" ht="15" customHeight="1">
      <c r="A745" s="25">
        <v>744</v>
      </c>
      <c r="B745" s="25" t="s">
        <v>17</v>
      </c>
      <c r="C745" s="24" t="s">
        <v>6184</v>
      </c>
      <c r="D745" s="24" t="s">
        <v>6183</v>
      </c>
      <c r="E745" s="23" t="s">
        <v>2657</v>
      </c>
      <c r="F745" s="115">
        <v>30</v>
      </c>
      <c r="G745" s="85">
        <v>1480</v>
      </c>
      <c r="H745" s="72"/>
      <c r="I745" s="73">
        <f t="shared" si="23"/>
        <v>0</v>
      </c>
      <c r="J745" s="74" t="str">
        <f t="shared" si="22"/>
        <v/>
      </c>
    </row>
    <row r="746" spans="1:10" ht="15" customHeight="1">
      <c r="A746" s="25">
        <v>745</v>
      </c>
      <c r="B746" s="25" t="s">
        <v>17</v>
      </c>
      <c r="C746" s="24" t="s">
        <v>6181</v>
      </c>
      <c r="D746" s="24" t="s">
        <v>6182</v>
      </c>
      <c r="E746" s="23" t="s">
        <v>2657</v>
      </c>
      <c r="F746" s="115">
        <v>5</v>
      </c>
      <c r="G746" s="85">
        <v>775</v>
      </c>
      <c r="H746" s="72"/>
      <c r="I746" s="73">
        <f t="shared" si="23"/>
        <v>0</v>
      </c>
      <c r="J746" s="74" t="str">
        <f t="shared" si="22"/>
        <v/>
      </c>
    </row>
    <row r="747" spans="1:10" ht="15" customHeight="1">
      <c r="A747" s="25">
        <v>746</v>
      </c>
      <c r="B747" s="25" t="s">
        <v>17</v>
      </c>
      <c r="C747" s="24" t="s">
        <v>6181</v>
      </c>
      <c r="D747" s="24" t="s">
        <v>4274</v>
      </c>
      <c r="E747" s="23" t="s">
        <v>6180</v>
      </c>
      <c r="F747" s="115">
        <v>5</v>
      </c>
      <c r="G747" s="85">
        <v>775</v>
      </c>
      <c r="H747" s="72"/>
      <c r="I747" s="73">
        <f t="shared" si="23"/>
        <v>0</v>
      </c>
      <c r="J747" s="74" t="str">
        <f t="shared" si="22"/>
        <v/>
      </c>
    </row>
    <row r="748" spans="1:10" ht="15" customHeight="1">
      <c r="A748" s="25">
        <v>747</v>
      </c>
      <c r="B748" s="25" t="s">
        <v>17</v>
      </c>
      <c r="C748" s="24" t="s">
        <v>6179</v>
      </c>
      <c r="D748" s="24" t="s">
        <v>6178</v>
      </c>
      <c r="E748" s="23" t="s">
        <v>2657</v>
      </c>
      <c r="F748" s="115">
        <v>31</v>
      </c>
      <c r="G748" s="85">
        <v>2530</v>
      </c>
      <c r="H748" s="72"/>
      <c r="I748" s="73">
        <f t="shared" si="23"/>
        <v>0</v>
      </c>
      <c r="J748" s="74" t="str">
        <f t="shared" si="22"/>
        <v/>
      </c>
    </row>
    <row r="749" spans="1:10" ht="15" customHeight="1">
      <c r="A749" s="25">
        <v>748</v>
      </c>
      <c r="B749" s="25" t="s">
        <v>17</v>
      </c>
      <c r="C749" s="24" t="s">
        <v>6177</v>
      </c>
      <c r="D749" s="24" t="s">
        <v>6176</v>
      </c>
      <c r="E749" s="23">
        <v>76197</v>
      </c>
      <c r="F749" s="115">
        <v>5</v>
      </c>
      <c r="G749" s="85">
        <v>168</v>
      </c>
      <c r="H749" s="72"/>
      <c r="I749" s="73">
        <f t="shared" si="23"/>
        <v>0</v>
      </c>
      <c r="J749" s="74" t="str">
        <f t="shared" si="22"/>
        <v/>
      </c>
    </row>
    <row r="750" spans="1:10" ht="15" customHeight="1">
      <c r="A750" s="25">
        <v>749</v>
      </c>
      <c r="B750" s="25" t="s">
        <v>17</v>
      </c>
      <c r="C750" s="24" t="s">
        <v>6175</v>
      </c>
      <c r="D750" s="24" t="s">
        <v>6174</v>
      </c>
      <c r="E750" s="23">
        <v>6141</v>
      </c>
      <c r="F750" s="115">
        <v>10</v>
      </c>
      <c r="G750" s="85">
        <v>1278</v>
      </c>
      <c r="H750" s="72"/>
      <c r="I750" s="73">
        <f t="shared" si="23"/>
        <v>0</v>
      </c>
      <c r="J750" s="74" t="str">
        <f t="shared" si="22"/>
        <v/>
      </c>
    </row>
    <row r="751" spans="1:10" ht="15" customHeight="1">
      <c r="A751" s="25">
        <v>750</v>
      </c>
      <c r="B751" s="25" t="s">
        <v>17</v>
      </c>
      <c r="C751" s="24" t="s">
        <v>6173</v>
      </c>
      <c r="D751" s="24" t="s">
        <v>4276</v>
      </c>
      <c r="E751" s="23">
        <v>4274</v>
      </c>
      <c r="F751" s="115">
        <v>5</v>
      </c>
      <c r="G751" s="85">
        <v>241</v>
      </c>
      <c r="H751" s="72"/>
      <c r="I751" s="73">
        <f t="shared" si="23"/>
        <v>0</v>
      </c>
      <c r="J751" s="74" t="str">
        <f t="shared" si="22"/>
        <v/>
      </c>
    </row>
    <row r="752" spans="1:10" ht="15" customHeight="1">
      <c r="A752" s="25">
        <v>751</v>
      </c>
      <c r="B752" s="25" t="s">
        <v>17</v>
      </c>
      <c r="C752" s="24" t="s">
        <v>6172</v>
      </c>
      <c r="D752" s="24" t="s">
        <v>6171</v>
      </c>
      <c r="E752" s="23">
        <v>66640</v>
      </c>
      <c r="F752" s="115">
        <v>7</v>
      </c>
      <c r="G752" s="85">
        <v>85</v>
      </c>
      <c r="H752" s="72"/>
      <c r="I752" s="73">
        <f t="shared" si="23"/>
        <v>0</v>
      </c>
      <c r="J752" s="74" t="str">
        <f t="shared" si="22"/>
        <v/>
      </c>
    </row>
    <row r="753" spans="1:10" ht="15" customHeight="1">
      <c r="A753" s="25">
        <v>752</v>
      </c>
      <c r="B753" s="25" t="s">
        <v>17</v>
      </c>
      <c r="C753" s="24" t="s">
        <v>6170</v>
      </c>
      <c r="D753" s="24" t="s">
        <v>5523</v>
      </c>
      <c r="E753" s="23">
        <v>28349</v>
      </c>
      <c r="F753" s="115">
        <v>5</v>
      </c>
      <c r="G753" s="85">
        <v>416.67</v>
      </c>
      <c r="H753" s="72"/>
      <c r="I753" s="73">
        <f t="shared" si="23"/>
        <v>0</v>
      </c>
      <c r="J753" s="74" t="str">
        <f t="shared" si="22"/>
        <v/>
      </c>
    </row>
    <row r="754" spans="1:10" ht="15" customHeight="1">
      <c r="A754" s="25">
        <v>753</v>
      </c>
      <c r="B754" s="25" t="s">
        <v>17</v>
      </c>
      <c r="C754" s="24" t="s">
        <v>6169</v>
      </c>
      <c r="D754" s="24" t="s">
        <v>6168</v>
      </c>
      <c r="E754" s="23">
        <v>76197</v>
      </c>
      <c r="F754" s="115">
        <v>5</v>
      </c>
      <c r="G754" s="85">
        <v>577</v>
      </c>
      <c r="H754" s="72"/>
      <c r="I754" s="73">
        <f t="shared" si="23"/>
        <v>0</v>
      </c>
      <c r="J754" s="74" t="str">
        <f t="shared" si="22"/>
        <v/>
      </c>
    </row>
    <row r="755" spans="1:10" ht="15" customHeight="1">
      <c r="A755" s="25">
        <v>754</v>
      </c>
      <c r="B755" s="25" t="s">
        <v>17</v>
      </c>
      <c r="C755" s="24" t="s">
        <v>6167</v>
      </c>
      <c r="D755" s="24" t="s">
        <v>2755</v>
      </c>
      <c r="E755" s="23" t="s">
        <v>1997</v>
      </c>
      <c r="F755" s="115">
        <v>60</v>
      </c>
      <c r="G755" s="85">
        <v>5.63</v>
      </c>
      <c r="H755" s="72"/>
      <c r="I755" s="73">
        <f t="shared" si="23"/>
        <v>0</v>
      </c>
      <c r="J755" s="74" t="str">
        <f t="shared" si="22"/>
        <v/>
      </c>
    </row>
    <row r="756" spans="1:10" ht="15" customHeight="1">
      <c r="A756" s="25">
        <v>755</v>
      </c>
      <c r="B756" s="25" t="s">
        <v>17</v>
      </c>
      <c r="C756" s="24" t="s">
        <v>6166</v>
      </c>
      <c r="D756" s="24" t="s">
        <v>4276</v>
      </c>
      <c r="E756" s="23" t="s">
        <v>884</v>
      </c>
      <c r="F756" s="115">
        <v>5</v>
      </c>
      <c r="G756" s="85">
        <v>375</v>
      </c>
      <c r="H756" s="72"/>
      <c r="I756" s="73">
        <f t="shared" si="23"/>
        <v>0</v>
      </c>
      <c r="J756" s="74" t="str">
        <f t="shared" si="22"/>
        <v/>
      </c>
    </row>
    <row r="757" spans="1:10" ht="15" customHeight="1">
      <c r="A757" s="25">
        <v>756</v>
      </c>
      <c r="B757" s="25" t="s">
        <v>17</v>
      </c>
      <c r="C757" s="24" t="s">
        <v>6165</v>
      </c>
      <c r="D757" s="24" t="s">
        <v>6164</v>
      </c>
      <c r="E757" s="23" t="s">
        <v>2657</v>
      </c>
      <c r="F757" s="115">
        <v>22</v>
      </c>
      <c r="G757" s="85">
        <v>495</v>
      </c>
      <c r="H757" s="72"/>
      <c r="I757" s="73">
        <f t="shared" si="23"/>
        <v>0</v>
      </c>
      <c r="J757" s="74" t="str">
        <f t="shared" si="22"/>
        <v/>
      </c>
    </row>
    <row r="758" spans="1:10" ht="15" customHeight="1">
      <c r="A758" s="25">
        <v>757</v>
      </c>
      <c r="B758" s="25" t="s">
        <v>17</v>
      </c>
      <c r="C758" s="24" t="s">
        <v>6163</v>
      </c>
      <c r="D758" s="24" t="s">
        <v>6162</v>
      </c>
      <c r="E758" s="23" t="s">
        <v>2657</v>
      </c>
      <c r="F758" s="115">
        <v>70</v>
      </c>
      <c r="G758" s="85">
        <v>468</v>
      </c>
      <c r="H758" s="72"/>
      <c r="I758" s="73">
        <f t="shared" si="23"/>
        <v>0</v>
      </c>
      <c r="J758" s="74" t="str">
        <f t="shared" si="22"/>
        <v/>
      </c>
    </row>
    <row r="759" spans="1:10" ht="15" customHeight="1">
      <c r="A759" s="25">
        <v>758</v>
      </c>
      <c r="B759" s="25" t="s">
        <v>17</v>
      </c>
      <c r="C759" s="24" t="s">
        <v>6161</v>
      </c>
      <c r="D759" s="24" t="s">
        <v>2801</v>
      </c>
      <c r="E759" s="23" t="s">
        <v>2657</v>
      </c>
      <c r="F759" s="115">
        <v>34</v>
      </c>
      <c r="G759" s="85">
        <v>385</v>
      </c>
      <c r="H759" s="72"/>
      <c r="I759" s="73">
        <f t="shared" si="23"/>
        <v>0</v>
      </c>
      <c r="J759" s="74" t="str">
        <f t="shared" si="22"/>
        <v/>
      </c>
    </row>
    <row r="760" spans="1:10" ht="15" customHeight="1">
      <c r="A760" s="25">
        <v>759</v>
      </c>
      <c r="B760" s="25" t="s">
        <v>17</v>
      </c>
      <c r="C760" s="24" t="s">
        <v>6160</v>
      </c>
      <c r="D760" s="24" t="s">
        <v>6159</v>
      </c>
      <c r="E760" s="23" t="s">
        <v>2657</v>
      </c>
      <c r="F760" s="115">
        <v>66</v>
      </c>
      <c r="G760" s="85">
        <v>1100</v>
      </c>
      <c r="H760" s="72"/>
      <c r="I760" s="73">
        <f t="shared" si="23"/>
        <v>0</v>
      </c>
      <c r="J760" s="74" t="str">
        <f t="shared" si="22"/>
        <v/>
      </c>
    </row>
    <row r="761" spans="1:10" ht="15" customHeight="1">
      <c r="A761" s="25">
        <v>760</v>
      </c>
      <c r="B761" s="25" t="s">
        <v>17</v>
      </c>
      <c r="C761" s="24" t="s">
        <v>6158</v>
      </c>
      <c r="D761" s="24" t="s">
        <v>4495</v>
      </c>
      <c r="E761" s="23" t="s">
        <v>2657</v>
      </c>
      <c r="F761" s="115">
        <v>39</v>
      </c>
      <c r="G761" s="85">
        <v>743</v>
      </c>
      <c r="H761" s="72"/>
      <c r="I761" s="73">
        <f t="shared" si="23"/>
        <v>0</v>
      </c>
      <c r="J761" s="74" t="str">
        <f t="shared" si="22"/>
        <v/>
      </c>
    </row>
    <row r="762" spans="1:10" ht="15" customHeight="1">
      <c r="A762" s="25">
        <v>761</v>
      </c>
      <c r="B762" s="25" t="s">
        <v>17</v>
      </c>
      <c r="C762" s="24" t="s">
        <v>6157</v>
      </c>
      <c r="D762" s="24" t="s">
        <v>6156</v>
      </c>
      <c r="E762" s="23" t="s">
        <v>2657</v>
      </c>
      <c r="F762" s="115">
        <v>54</v>
      </c>
      <c r="G762" s="85">
        <v>1940</v>
      </c>
      <c r="H762" s="72"/>
      <c r="I762" s="73">
        <f t="shared" si="23"/>
        <v>0</v>
      </c>
      <c r="J762" s="74" t="str">
        <f t="shared" si="22"/>
        <v/>
      </c>
    </row>
    <row r="763" spans="1:10" ht="15" customHeight="1">
      <c r="A763" s="25">
        <v>762</v>
      </c>
      <c r="B763" s="25" t="s">
        <v>17</v>
      </c>
      <c r="C763" s="24" t="s">
        <v>6155</v>
      </c>
      <c r="D763" s="24" t="s">
        <v>5524</v>
      </c>
      <c r="E763" s="23" t="s">
        <v>2657</v>
      </c>
      <c r="F763" s="115">
        <v>11</v>
      </c>
      <c r="G763" s="85">
        <v>2200</v>
      </c>
      <c r="H763" s="72"/>
      <c r="I763" s="73">
        <f t="shared" si="23"/>
        <v>0</v>
      </c>
      <c r="J763" s="74" t="str">
        <f t="shared" si="22"/>
        <v/>
      </c>
    </row>
    <row r="764" spans="1:10" ht="15" customHeight="1">
      <c r="A764" s="25">
        <v>763</v>
      </c>
      <c r="B764" s="25" t="s">
        <v>17</v>
      </c>
      <c r="C764" s="24" t="s">
        <v>6154</v>
      </c>
      <c r="D764" s="24" t="s">
        <v>6153</v>
      </c>
      <c r="E764" s="23" t="s">
        <v>2657</v>
      </c>
      <c r="F764" s="115">
        <v>23</v>
      </c>
      <c r="G764" s="85">
        <v>3000</v>
      </c>
      <c r="H764" s="72"/>
      <c r="I764" s="73">
        <f t="shared" si="23"/>
        <v>0</v>
      </c>
      <c r="J764" s="74" t="str">
        <f t="shared" si="22"/>
        <v/>
      </c>
    </row>
    <row r="765" spans="1:10" ht="15" customHeight="1">
      <c r="A765" s="25">
        <v>764</v>
      </c>
      <c r="B765" s="25" t="s">
        <v>17</v>
      </c>
      <c r="C765" s="24" t="s">
        <v>6152</v>
      </c>
      <c r="D765" s="24" t="s">
        <v>6151</v>
      </c>
      <c r="E765" s="23" t="s">
        <v>2657</v>
      </c>
      <c r="F765" s="115">
        <v>30</v>
      </c>
      <c r="G765" s="85">
        <v>4759.2</v>
      </c>
      <c r="H765" s="72"/>
      <c r="I765" s="73">
        <f t="shared" si="23"/>
        <v>0</v>
      </c>
      <c r="J765" s="74" t="str">
        <f t="shared" si="22"/>
        <v/>
      </c>
    </row>
    <row r="766" spans="1:10" ht="15" customHeight="1">
      <c r="A766" s="25">
        <v>765</v>
      </c>
      <c r="B766" s="25" t="s">
        <v>17</v>
      </c>
      <c r="C766" s="24" t="s">
        <v>6150</v>
      </c>
      <c r="D766" s="24" t="s">
        <v>4276</v>
      </c>
      <c r="E766" s="23" t="s">
        <v>2657</v>
      </c>
      <c r="F766" s="115">
        <v>119</v>
      </c>
      <c r="G766" s="85">
        <v>1430</v>
      </c>
      <c r="H766" s="72"/>
      <c r="I766" s="73">
        <f t="shared" si="23"/>
        <v>0</v>
      </c>
      <c r="J766" s="74" t="str">
        <f t="shared" si="22"/>
        <v/>
      </c>
    </row>
    <row r="767" spans="1:10" ht="15" customHeight="1">
      <c r="A767" s="25">
        <v>766</v>
      </c>
      <c r="B767" s="25" t="s">
        <v>17</v>
      </c>
      <c r="C767" s="24" t="s">
        <v>6148</v>
      </c>
      <c r="D767" s="24" t="s">
        <v>6149</v>
      </c>
      <c r="E767" s="23" t="s">
        <v>2657</v>
      </c>
      <c r="F767" s="115">
        <v>19</v>
      </c>
      <c r="G767" s="85">
        <v>1583.33</v>
      </c>
      <c r="H767" s="72"/>
      <c r="I767" s="73">
        <f t="shared" si="23"/>
        <v>0</v>
      </c>
      <c r="J767" s="74" t="str">
        <f t="shared" si="22"/>
        <v/>
      </c>
    </row>
    <row r="768" spans="1:10" ht="15" customHeight="1">
      <c r="A768" s="25">
        <v>767</v>
      </c>
      <c r="B768" s="25" t="s">
        <v>17</v>
      </c>
      <c r="C768" s="24" t="s">
        <v>6148</v>
      </c>
      <c r="D768" s="24" t="s">
        <v>6147</v>
      </c>
      <c r="E768" s="23" t="s">
        <v>106</v>
      </c>
      <c r="F768" s="115">
        <v>5</v>
      </c>
      <c r="G768" s="85">
        <v>230</v>
      </c>
      <c r="H768" s="72"/>
      <c r="I768" s="73">
        <f t="shared" si="23"/>
        <v>0</v>
      </c>
      <c r="J768" s="74" t="str">
        <f t="shared" si="22"/>
        <v/>
      </c>
    </row>
    <row r="769" spans="1:10" ht="15" customHeight="1">
      <c r="A769" s="25">
        <v>768</v>
      </c>
      <c r="B769" s="25" t="s">
        <v>17</v>
      </c>
      <c r="C769" s="24" t="s">
        <v>6146</v>
      </c>
      <c r="D769" s="24" t="s">
        <v>2743</v>
      </c>
      <c r="E769" s="23">
        <v>43491</v>
      </c>
      <c r="F769" s="115">
        <v>30</v>
      </c>
      <c r="G769" s="85">
        <v>225.01</v>
      </c>
      <c r="H769" s="72"/>
      <c r="I769" s="73">
        <f t="shared" si="23"/>
        <v>0</v>
      </c>
      <c r="J769" s="74" t="str">
        <f t="shared" si="22"/>
        <v/>
      </c>
    </row>
    <row r="770" spans="1:10" ht="15" customHeight="1">
      <c r="A770" s="25">
        <v>769</v>
      </c>
      <c r="B770" s="25" t="s">
        <v>17</v>
      </c>
      <c r="C770" s="24" t="s">
        <v>6145</v>
      </c>
      <c r="D770" s="24" t="s">
        <v>4491</v>
      </c>
      <c r="E770" s="23">
        <v>90166</v>
      </c>
      <c r="F770" s="115">
        <v>20</v>
      </c>
      <c r="G770" s="85">
        <v>47.063333333333333</v>
      </c>
      <c r="H770" s="72"/>
      <c r="I770" s="73">
        <f t="shared" si="23"/>
        <v>0</v>
      </c>
      <c r="J770" s="74" t="str">
        <f t="shared" ref="J770:J833" si="24">IF(H:H&gt;G:G, "Above Estimated Unit Price", "")</f>
        <v/>
      </c>
    </row>
    <row r="771" spans="1:10" ht="15" customHeight="1">
      <c r="A771" s="25">
        <v>770</v>
      </c>
      <c r="B771" s="25" t="s">
        <v>17</v>
      </c>
      <c r="C771" s="24" t="s">
        <v>6144</v>
      </c>
      <c r="D771" s="24" t="s">
        <v>6143</v>
      </c>
      <c r="E771" s="23">
        <v>90166</v>
      </c>
      <c r="F771" s="115">
        <v>5</v>
      </c>
      <c r="G771" s="85">
        <v>333.74</v>
      </c>
      <c r="H771" s="72"/>
      <c r="I771" s="73">
        <f t="shared" ref="I771:I834" si="25">H771*F771</f>
        <v>0</v>
      </c>
      <c r="J771" s="74" t="str">
        <f t="shared" si="24"/>
        <v/>
      </c>
    </row>
    <row r="772" spans="1:10" ht="15" customHeight="1">
      <c r="A772" s="25">
        <v>771</v>
      </c>
      <c r="B772" s="25" t="s">
        <v>17</v>
      </c>
      <c r="C772" s="24" t="s">
        <v>6142</v>
      </c>
      <c r="D772" s="24" t="s">
        <v>6141</v>
      </c>
      <c r="E772" s="23" t="s">
        <v>2657</v>
      </c>
      <c r="F772" s="115">
        <v>91</v>
      </c>
      <c r="G772" s="85">
        <v>315</v>
      </c>
      <c r="H772" s="72"/>
      <c r="I772" s="73">
        <f t="shared" si="25"/>
        <v>0</v>
      </c>
      <c r="J772" s="74" t="str">
        <f t="shared" si="24"/>
        <v/>
      </c>
    </row>
    <row r="773" spans="1:10" ht="15" customHeight="1">
      <c r="A773" s="25">
        <v>772</v>
      </c>
      <c r="B773" s="25" t="s">
        <v>17</v>
      </c>
      <c r="C773" s="24" t="s">
        <v>6140</v>
      </c>
      <c r="D773" s="24" t="s">
        <v>4063</v>
      </c>
      <c r="E773" s="23" t="s">
        <v>2657</v>
      </c>
      <c r="F773" s="115">
        <v>30</v>
      </c>
      <c r="G773" s="85">
        <v>3.99</v>
      </c>
      <c r="H773" s="72"/>
      <c r="I773" s="73">
        <f t="shared" si="25"/>
        <v>0</v>
      </c>
      <c r="J773" s="74" t="str">
        <f t="shared" si="24"/>
        <v/>
      </c>
    </row>
    <row r="774" spans="1:10" ht="15" customHeight="1">
      <c r="A774" s="25">
        <v>773</v>
      </c>
      <c r="B774" s="25" t="s">
        <v>17</v>
      </c>
      <c r="C774" s="24" t="s">
        <v>6139</v>
      </c>
      <c r="D774" s="24" t="s">
        <v>4408</v>
      </c>
      <c r="E774" s="23">
        <v>27914</v>
      </c>
      <c r="F774" s="115">
        <v>5</v>
      </c>
      <c r="G774" s="85">
        <v>271.60000000000002</v>
      </c>
      <c r="H774" s="72"/>
      <c r="I774" s="73">
        <f t="shared" si="25"/>
        <v>0</v>
      </c>
      <c r="J774" s="74" t="str">
        <f t="shared" si="24"/>
        <v/>
      </c>
    </row>
    <row r="775" spans="1:10" ht="15" customHeight="1">
      <c r="A775" s="25">
        <v>774</v>
      </c>
      <c r="B775" s="25" t="s">
        <v>17</v>
      </c>
      <c r="C775" s="24" t="s">
        <v>6138</v>
      </c>
      <c r="D775" s="24" t="s">
        <v>4104</v>
      </c>
      <c r="E775" s="23">
        <v>27914</v>
      </c>
      <c r="F775" s="115">
        <v>5</v>
      </c>
      <c r="G775" s="85">
        <v>64.3</v>
      </c>
      <c r="H775" s="72"/>
      <c r="I775" s="73">
        <f t="shared" si="25"/>
        <v>0</v>
      </c>
      <c r="J775" s="74" t="str">
        <f t="shared" si="24"/>
        <v/>
      </c>
    </row>
    <row r="776" spans="1:10" ht="15" customHeight="1">
      <c r="A776" s="25">
        <v>775</v>
      </c>
      <c r="B776" s="25" t="s">
        <v>17</v>
      </c>
      <c r="C776" s="24" t="s">
        <v>6137</v>
      </c>
      <c r="D776" s="24" t="s">
        <v>6136</v>
      </c>
      <c r="E776" s="23">
        <v>624</v>
      </c>
      <c r="F776" s="115">
        <v>5</v>
      </c>
      <c r="G776" s="85">
        <v>159.25</v>
      </c>
      <c r="H776" s="72"/>
      <c r="I776" s="73">
        <f t="shared" si="25"/>
        <v>0</v>
      </c>
      <c r="J776" s="74" t="str">
        <f t="shared" si="24"/>
        <v/>
      </c>
    </row>
    <row r="777" spans="1:10" ht="15" customHeight="1">
      <c r="A777" s="25">
        <v>776</v>
      </c>
      <c r="B777" s="25" t="s">
        <v>17</v>
      </c>
      <c r="C777" s="24" t="s">
        <v>6135</v>
      </c>
      <c r="D777" s="24" t="s">
        <v>5382</v>
      </c>
      <c r="E777" s="23">
        <v>98441</v>
      </c>
      <c r="F777" s="115">
        <v>200</v>
      </c>
      <c r="G777" s="85">
        <v>14.043333333333331</v>
      </c>
      <c r="H777" s="72"/>
      <c r="I777" s="73">
        <f t="shared" si="25"/>
        <v>0</v>
      </c>
      <c r="J777" s="74" t="str">
        <f t="shared" si="24"/>
        <v/>
      </c>
    </row>
    <row r="778" spans="1:10" ht="15" customHeight="1">
      <c r="A778" s="25">
        <v>777</v>
      </c>
      <c r="B778" s="25" t="s">
        <v>17</v>
      </c>
      <c r="C778" s="24" t="s">
        <v>6134</v>
      </c>
      <c r="D778" s="24" t="s">
        <v>6133</v>
      </c>
      <c r="E778" s="23">
        <v>79318</v>
      </c>
      <c r="F778" s="115">
        <v>5</v>
      </c>
      <c r="G778" s="85">
        <v>3061</v>
      </c>
      <c r="H778" s="72"/>
      <c r="I778" s="73">
        <f t="shared" si="25"/>
        <v>0</v>
      </c>
      <c r="J778" s="74" t="str">
        <f t="shared" si="24"/>
        <v/>
      </c>
    </row>
    <row r="779" spans="1:10" ht="15" customHeight="1">
      <c r="A779" s="25">
        <v>778</v>
      </c>
      <c r="B779" s="25" t="s">
        <v>17</v>
      </c>
      <c r="C779" s="24" t="s">
        <v>6132</v>
      </c>
      <c r="D779" s="24" t="s">
        <v>6131</v>
      </c>
      <c r="E779" s="23">
        <v>9445</v>
      </c>
      <c r="F779" s="115">
        <v>7</v>
      </c>
      <c r="G779" s="85">
        <v>2089</v>
      </c>
      <c r="H779" s="72"/>
      <c r="I779" s="73">
        <f t="shared" si="25"/>
        <v>0</v>
      </c>
      <c r="J779" s="74" t="str">
        <f t="shared" si="24"/>
        <v/>
      </c>
    </row>
    <row r="780" spans="1:10" ht="15" customHeight="1">
      <c r="A780" s="25">
        <v>779</v>
      </c>
      <c r="B780" s="25" t="s">
        <v>17</v>
      </c>
      <c r="C780" s="24" t="s">
        <v>6130</v>
      </c>
      <c r="D780" s="24" t="s">
        <v>6129</v>
      </c>
      <c r="E780" s="23" t="s">
        <v>6128</v>
      </c>
      <c r="F780" s="115">
        <v>10</v>
      </c>
      <c r="G780" s="85">
        <v>10.486666666666666</v>
      </c>
      <c r="H780" s="72"/>
      <c r="I780" s="73">
        <f t="shared" si="25"/>
        <v>0</v>
      </c>
      <c r="J780" s="74" t="str">
        <f t="shared" si="24"/>
        <v/>
      </c>
    </row>
    <row r="781" spans="1:10" ht="15" customHeight="1">
      <c r="A781" s="25">
        <v>780</v>
      </c>
      <c r="B781" s="25" t="s">
        <v>17</v>
      </c>
      <c r="C781" s="24" t="s">
        <v>6127</v>
      </c>
      <c r="D781" s="24" t="s">
        <v>6126</v>
      </c>
      <c r="E781" s="23">
        <v>74025</v>
      </c>
      <c r="F781" s="115">
        <v>416</v>
      </c>
      <c r="G781" s="85">
        <v>3.0766666666666667</v>
      </c>
      <c r="H781" s="72"/>
      <c r="I781" s="73">
        <f t="shared" si="25"/>
        <v>0</v>
      </c>
      <c r="J781" s="74" t="str">
        <f t="shared" si="24"/>
        <v/>
      </c>
    </row>
    <row r="782" spans="1:10" ht="15" customHeight="1">
      <c r="A782" s="25">
        <v>781</v>
      </c>
      <c r="B782" s="25" t="s">
        <v>17</v>
      </c>
      <c r="C782" s="24" t="s">
        <v>6125</v>
      </c>
      <c r="D782" s="24" t="s">
        <v>6121</v>
      </c>
      <c r="E782" s="23">
        <v>74025</v>
      </c>
      <c r="F782" s="115">
        <v>102</v>
      </c>
      <c r="G782" s="85">
        <v>3.65</v>
      </c>
      <c r="H782" s="72"/>
      <c r="I782" s="73">
        <f t="shared" si="25"/>
        <v>0</v>
      </c>
      <c r="J782" s="74" t="str">
        <f t="shared" si="24"/>
        <v/>
      </c>
    </row>
    <row r="783" spans="1:10" ht="15" customHeight="1">
      <c r="A783" s="25">
        <v>782</v>
      </c>
      <c r="B783" s="25" t="s">
        <v>17</v>
      </c>
      <c r="C783" s="24" t="s">
        <v>6124</v>
      </c>
      <c r="D783" s="24" t="s">
        <v>6121</v>
      </c>
      <c r="E783" s="23">
        <v>74025</v>
      </c>
      <c r="F783" s="115">
        <v>30</v>
      </c>
      <c r="G783" s="85">
        <v>3.59</v>
      </c>
      <c r="H783" s="72"/>
      <c r="I783" s="73">
        <f t="shared" si="25"/>
        <v>0</v>
      </c>
      <c r="J783" s="74" t="str">
        <f t="shared" si="24"/>
        <v/>
      </c>
    </row>
    <row r="784" spans="1:10" ht="15" customHeight="1">
      <c r="A784" s="25">
        <v>783</v>
      </c>
      <c r="B784" s="25" t="s">
        <v>17</v>
      </c>
      <c r="C784" s="24" t="s">
        <v>6123</v>
      </c>
      <c r="D784" s="24" t="s">
        <v>6121</v>
      </c>
      <c r="E784" s="23">
        <v>74025</v>
      </c>
      <c r="F784" s="115">
        <v>5</v>
      </c>
      <c r="G784" s="85">
        <v>45</v>
      </c>
      <c r="H784" s="72"/>
      <c r="I784" s="73">
        <f t="shared" si="25"/>
        <v>0</v>
      </c>
      <c r="J784" s="74" t="str">
        <f t="shared" si="24"/>
        <v/>
      </c>
    </row>
    <row r="785" spans="1:10" ht="15" customHeight="1">
      <c r="A785" s="25">
        <v>784</v>
      </c>
      <c r="B785" s="25" t="s">
        <v>17</v>
      </c>
      <c r="C785" s="24" t="s">
        <v>6122</v>
      </c>
      <c r="D785" s="24" t="s">
        <v>6121</v>
      </c>
      <c r="E785" s="23">
        <v>74025</v>
      </c>
      <c r="F785" s="115">
        <v>13</v>
      </c>
      <c r="G785" s="85">
        <v>63.84</v>
      </c>
      <c r="H785" s="72"/>
      <c r="I785" s="73">
        <f t="shared" si="25"/>
        <v>0</v>
      </c>
      <c r="J785" s="74" t="str">
        <f t="shared" si="24"/>
        <v/>
      </c>
    </row>
    <row r="786" spans="1:10" ht="15" customHeight="1">
      <c r="A786" s="25">
        <v>785</v>
      </c>
      <c r="B786" s="25" t="s">
        <v>17</v>
      </c>
      <c r="C786" s="24" t="s">
        <v>6120</v>
      </c>
      <c r="D786" s="24" t="s">
        <v>6119</v>
      </c>
      <c r="E786" s="23">
        <v>74025</v>
      </c>
      <c r="F786" s="115">
        <v>156</v>
      </c>
      <c r="G786" s="85">
        <v>4.6900000000000004</v>
      </c>
      <c r="H786" s="72"/>
      <c r="I786" s="73">
        <f t="shared" si="25"/>
        <v>0</v>
      </c>
      <c r="J786" s="74" t="str">
        <f t="shared" si="24"/>
        <v/>
      </c>
    </row>
    <row r="787" spans="1:10" ht="15" customHeight="1">
      <c r="A787" s="25">
        <v>786</v>
      </c>
      <c r="B787" s="25" t="s">
        <v>17</v>
      </c>
      <c r="C787" s="24" t="s">
        <v>6118</v>
      </c>
      <c r="D787" s="24" t="s">
        <v>6117</v>
      </c>
      <c r="E787" s="23">
        <v>385</v>
      </c>
      <c r="F787" s="115">
        <v>5</v>
      </c>
      <c r="G787" s="85">
        <v>501.78</v>
      </c>
      <c r="H787" s="72"/>
      <c r="I787" s="73">
        <f t="shared" si="25"/>
        <v>0</v>
      </c>
      <c r="J787" s="74" t="str">
        <f t="shared" si="24"/>
        <v/>
      </c>
    </row>
    <row r="788" spans="1:10" ht="15" customHeight="1">
      <c r="A788" s="25">
        <v>787</v>
      </c>
      <c r="B788" s="25" t="s">
        <v>17</v>
      </c>
      <c r="C788" s="24" t="s">
        <v>6116</v>
      </c>
      <c r="D788" s="24" t="s">
        <v>6115</v>
      </c>
      <c r="E788" s="23">
        <v>73760</v>
      </c>
      <c r="F788" s="115">
        <v>5</v>
      </c>
      <c r="G788" s="85">
        <v>148.28666666666666</v>
      </c>
      <c r="H788" s="72"/>
      <c r="I788" s="73">
        <f t="shared" si="25"/>
        <v>0</v>
      </c>
      <c r="J788" s="74" t="str">
        <f t="shared" si="24"/>
        <v/>
      </c>
    </row>
    <row r="789" spans="1:10" ht="15" customHeight="1">
      <c r="A789" s="25">
        <v>788</v>
      </c>
      <c r="B789" s="25" t="s">
        <v>17</v>
      </c>
      <c r="C789" s="24" t="s">
        <v>6114</v>
      </c>
      <c r="D789" s="24" t="s">
        <v>2705</v>
      </c>
      <c r="E789" s="23">
        <v>2660</v>
      </c>
      <c r="F789" s="115">
        <v>5</v>
      </c>
      <c r="G789" s="85">
        <v>78.55</v>
      </c>
      <c r="H789" s="72"/>
      <c r="I789" s="73">
        <f t="shared" si="25"/>
        <v>0</v>
      </c>
      <c r="J789" s="74" t="str">
        <f t="shared" si="24"/>
        <v/>
      </c>
    </row>
    <row r="790" spans="1:10" ht="15" customHeight="1">
      <c r="A790" s="25">
        <v>789</v>
      </c>
      <c r="B790" s="25" t="s">
        <v>17</v>
      </c>
      <c r="C790" s="24" t="s">
        <v>6113</v>
      </c>
      <c r="D790" s="24" t="s">
        <v>2700</v>
      </c>
      <c r="E790" s="23">
        <v>2660</v>
      </c>
      <c r="F790" s="115">
        <v>9</v>
      </c>
      <c r="G790" s="85">
        <v>8.6666666666666661</v>
      </c>
      <c r="H790" s="72"/>
      <c r="I790" s="73">
        <f t="shared" si="25"/>
        <v>0</v>
      </c>
      <c r="J790" s="74" t="str">
        <f t="shared" si="24"/>
        <v/>
      </c>
    </row>
    <row r="791" spans="1:10" ht="15" customHeight="1">
      <c r="A791" s="25">
        <v>790</v>
      </c>
      <c r="B791" s="25" t="s">
        <v>17</v>
      </c>
      <c r="C791" s="24" t="s">
        <v>6112</v>
      </c>
      <c r="D791" s="24" t="s">
        <v>6111</v>
      </c>
      <c r="E791" s="23">
        <v>73760</v>
      </c>
      <c r="F791" s="115">
        <v>12</v>
      </c>
      <c r="G791" s="85">
        <v>43.07</v>
      </c>
      <c r="H791" s="72"/>
      <c r="I791" s="73">
        <f t="shared" si="25"/>
        <v>0</v>
      </c>
      <c r="J791" s="74" t="str">
        <f t="shared" si="24"/>
        <v/>
      </c>
    </row>
    <row r="792" spans="1:10" ht="15" customHeight="1">
      <c r="A792" s="25">
        <v>791</v>
      </c>
      <c r="B792" s="25" t="s">
        <v>17</v>
      </c>
      <c r="C792" s="24" t="s">
        <v>6110</v>
      </c>
      <c r="D792" s="24" t="s">
        <v>2755</v>
      </c>
      <c r="E792" s="23">
        <v>73760</v>
      </c>
      <c r="F792" s="115">
        <v>5</v>
      </c>
      <c r="G792" s="85">
        <v>54.8</v>
      </c>
      <c r="H792" s="72"/>
      <c r="I792" s="73">
        <f t="shared" si="25"/>
        <v>0</v>
      </c>
      <c r="J792" s="74" t="str">
        <f t="shared" si="24"/>
        <v/>
      </c>
    </row>
    <row r="793" spans="1:10" ht="15" customHeight="1">
      <c r="A793" s="25">
        <v>792</v>
      </c>
      <c r="B793" s="25" t="s">
        <v>17</v>
      </c>
      <c r="C793" s="24" t="s">
        <v>6109</v>
      </c>
      <c r="D793" s="24" t="s">
        <v>2685</v>
      </c>
      <c r="E793" s="23">
        <v>73760</v>
      </c>
      <c r="F793" s="115">
        <v>46</v>
      </c>
      <c r="G793" s="85">
        <v>16.73</v>
      </c>
      <c r="H793" s="72"/>
      <c r="I793" s="73">
        <f t="shared" si="25"/>
        <v>0</v>
      </c>
      <c r="J793" s="74" t="str">
        <f t="shared" si="24"/>
        <v/>
      </c>
    </row>
    <row r="794" spans="1:10" ht="15" customHeight="1">
      <c r="A794" s="25">
        <v>793</v>
      </c>
      <c r="B794" s="25" t="s">
        <v>17</v>
      </c>
      <c r="C794" s="24" t="s">
        <v>6108</v>
      </c>
      <c r="D794" s="24" t="s">
        <v>6107</v>
      </c>
      <c r="E794" s="23">
        <v>66503</v>
      </c>
      <c r="F794" s="115">
        <v>16</v>
      </c>
      <c r="G794" s="85">
        <v>1200</v>
      </c>
      <c r="H794" s="72"/>
      <c r="I794" s="73">
        <f t="shared" si="25"/>
        <v>0</v>
      </c>
      <c r="J794" s="74" t="str">
        <f t="shared" si="24"/>
        <v/>
      </c>
    </row>
    <row r="795" spans="1:10" ht="15" customHeight="1">
      <c r="A795" s="25">
        <v>794</v>
      </c>
      <c r="B795" s="25" t="s">
        <v>17</v>
      </c>
      <c r="C795" s="24" t="s">
        <v>6106</v>
      </c>
      <c r="D795" s="24" t="s">
        <v>3032</v>
      </c>
      <c r="E795" s="23">
        <v>73760</v>
      </c>
      <c r="F795" s="115">
        <v>96</v>
      </c>
      <c r="G795" s="85">
        <v>55.88</v>
      </c>
      <c r="H795" s="72"/>
      <c r="I795" s="73">
        <f t="shared" si="25"/>
        <v>0</v>
      </c>
      <c r="J795" s="74" t="str">
        <f t="shared" si="24"/>
        <v/>
      </c>
    </row>
    <row r="796" spans="1:10" ht="15" customHeight="1">
      <c r="A796" s="25">
        <v>795</v>
      </c>
      <c r="B796" s="25" t="s">
        <v>17</v>
      </c>
      <c r="C796" s="24" t="s">
        <v>6105</v>
      </c>
      <c r="D796" s="24" t="s">
        <v>6104</v>
      </c>
      <c r="E796" s="23">
        <v>2217</v>
      </c>
      <c r="F796" s="115">
        <v>5</v>
      </c>
      <c r="G796" s="85">
        <v>1650</v>
      </c>
      <c r="H796" s="72"/>
      <c r="I796" s="73">
        <f t="shared" si="25"/>
        <v>0</v>
      </c>
      <c r="J796" s="74" t="str">
        <f t="shared" si="24"/>
        <v/>
      </c>
    </row>
    <row r="797" spans="1:10" ht="15" customHeight="1">
      <c r="A797" s="25">
        <v>796</v>
      </c>
      <c r="B797" s="25" t="s">
        <v>17</v>
      </c>
      <c r="C797" s="24" t="s">
        <v>6105</v>
      </c>
      <c r="D797" s="24" t="s">
        <v>6104</v>
      </c>
      <c r="E797" s="23">
        <v>16827</v>
      </c>
      <c r="F797" s="115">
        <v>23</v>
      </c>
      <c r="G797" s="85">
        <v>1650</v>
      </c>
      <c r="H797" s="72"/>
      <c r="I797" s="73">
        <f t="shared" si="25"/>
        <v>0</v>
      </c>
      <c r="J797" s="74" t="str">
        <f t="shared" si="24"/>
        <v/>
      </c>
    </row>
    <row r="798" spans="1:10" ht="15" customHeight="1">
      <c r="A798" s="25">
        <v>797</v>
      </c>
      <c r="B798" s="25" t="s">
        <v>17</v>
      </c>
      <c r="C798" s="24" t="s">
        <v>6103</v>
      </c>
      <c r="D798" s="24" t="s">
        <v>6102</v>
      </c>
      <c r="E798" s="23">
        <v>2217</v>
      </c>
      <c r="F798" s="115">
        <v>6</v>
      </c>
      <c r="G798" s="85">
        <v>172</v>
      </c>
      <c r="H798" s="72"/>
      <c r="I798" s="73">
        <f t="shared" si="25"/>
        <v>0</v>
      </c>
      <c r="J798" s="74" t="str">
        <f t="shared" si="24"/>
        <v/>
      </c>
    </row>
    <row r="799" spans="1:10" ht="15" customHeight="1">
      <c r="A799" s="25">
        <v>798</v>
      </c>
      <c r="B799" s="25" t="s">
        <v>17</v>
      </c>
      <c r="C799" s="24" t="s">
        <v>6101</v>
      </c>
      <c r="D799" s="24" t="s">
        <v>6100</v>
      </c>
      <c r="E799" s="23" t="s">
        <v>2657</v>
      </c>
      <c r="F799" s="115">
        <v>368</v>
      </c>
      <c r="G799" s="85">
        <v>179</v>
      </c>
      <c r="H799" s="72"/>
      <c r="I799" s="73">
        <f t="shared" si="25"/>
        <v>0</v>
      </c>
      <c r="J799" s="74" t="str">
        <f t="shared" si="24"/>
        <v/>
      </c>
    </row>
    <row r="800" spans="1:10" ht="15" customHeight="1">
      <c r="A800" s="25">
        <v>799</v>
      </c>
      <c r="B800" s="25" t="s">
        <v>17</v>
      </c>
      <c r="C800" s="24" t="s">
        <v>6099</v>
      </c>
      <c r="D800" s="24" t="s">
        <v>6098</v>
      </c>
      <c r="E800" s="23">
        <v>6141</v>
      </c>
      <c r="F800" s="115">
        <v>5</v>
      </c>
      <c r="G800" s="85">
        <v>72</v>
      </c>
      <c r="H800" s="72"/>
      <c r="I800" s="73">
        <f t="shared" si="25"/>
        <v>0</v>
      </c>
      <c r="J800" s="74" t="str">
        <f t="shared" si="24"/>
        <v/>
      </c>
    </row>
    <row r="801" spans="1:10" ht="15" customHeight="1">
      <c r="A801" s="25">
        <v>800</v>
      </c>
      <c r="B801" s="25" t="s">
        <v>17</v>
      </c>
      <c r="C801" s="24" t="s">
        <v>6097</v>
      </c>
      <c r="D801" s="24" t="s">
        <v>6096</v>
      </c>
      <c r="E801" s="23">
        <v>71483</v>
      </c>
      <c r="F801" s="115">
        <v>10</v>
      </c>
      <c r="G801" s="85">
        <v>54.59</v>
      </c>
      <c r="H801" s="72"/>
      <c r="I801" s="73">
        <f t="shared" si="25"/>
        <v>0</v>
      </c>
      <c r="J801" s="74" t="str">
        <f t="shared" si="24"/>
        <v/>
      </c>
    </row>
    <row r="802" spans="1:10" ht="15" customHeight="1">
      <c r="A802" s="25">
        <v>801</v>
      </c>
      <c r="B802" s="25" t="s">
        <v>17</v>
      </c>
      <c r="C802" s="24" t="s">
        <v>6095</v>
      </c>
      <c r="D802" s="24" t="s">
        <v>6094</v>
      </c>
      <c r="E802" s="23">
        <v>74025</v>
      </c>
      <c r="F802" s="115">
        <v>224</v>
      </c>
      <c r="G802" s="85">
        <v>519.5</v>
      </c>
      <c r="H802" s="72"/>
      <c r="I802" s="73">
        <f t="shared" si="25"/>
        <v>0</v>
      </c>
      <c r="J802" s="74" t="str">
        <f t="shared" si="24"/>
        <v/>
      </c>
    </row>
    <row r="803" spans="1:10" ht="15" customHeight="1">
      <c r="A803" s="25">
        <v>802</v>
      </c>
      <c r="B803" s="25" t="s">
        <v>17</v>
      </c>
      <c r="C803" s="24" t="s">
        <v>6093</v>
      </c>
      <c r="D803" s="24" t="s">
        <v>6092</v>
      </c>
      <c r="E803" s="23" t="s">
        <v>6091</v>
      </c>
      <c r="F803" s="115">
        <v>12</v>
      </c>
      <c r="G803" s="85">
        <v>1373.7</v>
      </c>
      <c r="H803" s="72"/>
      <c r="I803" s="73">
        <f t="shared" si="25"/>
        <v>0</v>
      </c>
      <c r="J803" s="74" t="str">
        <f t="shared" si="24"/>
        <v/>
      </c>
    </row>
    <row r="804" spans="1:10" ht="15" customHeight="1">
      <c r="A804" s="25">
        <v>803</v>
      </c>
      <c r="B804" s="25" t="s">
        <v>17</v>
      </c>
      <c r="C804" s="24" t="s">
        <v>6090</v>
      </c>
      <c r="D804" s="24" t="s">
        <v>5621</v>
      </c>
      <c r="E804" s="23">
        <v>71483</v>
      </c>
      <c r="F804" s="115">
        <v>37</v>
      </c>
      <c r="G804" s="85">
        <v>8.31</v>
      </c>
      <c r="H804" s="72"/>
      <c r="I804" s="73">
        <f t="shared" si="25"/>
        <v>0</v>
      </c>
      <c r="J804" s="74" t="str">
        <f t="shared" si="24"/>
        <v/>
      </c>
    </row>
    <row r="805" spans="1:10" ht="15" customHeight="1">
      <c r="A805" s="25">
        <v>804</v>
      </c>
      <c r="B805" s="25" t="s">
        <v>17</v>
      </c>
      <c r="C805" s="24" t="s">
        <v>6089</v>
      </c>
      <c r="D805" s="24" t="s">
        <v>2721</v>
      </c>
      <c r="E805" s="23">
        <v>13499</v>
      </c>
      <c r="F805" s="115">
        <v>5</v>
      </c>
      <c r="G805" s="85">
        <v>85</v>
      </c>
      <c r="H805" s="72"/>
      <c r="I805" s="73">
        <f t="shared" si="25"/>
        <v>0</v>
      </c>
      <c r="J805" s="74" t="str">
        <f t="shared" si="24"/>
        <v/>
      </c>
    </row>
    <row r="806" spans="1:10" ht="15" customHeight="1">
      <c r="A806" s="25">
        <v>805</v>
      </c>
      <c r="B806" s="25" t="s">
        <v>17</v>
      </c>
      <c r="C806" s="24" t="s">
        <v>6088</v>
      </c>
      <c r="D806" s="24" t="s">
        <v>6087</v>
      </c>
      <c r="E806" s="23">
        <v>74025</v>
      </c>
      <c r="F806" s="115">
        <v>10</v>
      </c>
      <c r="G806" s="85">
        <v>63.88</v>
      </c>
      <c r="H806" s="72"/>
      <c r="I806" s="73">
        <f t="shared" si="25"/>
        <v>0</v>
      </c>
      <c r="J806" s="74" t="str">
        <f t="shared" si="24"/>
        <v/>
      </c>
    </row>
    <row r="807" spans="1:10" ht="15" customHeight="1">
      <c r="A807" s="25">
        <v>806</v>
      </c>
      <c r="B807" s="25" t="s">
        <v>17</v>
      </c>
      <c r="C807" s="24" t="s">
        <v>6086</v>
      </c>
      <c r="D807" s="24" t="s">
        <v>6085</v>
      </c>
      <c r="E807" s="23">
        <v>74025</v>
      </c>
      <c r="F807" s="115">
        <v>10</v>
      </c>
      <c r="G807" s="85">
        <v>74.39</v>
      </c>
      <c r="H807" s="72"/>
      <c r="I807" s="73">
        <f t="shared" si="25"/>
        <v>0</v>
      </c>
      <c r="J807" s="74" t="str">
        <f t="shared" si="24"/>
        <v/>
      </c>
    </row>
    <row r="808" spans="1:10" ht="15" customHeight="1">
      <c r="A808" s="25">
        <v>807</v>
      </c>
      <c r="B808" s="25" t="s">
        <v>17</v>
      </c>
      <c r="C808" s="24" t="s">
        <v>6083</v>
      </c>
      <c r="D808" s="24" t="s">
        <v>6082</v>
      </c>
      <c r="E808" s="23">
        <v>90166</v>
      </c>
      <c r="F808" s="115">
        <v>10</v>
      </c>
      <c r="G808" s="85">
        <v>811.17</v>
      </c>
      <c r="H808" s="72"/>
      <c r="I808" s="73">
        <f t="shared" si="25"/>
        <v>0</v>
      </c>
      <c r="J808" s="74" t="str">
        <f t="shared" si="24"/>
        <v/>
      </c>
    </row>
    <row r="809" spans="1:10" ht="15" customHeight="1">
      <c r="A809" s="25">
        <v>808</v>
      </c>
      <c r="B809" s="25" t="s">
        <v>17</v>
      </c>
      <c r="C809" s="24" t="s">
        <v>6081</v>
      </c>
      <c r="D809" s="24" t="s">
        <v>6080</v>
      </c>
      <c r="E809" s="23">
        <v>71483</v>
      </c>
      <c r="F809" s="115">
        <v>5</v>
      </c>
      <c r="G809" s="85">
        <v>13.12</v>
      </c>
      <c r="H809" s="72"/>
      <c r="I809" s="73">
        <f t="shared" si="25"/>
        <v>0</v>
      </c>
      <c r="J809" s="74" t="str">
        <f t="shared" si="24"/>
        <v/>
      </c>
    </row>
    <row r="810" spans="1:10" ht="15" customHeight="1">
      <c r="A810" s="25">
        <v>809</v>
      </c>
      <c r="B810" s="25" t="s">
        <v>17</v>
      </c>
      <c r="C810" s="24" t="s">
        <v>6079</v>
      </c>
      <c r="D810" s="24" t="s">
        <v>6078</v>
      </c>
      <c r="E810" s="23">
        <v>62983</v>
      </c>
      <c r="F810" s="115">
        <v>14</v>
      </c>
      <c r="G810" s="85">
        <v>1217.98</v>
      </c>
      <c r="H810" s="72"/>
      <c r="I810" s="73">
        <f t="shared" si="25"/>
        <v>0</v>
      </c>
      <c r="J810" s="74" t="str">
        <f t="shared" si="24"/>
        <v/>
      </c>
    </row>
    <row r="811" spans="1:10" ht="15" customHeight="1">
      <c r="A811" s="25">
        <v>810</v>
      </c>
      <c r="B811" s="25" t="s">
        <v>17</v>
      </c>
      <c r="C811" s="24" t="s">
        <v>6077</v>
      </c>
      <c r="D811" s="24" t="s">
        <v>4299</v>
      </c>
      <c r="E811" s="23">
        <v>4713</v>
      </c>
      <c r="F811" s="115">
        <v>1230</v>
      </c>
      <c r="G811" s="85">
        <v>8.0500000000000007</v>
      </c>
      <c r="H811" s="72"/>
      <c r="I811" s="73">
        <f t="shared" si="25"/>
        <v>0</v>
      </c>
      <c r="J811" s="74" t="str">
        <f t="shared" si="24"/>
        <v/>
      </c>
    </row>
    <row r="812" spans="1:10" ht="15" customHeight="1">
      <c r="A812" s="25">
        <v>811</v>
      </c>
      <c r="B812" s="25" t="s">
        <v>17</v>
      </c>
      <c r="C812" s="24" t="s">
        <v>6075</v>
      </c>
      <c r="D812" s="24" t="s">
        <v>6074</v>
      </c>
      <c r="E812" s="23">
        <v>27914</v>
      </c>
      <c r="F812" s="115">
        <v>5</v>
      </c>
      <c r="G812" s="85">
        <v>9542.5</v>
      </c>
      <c r="H812" s="72"/>
      <c r="I812" s="73">
        <f t="shared" si="25"/>
        <v>0</v>
      </c>
      <c r="J812" s="74" t="str">
        <f t="shared" si="24"/>
        <v/>
      </c>
    </row>
    <row r="813" spans="1:10" ht="15" customHeight="1">
      <c r="A813" s="25">
        <v>812</v>
      </c>
      <c r="B813" s="25" t="s">
        <v>17</v>
      </c>
      <c r="C813" s="24" t="s">
        <v>6073</v>
      </c>
      <c r="D813" s="24" t="s">
        <v>3481</v>
      </c>
      <c r="E813" s="23">
        <v>95105</v>
      </c>
      <c r="F813" s="115">
        <v>71</v>
      </c>
      <c r="G813" s="85">
        <v>14.323333333333332</v>
      </c>
      <c r="H813" s="72"/>
      <c r="I813" s="73">
        <f t="shared" si="25"/>
        <v>0</v>
      </c>
      <c r="J813" s="74" t="str">
        <f t="shared" si="24"/>
        <v/>
      </c>
    </row>
    <row r="814" spans="1:10" ht="15" customHeight="1">
      <c r="A814" s="25">
        <v>813</v>
      </c>
      <c r="B814" s="25" t="s">
        <v>17</v>
      </c>
      <c r="C814" s="24" t="s">
        <v>6072</v>
      </c>
      <c r="D814" s="24" t="s">
        <v>3021</v>
      </c>
      <c r="E814" s="23">
        <v>13499</v>
      </c>
      <c r="F814" s="115">
        <v>6</v>
      </c>
      <c r="G814" s="85">
        <v>1345.55</v>
      </c>
      <c r="H814" s="72"/>
      <c r="I814" s="73">
        <f t="shared" si="25"/>
        <v>0</v>
      </c>
      <c r="J814" s="74" t="str">
        <f t="shared" si="24"/>
        <v/>
      </c>
    </row>
    <row r="815" spans="1:10" ht="15" customHeight="1">
      <c r="A815" s="25">
        <v>814</v>
      </c>
      <c r="B815" s="25" t="s">
        <v>17</v>
      </c>
      <c r="C815" s="24" t="s">
        <v>6071</v>
      </c>
      <c r="D815" s="24" t="s">
        <v>4134</v>
      </c>
      <c r="E815" s="23">
        <v>80378</v>
      </c>
      <c r="F815" s="115">
        <v>25</v>
      </c>
      <c r="G815" s="85">
        <v>16.28</v>
      </c>
      <c r="H815" s="72"/>
      <c r="I815" s="73">
        <f t="shared" si="25"/>
        <v>0</v>
      </c>
      <c r="J815" s="74" t="str">
        <f t="shared" si="24"/>
        <v/>
      </c>
    </row>
    <row r="816" spans="1:10" ht="15" customHeight="1">
      <c r="A816" s="25">
        <v>815</v>
      </c>
      <c r="B816" s="25" t="s">
        <v>17</v>
      </c>
      <c r="C816" s="24" t="s">
        <v>6070</v>
      </c>
      <c r="D816" s="24" t="s">
        <v>6069</v>
      </c>
      <c r="E816" s="23">
        <v>6090</v>
      </c>
      <c r="F816" s="115">
        <v>50</v>
      </c>
      <c r="G816" s="85">
        <v>7.7633333333333328</v>
      </c>
      <c r="H816" s="72"/>
      <c r="I816" s="73">
        <f t="shared" si="25"/>
        <v>0</v>
      </c>
      <c r="J816" s="74" t="str">
        <f t="shared" si="24"/>
        <v/>
      </c>
    </row>
    <row r="817" spans="1:10" ht="15" customHeight="1">
      <c r="A817" s="25">
        <v>816</v>
      </c>
      <c r="B817" s="25" t="s">
        <v>17</v>
      </c>
      <c r="C817" s="24" t="s">
        <v>6068</v>
      </c>
      <c r="D817" s="24" t="s">
        <v>6067</v>
      </c>
      <c r="E817" s="23" t="s">
        <v>2657</v>
      </c>
      <c r="F817" s="115">
        <v>188</v>
      </c>
      <c r="G817" s="85">
        <v>60</v>
      </c>
      <c r="H817" s="72"/>
      <c r="I817" s="73">
        <f t="shared" si="25"/>
        <v>0</v>
      </c>
      <c r="J817" s="74" t="str">
        <f t="shared" si="24"/>
        <v/>
      </c>
    </row>
    <row r="818" spans="1:10" ht="15" customHeight="1">
      <c r="A818" s="25">
        <v>817</v>
      </c>
      <c r="B818" s="25" t="s">
        <v>17</v>
      </c>
      <c r="C818" s="24" t="s">
        <v>6066</v>
      </c>
      <c r="D818" s="24" t="s">
        <v>6065</v>
      </c>
      <c r="E818" s="23">
        <v>54878</v>
      </c>
      <c r="F818" s="115">
        <v>5</v>
      </c>
      <c r="G818" s="85">
        <v>54.4</v>
      </c>
      <c r="H818" s="72"/>
      <c r="I818" s="73">
        <f t="shared" si="25"/>
        <v>0</v>
      </c>
      <c r="J818" s="74" t="str">
        <f t="shared" si="24"/>
        <v/>
      </c>
    </row>
    <row r="819" spans="1:10" ht="15" customHeight="1">
      <c r="A819" s="25">
        <v>818</v>
      </c>
      <c r="B819" s="25" t="s">
        <v>17</v>
      </c>
      <c r="C819" s="24" t="s">
        <v>6064</v>
      </c>
      <c r="D819" s="24" t="s">
        <v>6063</v>
      </c>
      <c r="E819" s="23">
        <v>80070</v>
      </c>
      <c r="F819" s="115">
        <v>10</v>
      </c>
      <c r="G819" s="85">
        <v>5.9266666666666667</v>
      </c>
      <c r="H819" s="72"/>
      <c r="I819" s="73">
        <f t="shared" si="25"/>
        <v>0</v>
      </c>
      <c r="J819" s="74" t="str">
        <f t="shared" si="24"/>
        <v/>
      </c>
    </row>
    <row r="820" spans="1:10" ht="15" customHeight="1">
      <c r="A820" s="25">
        <v>819</v>
      </c>
      <c r="B820" s="25" t="s">
        <v>17</v>
      </c>
      <c r="C820" s="24" t="s">
        <v>6062</v>
      </c>
      <c r="D820" s="24" t="s">
        <v>2755</v>
      </c>
      <c r="E820" s="23">
        <v>97499</v>
      </c>
      <c r="F820" s="115">
        <v>21</v>
      </c>
      <c r="G820" s="85">
        <v>5.0533333333333337</v>
      </c>
      <c r="H820" s="72"/>
      <c r="I820" s="73">
        <f t="shared" si="25"/>
        <v>0</v>
      </c>
      <c r="J820" s="74" t="str">
        <f t="shared" si="24"/>
        <v/>
      </c>
    </row>
    <row r="821" spans="1:10" ht="15" customHeight="1">
      <c r="A821" s="25">
        <v>820</v>
      </c>
      <c r="B821" s="25" t="s">
        <v>17</v>
      </c>
      <c r="C821" s="24" t="s">
        <v>6061</v>
      </c>
      <c r="D821" s="24" t="s">
        <v>2897</v>
      </c>
      <c r="E821" s="23">
        <v>97499</v>
      </c>
      <c r="F821" s="115">
        <v>15</v>
      </c>
      <c r="G821" s="85">
        <v>8.57</v>
      </c>
      <c r="H821" s="72"/>
      <c r="I821" s="73">
        <f t="shared" si="25"/>
        <v>0</v>
      </c>
      <c r="J821" s="74" t="str">
        <f t="shared" si="24"/>
        <v/>
      </c>
    </row>
    <row r="822" spans="1:10" ht="15" customHeight="1">
      <c r="A822" s="25">
        <v>821</v>
      </c>
      <c r="B822" s="25" t="s">
        <v>17</v>
      </c>
      <c r="C822" s="24" t="s">
        <v>6060</v>
      </c>
      <c r="D822" s="24" t="s">
        <v>6059</v>
      </c>
      <c r="E822" s="23">
        <v>97499</v>
      </c>
      <c r="F822" s="115">
        <v>14</v>
      </c>
      <c r="G822" s="85">
        <v>58.879999999999995</v>
      </c>
      <c r="H822" s="72"/>
      <c r="I822" s="73">
        <f t="shared" si="25"/>
        <v>0</v>
      </c>
      <c r="J822" s="74" t="str">
        <f t="shared" si="24"/>
        <v/>
      </c>
    </row>
    <row r="823" spans="1:10" ht="15" customHeight="1">
      <c r="A823" s="25">
        <v>822</v>
      </c>
      <c r="B823" s="25" t="s">
        <v>17</v>
      </c>
      <c r="C823" s="24" t="s">
        <v>6058</v>
      </c>
      <c r="D823" s="24" t="s">
        <v>5847</v>
      </c>
      <c r="E823" s="23">
        <v>72914</v>
      </c>
      <c r="F823" s="115">
        <v>7</v>
      </c>
      <c r="G823" s="85">
        <v>47.553333333333335</v>
      </c>
      <c r="H823" s="72"/>
      <c r="I823" s="73">
        <f t="shared" si="25"/>
        <v>0</v>
      </c>
      <c r="J823" s="74" t="str">
        <f t="shared" si="24"/>
        <v/>
      </c>
    </row>
    <row r="824" spans="1:10" ht="15" customHeight="1">
      <c r="A824" s="25">
        <v>823</v>
      </c>
      <c r="B824" s="25" t="s">
        <v>17</v>
      </c>
      <c r="C824" s="24" t="s">
        <v>6057</v>
      </c>
      <c r="D824" s="24" t="s">
        <v>5868</v>
      </c>
      <c r="E824" s="23">
        <v>72914</v>
      </c>
      <c r="F824" s="115">
        <v>5</v>
      </c>
      <c r="G824" s="85">
        <v>110.96666666666665</v>
      </c>
      <c r="H824" s="72"/>
      <c r="I824" s="73">
        <f t="shared" si="25"/>
        <v>0</v>
      </c>
      <c r="J824" s="74" t="str">
        <f t="shared" si="24"/>
        <v/>
      </c>
    </row>
    <row r="825" spans="1:10" ht="15" customHeight="1">
      <c r="A825" s="25">
        <v>824</v>
      </c>
      <c r="B825" s="25" t="s">
        <v>17</v>
      </c>
      <c r="C825" s="24" t="s">
        <v>6056</v>
      </c>
      <c r="D825" s="24" t="s">
        <v>6055</v>
      </c>
      <c r="E825" s="23">
        <v>97499</v>
      </c>
      <c r="F825" s="115">
        <v>5</v>
      </c>
      <c r="G825" s="85">
        <v>154.18666666666664</v>
      </c>
      <c r="H825" s="72"/>
      <c r="I825" s="73">
        <f t="shared" si="25"/>
        <v>0</v>
      </c>
      <c r="J825" s="74" t="str">
        <f t="shared" si="24"/>
        <v/>
      </c>
    </row>
    <row r="826" spans="1:10" ht="15" customHeight="1">
      <c r="A826" s="25">
        <v>825</v>
      </c>
      <c r="B826" s="25" t="s">
        <v>17</v>
      </c>
      <c r="C826" s="24" t="s">
        <v>6054</v>
      </c>
      <c r="D826" s="24" t="s">
        <v>6052</v>
      </c>
      <c r="E826" s="23">
        <v>97499</v>
      </c>
      <c r="F826" s="115">
        <v>10</v>
      </c>
      <c r="G826" s="85">
        <v>141.16666666666666</v>
      </c>
      <c r="H826" s="72"/>
      <c r="I826" s="73">
        <f t="shared" si="25"/>
        <v>0</v>
      </c>
      <c r="J826" s="74" t="str">
        <f t="shared" si="24"/>
        <v/>
      </c>
    </row>
    <row r="827" spans="1:10" ht="15" customHeight="1">
      <c r="A827" s="25">
        <v>826</v>
      </c>
      <c r="B827" s="25" t="s">
        <v>17</v>
      </c>
      <c r="C827" s="24" t="s">
        <v>6053</v>
      </c>
      <c r="D827" s="24" t="s">
        <v>6052</v>
      </c>
      <c r="E827" s="23">
        <v>80070</v>
      </c>
      <c r="F827" s="115">
        <v>5</v>
      </c>
      <c r="G827" s="85">
        <v>97.816666666666663</v>
      </c>
      <c r="H827" s="72"/>
      <c r="I827" s="73">
        <f t="shared" si="25"/>
        <v>0</v>
      </c>
      <c r="J827" s="74" t="str">
        <f t="shared" si="24"/>
        <v/>
      </c>
    </row>
    <row r="828" spans="1:10" ht="15" customHeight="1">
      <c r="A828" s="25">
        <v>827</v>
      </c>
      <c r="B828" s="25" t="s">
        <v>17</v>
      </c>
      <c r="C828" s="24" t="s">
        <v>6051</v>
      </c>
      <c r="D828" s="24" t="s">
        <v>6050</v>
      </c>
      <c r="E828" s="23">
        <v>97499</v>
      </c>
      <c r="F828" s="115">
        <v>20</v>
      </c>
      <c r="G828" s="85">
        <v>35.44</v>
      </c>
      <c r="H828" s="72"/>
      <c r="I828" s="73">
        <f t="shared" si="25"/>
        <v>0</v>
      </c>
      <c r="J828" s="74" t="str">
        <f t="shared" si="24"/>
        <v/>
      </c>
    </row>
    <row r="829" spans="1:10" ht="15" customHeight="1">
      <c r="A829" s="25">
        <v>828</v>
      </c>
      <c r="B829" s="25" t="s">
        <v>17</v>
      </c>
      <c r="C829" s="24" t="s">
        <v>6049</v>
      </c>
      <c r="D829" s="24" t="s">
        <v>2759</v>
      </c>
      <c r="E829" s="23">
        <v>97499</v>
      </c>
      <c r="F829" s="115">
        <v>10</v>
      </c>
      <c r="G829" s="85">
        <v>13.406666666666666</v>
      </c>
      <c r="H829" s="72"/>
      <c r="I829" s="73">
        <f t="shared" si="25"/>
        <v>0</v>
      </c>
      <c r="J829" s="74" t="str">
        <f t="shared" si="24"/>
        <v/>
      </c>
    </row>
    <row r="830" spans="1:10" ht="15" customHeight="1">
      <c r="A830" s="25">
        <v>829</v>
      </c>
      <c r="B830" s="25" t="s">
        <v>17</v>
      </c>
      <c r="C830" s="24" t="s">
        <v>6048</v>
      </c>
      <c r="D830" s="24" t="s">
        <v>2759</v>
      </c>
      <c r="E830" s="23">
        <v>97499</v>
      </c>
      <c r="F830" s="115">
        <v>8</v>
      </c>
      <c r="G830" s="85">
        <v>13.053333333333333</v>
      </c>
      <c r="H830" s="72"/>
      <c r="I830" s="73">
        <f t="shared" si="25"/>
        <v>0</v>
      </c>
      <c r="J830" s="74" t="str">
        <f t="shared" si="24"/>
        <v/>
      </c>
    </row>
    <row r="831" spans="1:10" ht="15" customHeight="1">
      <c r="A831" s="25">
        <v>830</v>
      </c>
      <c r="B831" s="25" t="s">
        <v>17</v>
      </c>
      <c r="C831" s="24" t="s">
        <v>6047</v>
      </c>
      <c r="D831" s="24" t="s">
        <v>2759</v>
      </c>
      <c r="E831" s="23">
        <v>97499</v>
      </c>
      <c r="F831" s="115">
        <v>5</v>
      </c>
      <c r="G831" s="85">
        <v>72.553333333333342</v>
      </c>
      <c r="H831" s="72"/>
      <c r="I831" s="73">
        <f t="shared" si="25"/>
        <v>0</v>
      </c>
      <c r="J831" s="74" t="str">
        <f t="shared" si="24"/>
        <v/>
      </c>
    </row>
    <row r="832" spans="1:10" ht="15" customHeight="1">
      <c r="A832" s="25">
        <v>831</v>
      </c>
      <c r="B832" s="25" t="s">
        <v>17</v>
      </c>
      <c r="C832" s="24" t="s">
        <v>6046</v>
      </c>
      <c r="D832" s="24" t="s">
        <v>6045</v>
      </c>
      <c r="E832" s="23">
        <v>97499</v>
      </c>
      <c r="F832" s="115">
        <v>5</v>
      </c>
      <c r="G832" s="85">
        <v>978.13333333333321</v>
      </c>
      <c r="H832" s="72"/>
      <c r="I832" s="73">
        <f t="shared" si="25"/>
        <v>0</v>
      </c>
      <c r="J832" s="74" t="str">
        <f t="shared" si="24"/>
        <v/>
      </c>
    </row>
    <row r="833" spans="1:10" ht="15" customHeight="1">
      <c r="A833" s="25">
        <v>832</v>
      </c>
      <c r="B833" s="25" t="s">
        <v>17</v>
      </c>
      <c r="C833" s="24" t="s">
        <v>6044</v>
      </c>
      <c r="D833" s="24" t="s">
        <v>2759</v>
      </c>
      <c r="E833" s="23">
        <v>198</v>
      </c>
      <c r="F833" s="115">
        <v>5</v>
      </c>
      <c r="G833" s="85">
        <v>384.2</v>
      </c>
      <c r="H833" s="72"/>
      <c r="I833" s="73">
        <f t="shared" si="25"/>
        <v>0</v>
      </c>
      <c r="J833" s="74" t="str">
        <f t="shared" si="24"/>
        <v/>
      </c>
    </row>
    <row r="834" spans="1:10" ht="15" customHeight="1">
      <c r="A834" s="25">
        <v>833</v>
      </c>
      <c r="B834" s="25" t="s">
        <v>17</v>
      </c>
      <c r="C834" s="24" t="s">
        <v>6043</v>
      </c>
      <c r="D834" s="24" t="s">
        <v>6042</v>
      </c>
      <c r="E834" s="23">
        <v>27914</v>
      </c>
      <c r="F834" s="115">
        <v>8</v>
      </c>
      <c r="G834" s="85">
        <v>69.400000000000006</v>
      </c>
      <c r="H834" s="72"/>
      <c r="I834" s="73">
        <f t="shared" si="25"/>
        <v>0</v>
      </c>
      <c r="J834" s="74" t="str">
        <f t="shared" ref="J834:J897" si="26">IF(H:H&gt;G:G, "Above Estimated Unit Price", "")</f>
        <v/>
      </c>
    </row>
    <row r="835" spans="1:10" ht="15" customHeight="1">
      <c r="A835" s="25">
        <v>834</v>
      </c>
      <c r="B835" s="25" t="s">
        <v>17</v>
      </c>
      <c r="C835" s="24" t="s">
        <v>6041</v>
      </c>
      <c r="D835" s="24" t="s">
        <v>2693</v>
      </c>
      <c r="E835" s="23">
        <v>27914</v>
      </c>
      <c r="F835" s="115">
        <v>8</v>
      </c>
      <c r="G835" s="85">
        <v>41</v>
      </c>
      <c r="H835" s="72"/>
      <c r="I835" s="73">
        <f t="shared" ref="I835:I898" si="27">H835*F835</f>
        <v>0</v>
      </c>
      <c r="J835" s="74" t="str">
        <f t="shared" si="26"/>
        <v/>
      </c>
    </row>
    <row r="836" spans="1:10" ht="15" customHeight="1">
      <c r="A836" s="25">
        <v>835</v>
      </c>
      <c r="B836" s="25" t="s">
        <v>17</v>
      </c>
      <c r="C836" s="24" t="s">
        <v>6040</v>
      </c>
      <c r="D836" s="24" t="s">
        <v>2738</v>
      </c>
      <c r="E836" s="23">
        <v>6845</v>
      </c>
      <c r="F836" s="115">
        <v>10</v>
      </c>
      <c r="G836" s="85">
        <v>5.3999999999999995</v>
      </c>
      <c r="H836" s="72"/>
      <c r="I836" s="73">
        <f t="shared" si="27"/>
        <v>0</v>
      </c>
      <c r="J836" s="74" t="str">
        <f t="shared" si="26"/>
        <v/>
      </c>
    </row>
    <row r="837" spans="1:10" ht="15" customHeight="1">
      <c r="A837" s="25">
        <v>836</v>
      </c>
      <c r="B837" s="25" t="s">
        <v>17</v>
      </c>
      <c r="C837" s="24" t="s">
        <v>6039</v>
      </c>
      <c r="D837" s="24" t="s">
        <v>5947</v>
      </c>
      <c r="E837" s="23">
        <v>27914</v>
      </c>
      <c r="F837" s="115">
        <v>5</v>
      </c>
      <c r="G837" s="85">
        <v>84.75</v>
      </c>
      <c r="H837" s="72"/>
      <c r="I837" s="73">
        <f t="shared" si="27"/>
        <v>0</v>
      </c>
      <c r="J837" s="74" t="str">
        <f t="shared" si="26"/>
        <v/>
      </c>
    </row>
    <row r="838" spans="1:10" ht="15" customHeight="1">
      <c r="A838" s="25">
        <v>837</v>
      </c>
      <c r="B838" s="25" t="s">
        <v>17</v>
      </c>
      <c r="C838" s="24" t="s">
        <v>6038</v>
      </c>
      <c r="D838" s="24" t="s">
        <v>4449</v>
      </c>
      <c r="E838" s="23">
        <v>27914</v>
      </c>
      <c r="F838" s="115">
        <v>5</v>
      </c>
      <c r="G838" s="85">
        <v>754.86</v>
      </c>
      <c r="H838" s="72"/>
      <c r="I838" s="73">
        <f t="shared" si="27"/>
        <v>0</v>
      </c>
      <c r="J838" s="74" t="str">
        <f t="shared" si="26"/>
        <v/>
      </c>
    </row>
    <row r="839" spans="1:10" ht="15" customHeight="1">
      <c r="A839" s="25">
        <v>838</v>
      </c>
      <c r="B839" s="25" t="s">
        <v>17</v>
      </c>
      <c r="C839" s="24" t="s">
        <v>6037</v>
      </c>
      <c r="D839" s="24" t="s">
        <v>4449</v>
      </c>
      <c r="E839" s="23">
        <v>27914</v>
      </c>
      <c r="F839" s="115">
        <v>5</v>
      </c>
      <c r="G839" s="85">
        <v>641.73</v>
      </c>
      <c r="H839" s="72"/>
      <c r="I839" s="73">
        <f t="shared" si="27"/>
        <v>0</v>
      </c>
      <c r="J839" s="74" t="str">
        <f t="shared" si="26"/>
        <v/>
      </c>
    </row>
    <row r="840" spans="1:10" ht="15" customHeight="1">
      <c r="A840" s="25">
        <v>839</v>
      </c>
      <c r="B840" s="25" t="s">
        <v>17</v>
      </c>
      <c r="C840" s="24" t="s">
        <v>6036</v>
      </c>
      <c r="D840" s="24" t="s">
        <v>6035</v>
      </c>
      <c r="E840" s="23">
        <v>97499</v>
      </c>
      <c r="F840" s="115">
        <v>5</v>
      </c>
      <c r="G840" s="85">
        <v>246.29</v>
      </c>
      <c r="H840" s="72"/>
      <c r="I840" s="73">
        <f t="shared" si="27"/>
        <v>0</v>
      </c>
      <c r="J840" s="74" t="str">
        <f t="shared" si="26"/>
        <v/>
      </c>
    </row>
    <row r="841" spans="1:10" ht="15" customHeight="1">
      <c r="A841" s="25">
        <v>840</v>
      </c>
      <c r="B841" s="25" t="s">
        <v>17</v>
      </c>
      <c r="C841" s="24" t="s">
        <v>6034</v>
      </c>
      <c r="D841" s="24" t="s">
        <v>6032</v>
      </c>
      <c r="E841" s="23">
        <v>98429</v>
      </c>
      <c r="F841" s="115">
        <v>5</v>
      </c>
      <c r="G841" s="85">
        <v>51</v>
      </c>
      <c r="H841" s="72"/>
      <c r="I841" s="73">
        <f t="shared" si="27"/>
        <v>0</v>
      </c>
      <c r="J841" s="74" t="str">
        <f t="shared" si="26"/>
        <v/>
      </c>
    </row>
    <row r="842" spans="1:10" ht="15" customHeight="1">
      <c r="A842" s="25">
        <v>841</v>
      </c>
      <c r="B842" s="25" t="s">
        <v>17</v>
      </c>
      <c r="C842" s="24" t="s">
        <v>6033</v>
      </c>
      <c r="D842" s="24" t="s">
        <v>6032</v>
      </c>
      <c r="E842" s="23">
        <v>98429</v>
      </c>
      <c r="F842" s="115">
        <v>5</v>
      </c>
      <c r="G842" s="85">
        <v>189</v>
      </c>
      <c r="H842" s="72"/>
      <c r="I842" s="73">
        <f t="shared" si="27"/>
        <v>0</v>
      </c>
      <c r="J842" s="74" t="str">
        <f t="shared" si="26"/>
        <v/>
      </c>
    </row>
    <row r="843" spans="1:10" ht="15" customHeight="1">
      <c r="A843" s="25">
        <v>842</v>
      </c>
      <c r="B843" s="25" t="s">
        <v>17</v>
      </c>
      <c r="C843" s="24" t="s">
        <v>6031</v>
      </c>
      <c r="D843" s="24" t="s">
        <v>3031</v>
      </c>
      <c r="E843" s="23">
        <v>98429</v>
      </c>
      <c r="F843" s="115">
        <v>5</v>
      </c>
      <c r="G843" s="85">
        <v>35</v>
      </c>
      <c r="H843" s="72"/>
      <c r="I843" s="73">
        <f t="shared" si="27"/>
        <v>0</v>
      </c>
      <c r="J843" s="74" t="str">
        <f t="shared" si="26"/>
        <v/>
      </c>
    </row>
    <row r="844" spans="1:10" ht="15" customHeight="1">
      <c r="A844" s="25">
        <v>843</v>
      </c>
      <c r="B844" s="25" t="s">
        <v>17</v>
      </c>
      <c r="C844" s="24" t="s">
        <v>6030</v>
      </c>
      <c r="D844" s="24" t="s">
        <v>6029</v>
      </c>
      <c r="E844" s="23">
        <v>98429</v>
      </c>
      <c r="F844" s="115">
        <v>5</v>
      </c>
      <c r="G844" s="85">
        <v>98</v>
      </c>
      <c r="H844" s="72"/>
      <c r="I844" s="73">
        <f t="shared" si="27"/>
        <v>0</v>
      </c>
      <c r="J844" s="74" t="str">
        <f t="shared" si="26"/>
        <v/>
      </c>
    </row>
    <row r="845" spans="1:10" ht="15" customHeight="1">
      <c r="A845" s="25">
        <v>844</v>
      </c>
      <c r="B845" s="25" t="s">
        <v>17</v>
      </c>
      <c r="C845" s="24" t="s">
        <v>6028</v>
      </c>
      <c r="D845" s="24" t="s">
        <v>2759</v>
      </c>
      <c r="E845" s="23" t="s">
        <v>3024</v>
      </c>
      <c r="F845" s="115">
        <v>14</v>
      </c>
      <c r="G845" s="85">
        <v>71</v>
      </c>
      <c r="H845" s="72"/>
      <c r="I845" s="73">
        <f t="shared" si="27"/>
        <v>0</v>
      </c>
      <c r="J845" s="74" t="str">
        <f t="shared" si="26"/>
        <v/>
      </c>
    </row>
    <row r="846" spans="1:10" ht="15" customHeight="1">
      <c r="A846" s="25">
        <v>845</v>
      </c>
      <c r="B846" s="25" t="s">
        <v>17</v>
      </c>
      <c r="C846" s="24" t="s">
        <v>6027</v>
      </c>
      <c r="D846" s="24" t="s">
        <v>6026</v>
      </c>
      <c r="E846" s="23">
        <v>76381</v>
      </c>
      <c r="F846" s="115">
        <v>5</v>
      </c>
      <c r="G846" s="85">
        <v>563</v>
      </c>
      <c r="H846" s="72"/>
      <c r="I846" s="73">
        <f t="shared" si="27"/>
        <v>0</v>
      </c>
      <c r="J846" s="74" t="str">
        <f t="shared" si="26"/>
        <v/>
      </c>
    </row>
    <row r="847" spans="1:10" ht="15" customHeight="1">
      <c r="A847" s="25">
        <v>846</v>
      </c>
      <c r="B847" s="25" t="s">
        <v>17</v>
      </c>
      <c r="C847" s="24" t="s">
        <v>6025</v>
      </c>
      <c r="D847" s="24" t="s">
        <v>6024</v>
      </c>
      <c r="E847" s="23">
        <v>72914</v>
      </c>
      <c r="F847" s="115">
        <v>5</v>
      </c>
      <c r="G847" s="85">
        <v>59.74</v>
      </c>
      <c r="H847" s="72"/>
      <c r="I847" s="73">
        <f t="shared" si="27"/>
        <v>0</v>
      </c>
      <c r="J847" s="74" t="str">
        <f t="shared" si="26"/>
        <v/>
      </c>
    </row>
    <row r="848" spans="1:10" ht="15" customHeight="1">
      <c r="A848" s="25">
        <v>847</v>
      </c>
      <c r="B848" s="25" t="s">
        <v>17</v>
      </c>
      <c r="C848" s="24" t="s">
        <v>6023</v>
      </c>
      <c r="D848" s="24" t="s">
        <v>6022</v>
      </c>
      <c r="E848" s="23" t="s">
        <v>2403</v>
      </c>
      <c r="F848" s="115">
        <v>10</v>
      </c>
      <c r="G848" s="85">
        <v>112.85</v>
      </c>
      <c r="H848" s="72"/>
      <c r="I848" s="73">
        <f t="shared" si="27"/>
        <v>0</v>
      </c>
      <c r="J848" s="74" t="str">
        <f t="shared" si="26"/>
        <v/>
      </c>
    </row>
    <row r="849" spans="1:10" ht="15" customHeight="1">
      <c r="A849" s="25">
        <v>848</v>
      </c>
      <c r="B849" s="25" t="s">
        <v>17</v>
      </c>
      <c r="C849" s="24" t="s">
        <v>6021</v>
      </c>
      <c r="D849" s="24" t="s">
        <v>6020</v>
      </c>
      <c r="E849" s="23">
        <v>3481</v>
      </c>
      <c r="F849" s="115">
        <v>5</v>
      </c>
      <c r="G849" s="85">
        <v>78.280000000000015</v>
      </c>
      <c r="H849" s="72"/>
      <c r="I849" s="73">
        <f t="shared" si="27"/>
        <v>0</v>
      </c>
      <c r="J849" s="74" t="str">
        <f t="shared" si="26"/>
        <v/>
      </c>
    </row>
    <row r="850" spans="1:10" ht="15" customHeight="1">
      <c r="A850" s="25">
        <v>849</v>
      </c>
      <c r="B850" s="25" t="s">
        <v>17</v>
      </c>
      <c r="C850" s="24" t="s">
        <v>6019</v>
      </c>
      <c r="D850" s="24" t="s">
        <v>6018</v>
      </c>
      <c r="E850" s="23">
        <v>2750</v>
      </c>
      <c r="F850" s="115">
        <v>6</v>
      </c>
      <c r="G850" s="85">
        <v>1210</v>
      </c>
      <c r="H850" s="72"/>
      <c r="I850" s="73">
        <f t="shared" si="27"/>
        <v>0</v>
      </c>
      <c r="J850" s="74" t="str">
        <f t="shared" si="26"/>
        <v/>
      </c>
    </row>
    <row r="851" spans="1:10" ht="15" customHeight="1">
      <c r="A851" s="25">
        <v>850</v>
      </c>
      <c r="B851" s="25" t="s">
        <v>17</v>
      </c>
      <c r="C851" s="24" t="s">
        <v>6017</v>
      </c>
      <c r="D851" s="24" t="s">
        <v>6016</v>
      </c>
      <c r="E851" s="23">
        <v>2750</v>
      </c>
      <c r="F851" s="115">
        <v>5</v>
      </c>
      <c r="G851" s="85">
        <v>805.65</v>
      </c>
      <c r="H851" s="72"/>
      <c r="I851" s="73">
        <f t="shared" si="27"/>
        <v>0</v>
      </c>
      <c r="J851" s="74" t="str">
        <f t="shared" si="26"/>
        <v/>
      </c>
    </row>
    <row r="852" spans="1:10" ht="15" customHeight="1">
      <c r="A852" s="25">
        <v>851</v>
      </c>
      <c r="B852" s="25" t="s">
        <v>17</v>
      </c>
      <c r="C852" s="24" t="s">
        <v>6015</v>
      </c>
      <c r="D852" s="24" t="s">
        <v>2759</v>
      </c>
      <c r="E852" s="23">
        <v>97499</v>
      </c>
      <c r="F852" s="115">
        <v>5</v>
      </c>
      <c r="G852" s="85">
        <v>59.843333333333327</v>
      </c>
      <c r="H852" s="72"/>
      <c r="I852" s="73">
        <f t="shared" si="27"/>
        <v>0</v>
      </c>
      <c r="J852" s="74" t="str">
        <f t="shared" si="26"/>
        <v/>
      </c>
    </row>
    <row r="853" spans="1:10" ht="15" customHeight="1">
      <c r="A853" s="25">
        <v>852</v>
      </c>
      <c r="B853" s="25" t="s">
        <v>17</v>
      </c>
      <c r="C853" s="24" t="s">
        <v>6014</v>
      </c>
      <c r="D853" s="24" t="s">
        <v>6013</v>
      </c>
      <c r="E853" s="23">
        <v>82647</v>
      </c>
      <c r="F853" s="115">
        <v>6</v>
      </c>
      <c r="G853" s="85">
        <v>35.450000000000003</v>
      </c>
      <c r="H853" s="72"/>
      <c r="I853" s="73">
        <f t="shared" si="27"/>
        <v>0</v>
      </c>
      <c r="J853" s="74" t="str">
        <f t="shared" si="26"/>
        <v/>
      </c>
    </row>
    <row r="854" spans="1:10" ht="15" customHeight="1">
      <c r="A854" s="25">
        <v>853</v>
      </c>
      <c r="B854" s="25" t="s">
        <v>17</v>
      </c>
      <c r="C854" s="24" t="s">
        <v>6012</v>
      </c>
      <c r="D854" s="24" t="s">
        <v>5948</v>
      </c>
      <c r="E854" s="23" t="s">
        <v>2403</v>
      </c>
      <c r="F854" s="115">
        <v>51</v>
      </c>
      <c r="G854" s="85">
        <v>42.4</v>
      </c>
      <c r="H854" s="72"/>
      <c r="I854" s="73">
        <f t="shared" si="27"/>
        <v>0</v>
      </c>
      <c r="J854" s="74" t="str">
        <f t="shared" si="26"/>
        <v/>
      </c>
    </row>
    <row r="855" spans="1:10" ht="15" customHeight="1">
      <c r="A855" s="25">
        <v>854</v>
      </c>
      <c r="B855" s="25" t="s">
        <v>17</v>
      </c>
      <c r="C855" s="24" t="s">
        <v>6011</v>
      </c>
      <c r="D855" s="24" t="s">
        <v>6010</v>
      </c>
      <c r="E855" s="23">
        <v>13499</v>
      </c>
      <c r="F855" s="115">
        <v>810</v>
      </c>
      <c r="G855" s="85">
        <v>531.9</v>
      </c>
      <c r="H855" s="72"/>
      <c r="I855" s="73">
        <f t="shared" si="27"/>
        <v>0</v>
      </c>
      <c r="J855" s="74" t="str">
        <f t="shared" si="26"/>
        <v/>
      </c>
    </row>
    <row r="856" spans="1:10" ht="15" customHeight="1">
      <c r="A856" s="25">
        <v>855</v>
      </c>
      <c r="B856" s="25" t="s">
        <v>17</v>
      </c>
      <c r="C856" s="24" t="s">
        <v>6009</v>
      </c>
      <c r="D856" s="24" t="s">
        <v>6008</v>
      </c>
      <c r="E856" s="23">
        <v>25583</v>
      </c>
      <c r="F856" s="115">
        <v>20</v>
      </c>
      <c r="G856" s="85">
        <v>225</v>
      </c>
      <c r="H856" s="72"/>
      <c r="I856" s="73">
        <f t="shared" si="27"/>
        <v>0</v>
      </c>
      <c r="J856" s="74" t="str">
        <f t="shared" si="26"/>
        <v/>
      </c>
    </row>
    <row r="857" spans="1:10" ht="15" customHeight="1">
      <c r="A857" s="25">
        <v>856</v>
      </c>
      <c r="B857" s="25" t="s">
        <v>17</v>
      </c>
      <c r="C857" s="24" t="s">
        <v>6007</v>
      </c>
      <c r="D857" s="24" t="s">
        <v>4118</v>
      </c>
      <c r="E857" s="23">
        <v>63563</v>
      </c>
      <c r="F857" s="115">
        <v>6</v>
      </c>
      <c r="G857" s="85">
        <v>14.54</v>
      </c>
      <c r="H857" s="72"/>
      <c r="I857" s="73">
        <f t="shared" si="27"/>
        <v>0</v>
      </c>
      <c r="J857" s="74" t="str">
        <f t="shared" si="26"/>
        <v/>
      </c>
    </row>
    <row r="858" spans="1:10" ht="15" customHeight="1">
      <c r="A858" s="25">
        <v>857</v>
      </c>
      <c r="B858" s="25" t="s">
        <v>17</v>
      </c>
      <c r="C858" s="24" t="s">
        <v>6006</v>
      </c>
      <c r="D858" s="24" t="s">
        <v>2817</v>
      </c>
      <c r="E858" s="23" t="s">
        <v>5956</v>
      </c>
      <c r="F858" s="115">
        <v>20</v>
      </c>
      <c r="G858" s="85">
        <v>7.79</v>
      </c>
      <c r="H858" s="72"/>
      <c r="I858" s="73">
        <f t="shared" si="27"/>
        <v>0</v>
      </c>
      <c r="J858" s="74" t="str">
        <f t="shared" si="26"/>
        <v/>
      </c>
    </row>
    <row r="859" spans="1:10" ht="15" customHeight="1">
      <c r="A859" s="25">
        <v>858</v>
      </c>
      <c r="B859" s="25" t="s">
        <v>17</v>
      </c>
      <c r="C859" s="24" t="s">
        <v>6005</v>
      </c>
      <c r="D859" s="24" t="s">
        <v>6004</v>
      </c>
      <c r="E859" s="23">
        <v>32707</v>
      </c>
      <c r="F859" s="115">
        <v>58</v>
      </c>
      <c r="G859" s="85">
        <v>17.95</v>
      </c>
      <c r="H859" s="72"/>
      <c r="I859" s="73">
        <f t="shared" si="27"/>
        <v>0</v>
      </c>
      <c r="J859" s="74" t="str">
        <f t="shared" si="26"/>
        <v/>
      </c>
    </row>
    <row r="860" spans="1:10" ht="15" customHeight="1">
      <c r="A860" s="25">
        <v>859</v>
      </c>
      <c r="B860" s="25" t="s">
        <v>17</v>
      </c>
      <c r="C860" s="24" t="s">
        <v>6003</v>
      </c>
      <c r="D860" s="24" t="s">
        <v>2685</v>
      </c>
      <c r="E860" s="23">
        <v>69705</v>
      </c>
      <c r="F860" s="115">
        <v>25</v>
      </c>
      <c r="G860" s="85">
        <v>3.8</v>
      </c>
      <c r="H860" s="72"/>
      <c r="I860" s="73">
        <f t="shared" si="27"/>
        <v>0</v>
      </c>
      <c r="J860" s="74" t="str">
        <f t="shared" si="26"/>
        <v/>
      </c>
    </row>
    <row r="861" spans="1:10" ht="15" customHeight="1">
      <c r="A861" s="25">
        <v>860</v>
      </c>
      <c r="B861" s="25" t="s">
        <v>17</v>
      </c>
      <c r="C861" s="24" t="s">
        <v>6002</v>
      </c>
      <c r="D861" s="24" t="s">
        <v>4212</v>
      </c>
      <c r="E861" s="23">
        <v>63563</v>
      </c>
      <c r="F861" s="115">
        <v>103</v>
      </c>
      <c r="G861" s="85">
        <v>34.92</v>
      </c>
      <c r="H861" s="72"/>
      <c r="I861" s="73">
        <f t="shared" si="27"/>
        <v>0</v>
      </c>
      <c r="J861" s="74" t="str">
        <f t="shared" si="26"/>
        <v/>
      </c>
    </row>
    <row r="862" spans="1:10" ht="15" customHeight="1">
      <c r="A862" s="25">
        <v>861</v>
      </c>
      <c r="B862" s="25" t="s">
        <v>17</v>
      </c>
      <c r="C862" s="24" t="s">
        <v>6002</v>
      </c>
      <c r="D862" s="24" t="s">
        <v>4212</v>
      </c>
      <c r="E862" s="23" t="s">
        <v>2403</v>
      </c>
      <c r="F862" s="115">
        <v>56</v>
      </c>
      <c r="G862" s="85">
        <v>20.033333333333335</v>
      </c>
      <c r="H862" s="72"/>
      <c r="I862" s="73">
        <f t="shared" si="27"/>
        <v>0</v>
      </c>
      <c r="J862" s="74" t="str">
        <f t="shared" si="26"/>
        <v/>
      </c>
    </row>
    <row r="863" spans="1:10" ht="15" customHeight="1">
      <c r="A863" s="25">
        <v>862</v>
      </c>
      <c r="B863" s="25" t="s">
        <v>17</v>
      </c>
      <c r="C863" s="24" t="s">
        <v>6001</v>
      </c>
      <c r="D863" s="24" t="s">
        <v>6000</v>
      </c>
      <c r="E863" s="23">
        <v>71483</v>
      </c>
      <c r="F863" s="115">
        <v>40</v>
      </c>
      <c r="G863" s="85">
        <v>17.79</v>
      </c>
      <c r="H863" s="72"/>
      <c r="I863" s="73">
        <f t="shared" si="27"/>
        <v>0</v>
      </c>
      <c r="J863" s="74" t="str">
        <f t="shared" si="26"/>
        <v/>
      </c>
    </row>
    <row r="864" spans="1:10" ht="15" customHeight="1">
      <c r="A864" s="25">
        <v>863</v>
      </c>
      <c r="B864" s="25" t="s">
        <v>17</v>
      </c>
      <c r="C864" s="24" t="s">
        <v>5999</v>
      </c>
      <c r="D864" s="24" t="s">
        <v>5998</v>
      </c>
      <c r="E864" s="23">
        <v>67245</v>
      </c>
      <c r="F864" s="115">
        <v>5</v>
      </c>
      <c r="G864" s="85">
        <v>135.1</v>
      </c>
      <c r="H864" s="72"/>
      <c r="I864" s="73">
        <f t="shared" si="27"/>
        <v>0</v>
      </c>
      <c r="J864" s="74" t="str">
        <f t="shared" si="26"/>
        <v/>
      </c>
    </row>
    <row r="865" spans="1:10" ht="15" customHeight="1">
      <c r="A865" s="25">
        <v>864</v>
      </c>
      <c r="B865" s="25" t="s">
        <v>17</v>
      </c>
      <c r="C865" s="24" t="s">
        <v>5997</v>
      </c>
      <c r="D865" s="24" t="s">
        <v>5675</v>
      </c>
      <c r="E865" s="23">
        <v>13499</v>
      </c>
      <c r="F865" s="115">
        <v>5</v>
      </c>
      <c r="G865" s="85">
        <v>1025</v>
      </c>
      <c r="H865" s="72"/>
      <c r="I865" s="73">
        <f t="shared" si="27"/>
        <v>0</v>
      </c>
      <c r="J865" s="74" t="str">
        <f t="shared" si="26"/>
        <v/>
      </c>
    </row>
    <row r="866" spans="1:10" ht="15" customHeight="1">
      <c r="A866" s="25">
        <v>865</v>
      </c>
      <c r="B866" s="25" t="s">
        <v>17</v>
      </c>
      <c r="C866" s="24" t="s">
        <v>5996</v>
      </c>
      <c r="D866" s="24" t="s">
        <v>2791</v>
      </c>
      <c r="E866" s="23">
        <v>28548</v>
      </c>
      <c r="F866" s="115">
        <v>142</v>
      </c>
      <c r="G866" s="85">
        <v>1.68</v>
      </c>
      <c r="H866" s="72"/>
      <c r="I866" s="73">
        <f t="shared" si="27"/>
        <v>0</v>
      </c>
      <c r="J866" s="74" t="str">
        <f t="shared" si="26"/>
        <v/>
      </c>
    </row>
    <row r="867" spans="1:10" ht="15" customHeight="1">
      <c r="A867" s="25">
        <v>866</v>
      </c>
      <c r="B867" s="25" t="s">
        <v>17</v>
      </c>
      <c r="C867" s="24" t="s">
        <v>5995</v>
      </c>
      <c r="D867" s="24" t="s">
        <v>2775</v>
      </c>
      <c r="E867" s="23">
        <v>31435</v>
      </c>
      <c r="F867" s="115">
        <v>5</v>
      </c>
      <c r="G867" s="85">
        <v>58.213333333333331</v>
      </c>
      <c r="H867" s="72"/>
      <c r="I867" s="73">
        <f t="shared" si="27"/>
        <v>0</v>
      </c>
      <c r="J867" s="74" t="str">
        <f t="shared" si="26"/>
        <v/>
      </c>
    </row>
    <row r="868" spans="1:10" ht="15" customHeight="1">
      <c r="A868" s="25">
        <v>867</v>
      </c>
      <c r="B868" s="25" t="s">
        <v>17</v>
      </c>
      <c r="C868" s="24" t="s">
        <v>5994</v>
      </c>
      <c r="D868" s="24" t="s">
        <v>5993</v>
      </c>
      <c r="E868" s="23" t="s">
        <v>2392</v>
      </c>
      <c r="F868" s="115">
        <v>15</v>
      </c>
      <c r="G868" s="85">
        <v>38.966666666666669</v>
      </c>
      <c r="H868" s="72"/>
      <c r="I868" s="73">
        <f t="shared" si="27"/>
        <v>0</v>
      </c>
      <c r="J868" s="74" t="str">
        <f t="shared" si="26"/>
        <v/>
      </c>
    </row>
    <row r="869" spans="1:10" ht="15" customHeight="1">
      <c r="A869" s="25">
        <v>868</v>
      </c>
      <c r="B869" s="25" t="s">
        <v>17</v>
      </c>
      <c r="C869" s="24" t="s">
        <v>5992</v>
      </c>
      <c r="D869" s="24" t="s">
        <v>5991</v>
      </c>
      <c r="E869" s="23" t="s">
        <v>2392</v>
      </c>
      <c r="F869" s="115">
        <v>232</v>
      </c>
      <c r="G869" s="85">
        <v>105.26666666666667</v>
      </c>
      <c r="H869" s="72"/>
      <c r="I869" s="73">
        <f t="shared" si="27"/>
        <v>0</v>
      </c>
      <c r="J869" s="74" t="str">
        <f t="shared" si="26"/>
        <v/>
      </c>
    </row>
    <row r="870" spans="1:10" ht="15" customHeight="1">
      <c r="A870" s="25">
        <v>869</v>
      </c>
      <c r="B870" s="25" t="s">
        <v>17</v>
      </c>
      <c r="C870" s="24" t="s">
        <v>5990</v>
      </c>
      <c r="D870" s="24" t="s">
        <v>5989</v>
      </c>
      <c r="E870" s="23">
        <v>31435</v>
      </c>
      <c r="F870" s="115">
        <v>13</v>
      </c>
      <c r="G870" s="85">
        <v>2733.55</v>
      </c>
      <c r="H870" s="72"/>
      <c r="I870" s="73">
        <f t="shared" si="27"/>
        <v>0</v>
      </c>
      <c r="J870" s="74" t="str">
        <f t="shared" si="26"/>
        <v/>
      </c>
    </row>
    <row r="871" spans="1:10" ht="15" customHeight="1">
      <c r="A871" s="25">
        <v>870</v>
      </c>
      <c r="B871" s="25" t="s">
        <v>17</v>
      </c>
      <c r="C871" s="24" t="s">
        <v>5988</v>
      </c>
      <c r="D871" s="24" t="s">
        <v>5987</v>
      </c>
      <c r="E871" s="23">
        <v>31435</v>
      </c>
      <c r="F871" s="115">
        <v>10</v>
      </c>
      <c r="G871" s="85">
        <v>460.81</v>
      </c>
      <c r="H871" s="72"/>
      <c r="I871" s="73">
        <f t="shared" si="27"/>
        <v>0</v>
      </c>
      <c r="J871" s="74" t="str">
        <f t="shared" si="26"/>
        <v/>
      </c>
    </row>
    <row r="872" spans="1:10" ht="15" customHeight="1">
      <c r="A872" s="25">
        <v>871</v>
      </c>
      <c r="B872" s="25" t="s">
        <v>17</v>
      </c>
      <c r="C872" s="24" t="s">
        <v>5986</v>
      </c>
      <c r="D872" s="24" t="s">
        <v>5985</v>
      </c>
      <c r="E872" s="23">
        <v>31435</v>
      </c>
      <c r="F872" s="115">
        <v>6</v>
      </c>
      <c r="G872" s="85">
        <v>269.52999999999997</v>
      </c>
      <c r="H872" s="72"/>
      <c r="I872" s="73">
        <f t="shared" si="27"/>
        <v>0</v>
      </c>
      <c r="J872" s="74" t="str">
        <f t="shared" si="26"/>
        <v/>
      </c>
    </row>
    <row r="873" spans="1:10" ht="15" customHeight="1">
      <c r="A873" s="25">
        <v>872</v>
      </c>
      <c r="B873" s="25" t="s">
        <v>17</v>
      </c>
      <c r="C873" s="24" t="s">
        <v>5984</v>
      </c>
      <c r="D873" s="24" t="s">
        <v>5982</v>
      </c>
      <c r="E873" s="23" t="s">
        <v>2392</v>
      </c>
      <c r="F873" s="115">
        <v>5</v>
      </c>
      <c r="G873" s="85">
        <v>53.056666666666672</v>
      </c>
      <c r="H873" s="72"/>
      <c r="I873" s="73">
        <f t="shared" si="27"/>
        <v>0</v>
      </c>
      <c r="J873" s="74" t="str">
        <f t="shared" si="26"/>
        <v/>
      </c>
    </row>
    <row r="874" spans="1:10" ht="15" customHeight="1">
      <c r="A874" s="25">
        <v>873</v>
      </c>
      <c r="B874" s="25" t="s">
        <v>17</v>
      </c>
      <c r="C874" s="24" t="s">
        <v>5983</v>
      </c>
      <c r="D874" s="24" t="s">
        <v>5982</v>
      </c>
      <c r="E874" s="23">
        <v>31435</v>
      </c>
      <c r="F874" s="115">
        <v>165</v>
      </c>
      <c r="G874" s="85">
        <v>35.393333333333338</v>
      </c>
      <c r="H874" s="72"/>
      <c r="I874" s="73">
        <f t="shared" si="27"/>
        <v>0</v>
      </c>
      <c r="J874" s="74" t="str">
        <f t="shared" si="26"/>
        <v/>
      </c>
    </row>
    <row r="875" spans="1:10" ht="15" customHeight="1">
      <c r="A875" s="25">
        <v>874</v>
      </c>
      <c r="B875" s="25" t="s">
        <v>17</v>
      </c>
      <c r="C875" s="24" t="s">
        <v>5981</v>
      </c>
      <c r="D875" s="24" t="s">
        <v>5980</v>
      </c>
      <c r="E875" s="23" t="s">
        <v>2392</v>
      </c>
      <c r="F875" s="115">
        <v>11</v>
      </c>
      <c r="G875" s="85">
        <v>580.77333333333343</v>
      </c>
      <c r="H875" s="72"/>
      <c r="I875" s="73">
        <f t="shared" si="27"/>
        <v>0</v>
      </c>
      <c r="J875" s="74" t="str">
        <f t="shared" si="26"/>
        <v/>
      </c>
    </row>
    <row r="876" spans="1:10" ht="15" customHeight="1">
      <c r="A876" s="25">
        <v>875</v>
      </c>
      <c r="B876" s="25" t="s">
        <v>17</v>
      </c>
      <c r="C876" s="24" t="s">
        <v>5979</v>
      </c>
      <c r="D876" s="24" t="s">
        <v>5978</v>
      </c>
      <c r="E876" s="23">
        <v>31435</v>
      </c>
      <c r="F876" s="115">
        <v>5</v>
      </c>
      <c r="G876" s="85">
        <v>11654.346666666666</v>
      </c>
      <c r="H876" s="72"/>
      <c r="I876" s="73">
        <f t="shared" si="27"/>
        <v>0</v>
      </c>
      <c r="J876" s="74" t="str">
        <f t="shared" si="26"/>
        <v/>
      </c>
    </row>
    <row r="877" spans="1:10" ht="15" customHeight="1">
      <c r="A877" s="25">
        <v>876</v>
      </c>
      <c r="B877" s="25" t="s">
        <v>17</v>
      </c>
      <c r="C877" s="24" t="s">
        <v>5977</v>
      </c>
      <c r="D877" s="24" t="s">
        <v>3616</v>
      </c>
      <c r="E877" s="23">
        <v>31435</v>
      </c>
      <c r="F877" s="115">
        <v>14</v>
      </c>
      <c r="G877" s="85">
        <v>1021.36</v>
      </c>
      <c r="H877" s="72"/>
      <c r="I877" s="73">
        <f t="shared" si="27"/>
        <v>0</v>
      </c>
      <c r="J877" s="74" t="str">
        <f t="shared" si="26"/>
        <v/>
      </c>
    </row>
    <row r="878" spans="1:10" ht="15" customHeight="1">
      <c r="A878" s="25">
        <v>877</v>
      </c>
      <c r="B878" s="25" t="s">
        <v>17</v>
      </c>
      <c r="C878" s="24" t="s">
        <v>5976</v>
      </c>
      <c r="D878" s="24" t="s">
        <v>5975</v>
      </c>
      <c r="E878" s="23">
        <v>31435</v>
      </c>
      <c r="F878" s="115">
        <v>7</v>
      </c>
      <c r="G878" s="85">
        <v>266</v>
      </c>
      <c r="H878" s="72"/>
      <c r="I878" s="73">
        <f t="shared" si="27"/>
        <v>0</v>
      </c>
      <c r="J878" s="74" t="str">
        <f t="shared" si="26"/>
        <v/>
      </c>
    </row>
    <row r="879" spans="1:10" ht="15" customHeight="1">
      <c r="A879" s="25">
        <v>878</v>
      </c>
      <c r="B879" s="25" t="s">
        <v>17</v>
      </c>
      <c r="C879" s="24" t="s">
        <v>5974</v>
      </c>
      <c r="D879" s="24" t="s">
        <v>5973</v>
      </c>
      <c r="E879" s="23">
        <v>93953</v>
      </c>
      <c r="F879" s="115">
        <v>50</v>
      </c>
      <c r="G879" s="85">
        <v>243.21</v>
      </c>
      <c r="H879" s="72"/>
      <c r="I879" s="73">
        <f t="shared" si="27"/>
        <v>0</v>
      </c>
      <c r="J879" s="74" t="str">
        <f t="shared" si="26"/>
        <v/>
      </c>
    </row>
    <row r="880" spans="1:10" ht="15" customHeight="1">
      <c r="A880" s="25">
        <v>879</v>
      </c>
      <c r="B880" s="25" t="s">
        <v>17</v>
      </c>
      <c r="C880" s="24" t="s">
        <v>5972</v>
      </c>
      <c r="D880" s="24" t="s">
        <v>4099</v>
      </c>
      <c r="E880" s="23">
        <v>31435</v>
      </c>
      <c r="F880" s="115">
        <v>5</v>
      </c>
      <c r="G880" s="85">
        <v>72.566666666666663</v>
      </c>
      <c r="H880" s="72"/>
      <c r="I880" s="73">
        <f t="shared" si="27"/>
        <v>0</v>
      </c>
      <c r="J880" s="74" t="str">
        <f t="shared" si="26"/>
        <v/>
      </c>
    </row>
    <row r="881" spans="1:10" ht="15" customHeight="1">
      <c r="A881" s="25">
        <v>880</v>
      </c>
      <c r="B881" s="25" t="s">
        <v>17</v>
      </c>
      <c r="C881" s="24" t="s">
        <v>5971</v>
      </c>
      <c r="D881" s="24" t="s">
        <v>5970</v>
      </c>
      <c r="E881" s="23">
        <v>31435</v>
      </c>
      <c r="F881" s="115">
        <v>5</v>
      </c>
      <c r="G881" s="85">
        <v>451.09666666666664</v>
      </c>
      <c r="H881" s="72"/>
      <c r="I881" s="73">
        <f t="shared" si="27"/>
        <v>0</v>
      </c>
      <c r="J881" s="74" t="str">
        <f t="shared" si="26"/>
        <v/>
      </c>
    </row>
    <row r="882" spans="1:10" ht="15" customHeight="1">
      <c r="A882" s="25">
        <v>881</v>
      </c>
      <c r="B882" s="25" t="s">
        <v>17</v>
      </c>
      <c r="C882" s="24" t="s">
        <v>5969</v>
      </c>
      <c r="D882" s="24" t="s">
        <v>5968</v>
      </c>
      <c r="E882" s="23">
        <v>31435</v>
      </c>
      <c r="F882" s="115">
        <v>44</v>
      </c>
      <c r="G882" s="85">
        <v>619.5</v>
      </c>
      <c r="H882" s="72"/>
      <c r="I882" s="73">
        <f t="shared" si="27"/>
        <v>0</v>
      </c>
      <c r="J882" s="74" t="str">
        <f t="shared" si="26"/>
        <v/>
      </c>
    </row>
    <row r="883" spans="1:10" ht="15" customHeight="1">
      <c r="A883" s="25">
        <v>882</v>
      </c>
      <c r="B883" s="25" t="s">
        <v>17</v>
      </c>
      <c r="C883" s="24" t="s">
        <v>5967</v>
      </c>
      <c r="D883" s="24" t="s">
        <v>2660</v>
      </c>
      <c r="E883" s="23">
        <v>31435</v>
      </c>
      <c r="F883" s="115">
        <v>98</v>
      </c>
      <c r="G883" s="85">
        <v>32.549999999999997</v>
      </c>
      <c r="H883" s="72"/>
      <c r="I883" s="73">
        <f t="shared" si="27"/>
        <v>0</v>
      </c>
      <c r="J883" s="74" t="str">
        <f t="shared" si="26"/>
        <v/>
      </c>
    </row>
    <row r="884" spans="1:10" ht="15" customHeight="1">
      <c r="A884" s="25">
        <v>883</v>
      </c>
      <c r="B884" s="25" t="s">
        <v>17</v>
      </c>
      <c r="C884" s="24" t="s">
        <v>5966</v>
      </c>
      <c r="D884" s="24" t="s">
        <v>5965</v>
      </c>
      <c r="E884" s="23">
        <v>31435</v>
      </c>
      <c r="F884" s="115">
        <v>12</v>
      </c>
      <c r="G884" s="85">
        <v>585.99</v>
      </c>
      <c r="H884" s="72"/>
      <c r="I884" s="73">
        <f t="shared" si="27"/>
        <v>0</v>
      </c>
      <c r="J884" s="74" t="str">
        <f t="shared" si="26"/>
        <v/>
      </c>
    </row>
    <row r="885" spans="1:10" ht="15" customHeight="1">
      <c r="A885" s="25">
        <v>884</v>
      </c>
      <c r="B885" s="25" t="s">
        <v>17</v>
      </c>
      <c r="C885" s="24" t="s">
        <v>5964</v>
      </c>
      <c r="D885" s="24" t="s">
        <v>4413</v>
      </c>
      <c r="E885" s="23" t="s">
        <v>2392</v>
      </c>
      <c r="F885" s="115">
        <v>40</v>
      </c>
      <c r="G885" s="85">
        <v>178.64666666666665</v>
      </c>
      <c r="H885" s="72"/>
      <c r="I885" s="73">
        <f t="shared" si="27"/>
        <v>0</v>
      </c>
      <c r="J885" s="74" t="str">
        <f t="shared" si="26"/>
        <v/>
      </c>
    </row>
    <row r="886" spans="1:10" ht="15" customHeight="1">
      <c r="A886" s="25">
        <v>885</v>
      </c>
      <c r="B886" s="25" t="s">
        <v>17</v>
      </c>
      <c r="C886" s="24" t="s">
        <v>5963</v>
      </c>
      <c r="D886" s="24" t="s">
        <v>5962</v>
      </c>
      <c r="E886" s="23">
        <v>31435</v>
      </c>
      <c r="F886" s="115">
        <v>14</v>
      </c>
      <c r="G886" s="85">
        <v>93.573333333333323</v>
      </c>
      <c r="H886" s="72"/>
      <c r="I886" s="73">
        <f t="shared" si="27"/>
        <v>0</v>
      </c>
      <c r="J886" s="74" t="str">
        <f t="shared" si="26"/>
        <v/>
      </c>
    </row>
    <row r="887" spans="1:10" ht="15" customHeight="1">
      <c r="A887" s="25">
        <v>886</v>
      </c>
      <c r="B887" s="25" t="s">
        <v>17</v>
      </c>
      <c r="C887" s="24" t="s">
        <v>5961</v>
      </c>
      <c r="D887" s="24" t="s">
        <v>5960</v>
      </c>
      <c r="E887" s="23">
        <v>74025</v>
      </c>
      <c r="F887" s="115">
        <v>20</v>
      </c>
      <c r="G887" s="85">
        <v>9.6733333333333338</v>
      </c>
      <c r="H887" s="72"/>
      <c r="I887" s="73">
        <f t="shared" si="27"/>
        <v>0</v>
      </c>
      <c r="J887" s="74" t="str">
        <f t="shared" si="26"/>
        <v/>
      </c>
    </row>
    <row r="888" spans="1:10" ht="15" customHeight="1">
      <c r="A888" s="25">
        <v>887</v>
      </c>
      <c r="B888" s="25" t="s">
        <v>17</v>
      </c>
      <c r="C888" s="24" t="s">
        <v>5959</v>
      </c>
      <c r="D888" s="24" t="s">
        <v>2767</v>
      </c>
      <c r="E888" s="23">
        <v>61423</v>
      </c>
      <c r="F888" s="115">
        <v>60</v>
      </c>
      <c r="G888" s="85">
        <v>175.41333333333333</v>
      </c>
      <c r="H888" s="72"/>
      <c r="I888" s="73">
        <f t="shared" si="27"/>
        <v>0</v>
      </c>
      <c r="J888" s="74" t="str">
        <f t="shared" si="26"/>
        <v/>
      </c>
    </row>
    <row r="889" spans="1:10" ht="15" customHeight="1">
      <c r="A889" s="25">
        <v>888</v>
      </c>
      <c r="B889" s="25" t="s">
        <v>17</v>
      </c>
      <c r="C889" s="24" t="s">
        <v>5957</v>
      </c>
      <c r="D889" s="24" t="s">
        <v>2658</v>
      </c>
      <c r="E889" s="23" t="s">
        <v>4251</v>
      </c>
      <c r="F889" s="115">
        <v>500</v>
      </c>
      <c r="G889" s="85">
        <v>6.5</v>
      </c>
      <c r="H889" s="72"/>
      <c r="I889" s="73">
        <f t="shared" si="27"/>
        <v>0</v>
      </c>
      <c r="J889" s="74" t="str">
        <f t="shared" si="26"/>
        <v/>
      </c>
    </row>
    <row r="890" spans="1:10" ht="15" customHeight="1">
      <c r="A890" s="25">
        <v>889</v>
      </c>
      <c r="B890" s="25" t="s">
        <v>17</v>
      </c>
      <c r="C890" s="24" t="s">
        <v>5957</v>
      </c>
      <c r="D890" s="24" t="s">
        <v>2658</v>
      </c>
      <c r="E890" s="23" t="s">
        <v>5956</v>
      </c>
      <c r="F890" s="115">
        <v>150</v>
      </c>
      <c r="G890" s="85">
        <v>3.5</v>
      </c>
      <c r="H890" s="72"/>
      <c r="I890" s="73">
        <f t="shared" si="27"/>
        <v>0</v>
      </c>
      <c r="J890" s="74" t="str">
        <f t="shared" si="26"/>
        <v/>
      </c>
    </row>
    <row r="891" spans="1:10" ht="15" customHeight="1">
      <c r="A891" s="25">
        <v>890</v>
      </c>
      <c r="B891" s="25" t="s">
        <v>17</v>
      </c>
      <c r="C891" s="24" t="s">
        <v>5955</v>
      </c>
      <c r="D891" s="24" t="s">
        <v>5954</v>
      </c>
      <c r="E891" s="23">
        <v>74025</v>
      </c>
      <c r="F891" s="115">
        <v>5</v>
      </c>
      <c r="G891" s="85">
        <v>1130.0566666666666</v>
      </c>
      <c r="H891" s="72"/>
      <c r="I891" s="73">
        <f t="shared" si="27"/>
        <v>0</v>
      </c>
      <c r="J891" s="74" t="str">
        <f t="shared" si="26"/>
        <v/>
      </c>
    </row>
    <row r="892" spans="1:10" ht="15" customHeight="1">
      <c r="A892" s="25">
        <v>891</v>
      </c>
      <c r="B892" s="25" t="s">
        <v>17</v>
      </c>
      <c r="C892" s="24" t="s">
        <v>5953</v>
      </c>
      <c r="D892" s="24" t="s">
        <v>5952</v>
      </c>
      <c r="E892" s="23">
        <v>13044</v>
      </c>
      <c r="F892" s="115">
        <v>5</v>
      </c>
      <c r="G892" s="85">
        <v>129.71</v>
      </c>
      <c r="H892" s="72"/>
      <c r="I892" s="73">
        <f t="shared" si="27"/>
        <v>0</v>
      </c>
      <c r="J892" s="74" t="str">
        <f t="shared" si="26"/>
        <v/>
      </c>
    </row>
    <row r="893" spans="1:10" ht="15" customHeight="1">
      <c r="A893" s="25">
        <v>892</v>
      </c>
      <c r="B893" s="25" t="s">
        <v>17</v>
      </c>
      <c r="C893" s="24" t="s">
        <v>5951</v>
      </c>
      <c r="D893" s="24" t="s">
        <v>2834</v>
      </c>
      <c r="E893" s="23" t="s">
        <v>4251</v>
      </c>
      <c r="F893" s="115">
        <v>18</v>
      </c>
      <c r="G893" s="85">
        <v>5.0199999999999996</v>
      </c>
      <c r="H893" s="72"/>
      <c r="I893" s="73">
        <f t="shared" si="27"/>
        <v>0</v>
      </c>
      <c r="J893" s="74" t="str">
        <f t="shared" si="26"/>
        <v/>
      </c>
    </row>
    <row r="894" spans="1:10" ht="15" customHeight="1">
      <c r="A894" s="25">
        <v>893</v>
      </c>
      <c r="B894" s="25" t="s">
        <v>17</v>
      </c>
      <c r="C894" s="24" t="s">
        <v>5950</v>
      </c>
      <c r="D894" s="24" t="s">
        <v>3080</v>
      </c>
      <c r="E894" s="23" t="s">
        <v>4251</v>
      </c>
      <c r="F894" s="115">
        <v>125</v>
      </c>
      <c r="G894" s="85">
        <v>0.5</v>
      </c>
      <c r="H894" s="72"/>
      <c r="I894" s="73">
        <f t="shared" si="27"/>
        <v>0</v>
      </c>
      <c r="J894" s="74" t="str">
        <f t="shared" si="26"/>
        <v/>
      </c>
    </row>
    <row r="895" spans="1:10" ht="15" customHeight="1">
      <c r="A895" s="25">
        <v>894</v>
      </c>
      <c r="B895" s="25" t="s">
        <v>17</v>
      </c>
      <c r="C895" s="24" t="s">
        <v>5949</v>
      </c>
      <c r="D895" s="24" t="s">
        <v>5948</v>
      </c>
      <c r="E895" s="23">
        <v>71869</v>
      </c>
      <c r="F895" s="115">
        <v>5</v>
      </c>
      <c r="G895" s="85">
        <v>169.83</v>
      </c>
      <c r="H895" s="72"/>
      <c r="I895" s="73">
        <f t="shared" si="27"/>
        <v>0</v>
      </c>
      <c r="J895" s="74" t="str">
        <f t="shared" si="26"/>
        <v/>
      </c>
    </row>
    <row r="896" spans="1:10" ht="15" customHeight="1">
      <c r="A896" s="25">
        <v>895</v>
      </c>
      <c r="B896" s="25" t="s">
        <v>17</v>
      </c>
      <c r="C896" s="24" t="s">
        <v>5946</v>
      </c>
      <c r="D896" s="24" t="s">
        <v>5945</v>
      </c>
      <c r="E896" s="23">
        <v>13499</v>
      </c>
      <c r="F896" s="115">
        <v>8</v>
      </c>
      <c r="G896" s="85">
        <v>40</v>
      </c>
      <c r="H896" s="72"/>
      <c r="I896" s="73">
        <f t="shared" si="27"/>
        <v>0</v>
      </c>
      <c r="J896" s="74" t="str">
        <f t="shared" si="26"/>
        <v/>
      </c>
    </row>
    <row r="897" spans="1:10" ht="15" customHeight="1">
      <c r="A897" s="25">
        <v>896</v>
      </c>
      <c r="B897" s="25" t="s">
        <v>17</v>
      </c>
      <c r="C897" s="24" t="s">
        <v>5944</v>
      </c>
      <c r="D897" s="24" t="s">
        <v>5943</v>
      </c>
      <c r="E897" s="23">
        <v>11402</v>
      </c>
      <c r="F897" s="115">
        <v>6</v>
      </c>
      <c r="G897" s="85">
        <v>380.66333333333336</v>
      </c>
      <c r="H897" s="72"/>
      <c r="I897" s="73">
        <f t="shared" si="27"/>
        <v>0</v>
      </c>
      <c r="J897" s="74" t="str">
        <f t="shared" si="26"/>
        <v/>
      </c>
    </row>
    <row r="898" spans="1:10" ht="15" customHeight="1">
      <c r="A898" s="25">
        <v>897</v>
      </c>
      <c r="B898" s="25" t="s">
        <v>17</v>
      </c>
      <c r="C898" s="24" t="s">
        <v>5942</v>
      </c>
      <c r="D898" s="24" t="s">
        <v>5941</v>
      </c>
      <c r="E898" s="23">
        <v>32186</v>
      </c>
      <c r="F898" s="115">
        <v>5</v>
      </c>
      <c r="G898" s="85">
        <v>820.35333333333335</v>
      </c>
      <c r="H898" s="72"/>
      <c r="I898" s="73">
        <f t="shared" si="27"/>
        <v>0</v>
      </c>
      <c r="J898" s="74" t="str">
        <f t="shared" ref="J898:J961" si="28">IF(H:H&gt;G:G, "Above Estimated Unit Price", "")</f>
        <v/>
      </c>
    </row>
    <row r="899" spans="1:10" ht="15" customHeight="1">
      <c r="A899" s="25">
        <v>898</v>
      </c>
      <c r="B899" s="25" t="s">
        <v>17</v>
      </c>
      <c r="C899" s="24" t="s">
        <v>5940</v>
      </c>
      <c r="D899" s="24" t="s">
        <v>2708</v>
      </c>
      <c r="E899" s="23">
        <v>624</v>
      </c>
      <c r="F899" s="115">
        <v>5</v>
      </c>
      <c r="G899" s="85">
        <v>40.299999999999997</v>
      </c>
      <c r="H899" s="72"/>
      <c r="I899" s="73">
        <f t="shared" ref="I899:I962" si="29">H899*F899</f>
        <v>0</v>
      </c>
      <c r="J899" s="74" t="str">
        <f t="shared" si="28"/>
        <v/>
      </c>
    </row>
    <row r="900" spans="1:10" ht="15" customHeight="1">
      <c r="A900" s="25">
        <v>899</v>
      </c>
      <c r="B900" s="25" t="s">
        <v>17</v>
      </c>
      <c r="C900" s="24" t="s">
        <v>5940</v>
      </c>
      <c r="D900" s="24" t="s">
        <v>4099</v>
      </c>
      <c r="E900" s="23" t="s">
        <v>2382</v>
      </c>
      <c r="F900" s="115">
        <v>10</v>
      </c>
      <c r="G900" s="85">
        <v>89.9</v>
      </c>
      <c r="H900" s="72"/>
      <c r="I900" s="73">
        <f t="shared" si="29"/>
        <v>0</v>
      </c>
      <c r="J900" s="74" t="str">
        <f t="shared" si="28"/>
        <v/>
      </c>
    </row>
    <row r="901" spans="1:10" ht="15" customHeight="1">
      <c r="A901" s="25">
        <v>900</v>
      </c>
      <c r="B901" s="25" t="s">
        <v>17</v>
      </c>
      <c r="C901" s="24" t="s">
        <v>5940</v>
      </c>
      <c r="D901" s="24" t="s">
        <v>4099</v>
      </c>
      <c r="E901" s="23" t="s">
        <v>884</v>
      </c>
      <c r="F901" s="115">
        <v>5</v>
      </c>
      <c r="G901" s="85">
        <v>37.4</v>
      </c>
      <c r="H901" s="72"/>
      <c r="I901" s="73">
        <f t="shared" si="29"/>
        <v>0</v>
      </c>
      <c r="J901" s="74" t="str">
        <f t="shared" si="28"/>
        <v/>
      </c>
    </row>
    <row r="902" spans="1:10" ht="15" customHeight="1">
      <c r="A902" s="25">
        <v>901</v>
      </c>
      <c r="B902" s="25" t="s">
        <v>17</v>
      </c>
      <c r="C902" s="24" t="s">
        <v>2383</v>
      </c>
      <c r="D902" s="24" t="s">
        <v>2708</v>
      </c>
      <c r="E902" s="23">
        <v>624</v>
      </c>
      <c r="F902" s="115">
        <v>5</v>
      </c>
      <c r="G902" s="85">
        <v>64.703333333333333</v>
      </c>
      <c r="H902" s="72"/>
      <c r="I902" s="73">
        <f t="shared" si="29"/>
        <v>0</v>
      </c>
      <c r="J902" s="74" t="str">
        <f t="shared" si="28"/>
        <v/>
      </c>
    </row>
    <row r="903" spans="1:10" ht="15" customHeight="1">
      <c r="A903" s="25">
        <v>902</v>
      </c>
      <c r="B903" s="25" t="s">
        <v>17</v>
      </c>
      <c r="C903" s="24" t="s">
        <v>2383</v>
      </c>
      <c r="D903" s="24" t="s">
        <v>2708</v>
      </c>
      <c r="E903" s="23" t="s">
        <v>2382</v>
      </c>
      <c r="F903" s="115">
        <v>5</v>
      </c>
      <c r="G903" s="85">
        <v>61.656666666666673</v>
      </c>
      <c r="H903" s="72"/>
      <c r="I903" s="73">
        <f t="shared" si="29"/>
        <v>0</v>
      </c>
      <c r="J903" s="74" t="str">
        <f t="shared" si="28"/>
        <v/>
      </c>
    </row>
    <row r="904" spans="1:10" ht="15" customHeight="1">
      <c r="A904" s="25">
        <v>903</v>
      </c>
      <c r="B904" s="25" t="s">
        <v>17</v>
      </c>
      <c r="C904" s="24" t="s">
        <v>5939</v>
      </c>
      <c r="D904" s="24" t="s">
        <v>5938</v>
      </c>
      <c r="E904" s="23">
        <v>13499</v>
      </c>
      <c r="F904" s="115">
        <v>5</v>
      </c>
      <c r="G904" s="85">
        <v>1317.3</v>
      </c>
      <c r="H904" s="72"/>
      <c r="I904" s="73">
        <f t="shared" si="29"/>
        <v>0</v>
      </c>
      <c r="J904" s="74" t="str">
        <f t="shared" si="28"/>
        <v/>
      </c>
    </row>
    <row r="905" spans="1:10" ht="15" customHeight="1">
      <c r="A905" s="25">
        <v>904</v>
      </c>
      <c r="B905" s="25" t="s">
        <v>17</v>
      </c>
      <c r="C905" s="24" t="s">
        <v>5937</v>
      </c>
      <c r="D905" s="24" t="s">
        <v>5936</v>
      </c>
      <c r="E905" s="23">
        <v>13044</v>
      </c>
      <c r="F905" s="115">
        <v>5</v>
      </c>
      <c r="G905" s="85">
        <v>115.7</v>
      </c>
      <c r="H905" s="72"/>
      <c r="I905" s="73">
        <f t="shared" si="29"/>
        <v>0</v>
      </c>
      <c r="J905" s="74" t="str">
        <f t="shared" si="28"/>
        <v/>
      </c>
    </row>
    <row r="906" spans="1:10" ht="15" customHeight="1">
      <c r="A906" s="25">
        <v>905</v>
      </c>
      <c r="B906" s="25" t="s">
        <v>17</v>
      </c>
      <c r="C906" s="24" t="s">
        <v>5935</v>
      </c>
      <c r="D906" s="24" t="s">
        <v>3611</v>
      </c>
      <c r="E906" s="23">
        <v>19397</v>
      </c>
      <c r="F906" s="115">
        <v>5</v>
      </c>
      <c r="G906" s="85">
        <v>176.88666666666668</v>
      </c>
      <c r="H906" s="72"/>
      <c r="I906" s="73">
        <f t="shared" si="29"/>
        <v>0</v>
      </c>
      <c r="J906" s="74" t="str">
        <f t="shared" si="28"/>
        <v/>
      </c>
    </row>
    <row r="907" spans="1:10" ht="15" customHeight="1">
      <c r="A907" s="25">
        <v>906</v>
      </c>
      <c r="B907" s="25" t="s">
        <v>17</v>
      </c>
      <c r="C907" s="24" t="s">
        <v>5934</v>
      </c>
      <c r="D907" s="24" t="s">
        <v>4488</v>
      </c>
      <c r="E907" s="23">
        <v>83259</v>
      </c>
      <c r="F907" s="115">
        <v>13</v>
      </c>
      <c r="G907" s="85">
        <v>12.53</v>
      </c>
      <c r="H907" s="72"/>
      <c r="I907" s="73">
        <f t="shared" si="29"/>
        <v>0</v>
      </c>
      <c r="J907" s="74" t="str">
        <f t="shared" si="28"/>
        <v/>
      </c>
    </row>
    <row r="908" spans="1:10" ht="15" customHeight="1">
      <c r="A908" s="25">
        <v>907</v>
      </c>
      <c r="B908" s="25" t="s">
        <v>17</v>
      </c>
      <c r="C908" s="24" t="s">
        <v>5933</v>
      </c>
      <c r="D908" s="24" t="s">
        <v>5932</v>
      </c>
      <c r="E908" s="23">
        <v>59551</v>
      </c>
      <c r="F908" s="115">
        <v>5</v>
      </c>
      <c r="G908" s="85">
        <v>1691.6933333333334</v>
      </c>
      <c r="H908" s="72"/>
      <c r="I908" s="73">
        <f t="shared" si="29"/>
        <v>0</v>
      </c>
      <c r="J908" s="74" t="str">
        <f t="shared" si="28"/>
        <v/>
      </c>
    </row>
    <row r="909" spans="1:10" ht="15" customHeight="1">
      <c r="A909" s="25">
        <v>908</v>
      </c>
      <c r="B909" s="25" t="s">
        <v>17</v>
      </c>
      <c r="C909" s="24" t="s">
        <v>5931</v>
      </c>
      <c r="D909" s="24" t="s">
        <v>3031</v>
      </c>
      <c r="E909" s="23">
        <v>27914</v>
      </c>
      <c r="F909" s="115">
        <v>28</v>
      </c>
      <c r="G909" s="85">
        <v>20</v>
      </c>
      <c r="H909" s="72"/>
      <c r="I909" s="73">
        <f t="shared" si="29"/>
        <v>0</v>
      </c>
      <c r="J909" s="74" t="str">
        <f t="shared" si="28"/>
        <v/>
      </c>
    </row>
    <row r="910" spans="1:10" ht="15" customHeight="1">
      <c r="A910" s="25">
        <v>909</v>
      </c>
      <c r="B910" s="25" t="s">
        <v>17</v>
      </c>
      <c r="C910" s="24" t="s">
        <v>5930</v>
      </c>
      <c r="D910" s="24" t="s">
        <v>2807</v>
      </c>
      <c r="E910" s="23" t="s">
        <v>5929</v>
      </c>
      <c r="F910" s="115">
        <v>200</v>
      </c>
      <c r="G910" s="85">
        <v>0.39</v>
      </c>
      <c r="H910" s="72"/>
      <c r="I910" s="73">
        <f t="shared" si="29"/>
        <v>0</v>
      </c>
      <c r="J910" s="74" t="str">
        <f t="shared" si="28"/>
        <v/>
      </c>
    </row>
    <row r="911" spans="1:10" ht="15" customHeight="1">
      <c r="A911" s="25">
        <v>910</v>
      </c>
      <c r="B911" s="25" t="s">
        <v>17</v>
      </c>
      <c r="C911" s="24" t="s">
        <v>5928</v>
      </c>
      <c r="D911" s="24" t="s">
        <v>5240</v>
      </c>
      <c r="E911" s="23">
        <v>6848</v>
      </c>
      <c r="F911" s="115">
        <v>5</v>
      </c>
      <c r="G911" s="85">
        <v>305.00666666666666</v>
      </c>
      <c r="H911" s="72"/>
      <c r="I911" s="73">
        <f t="shared" si="29"/>
        <v>0</v>
      </c>
      <c r="J911" s="74" t="str">
        <f t="shared" si="28"/>
        <v/>
      </c>
    </row>
    <row r="912" spans="1:10" ht="15" customHeight="1">
      <c r="A912" s="25">
        <v>911</v>
      </c>
      <c r="B912" s="25" t="s">
        <v>17</v>
      </c>
      <c r="C912" s="24" t="s">
        <v>5927</v>
      </c>
      <c r="D912" s="24" t="s">
        <v>2660</v>
      </c>
      <c r="E912" s="23">
        <v>6848</v>
      </c>
      <c r="F912" s="115">
        <v>5</v>
      </c>
      <c r="G912" s="85">
        <v>40.203333333333326</v>
      </c>
      <c r="H912" s="72"/>
      <c r="I912" s="73">
        <f t="shared" si="29"/>
        <v>0</v>
      </c>
      <c r="J912" s="74" t="str">
        <f t="shared" si="28"/>
        <v/>
      </c>
    </row>
    <row r="913" spans="1:10" ht="15" customHeight="1">
      <c r="A913" s="25">
        <v>912</v>
      </c>
      <c r="B913" s="25" t="s">
        <v>17</v>
      </c>
      <c r="C913" s="24" t="s">
        <v>5926</v>
      </c>
      <c r="D913" s="24" t="s">
        <v>2963</v>
      </c>
      <c r="E913" s="23">
        <v>6848</v>
      </c>
      <c r="F913" s="115">
        <v>5</v>
      </c>
      <c r="G913" s="85">
        <v>44.366666666666667</v>
      </c>
      <c r="H913" s="72"/>
      <c r="I913" s="73">
        <f t="shared" si="29"/>
        <v>0</v>
      </c>
      <c r="J913" s="74" t="str">
        <f t="shared" si="28"/>
        <v/>
      </c>
    </row>
    <row r="914" spans="1:10" ht="15" customHeight="1">
      <c r="A914" s="25">
        <v>913</v>
      </c>
      <c r="B914" s="25" t="s">
        <v>17</v>
      </c>
      <c r="C914" s="24" t="s">
        <v>5925</v>
      </c>
      <c r="D914" s="24" t="s">
        <v>5924</v>
      </c>
      <c r="E914" s="23">
        <v>6848</v>
      </c>
      <c r="F914" s="115">
        <v>5</v>
      </c>
      <c r="G914" s="85">
        <v>218.87</v>
      </c>
      <c r="H914" s="72"/>
      <c r="I914" s="73">
        <f t="shared" si="29"/>
        <v>0</v>
      </c>
      <c r="J914" s="74" t="str">
        <f t="shared" si="28"/>
        <v/>
      </c>
    </row>
    <row r="915" spans="1:10" ht="15" customHeight="1">
      <c r="A915" s="25">
        <v>914</v>
      </c>
      <c r="B915" s="25" t="s">
        <v>17</v>
      </c>
      <c r="C915" s="24" t="s">
        <v>5923</v>
      </c>
      <c r="D915" s="24" t="s">
        <v>5920</v>
      </c>
      <c r="E915" s="23">
        <v>6848</v>
      </c>
      <c r="F915" s="115">
        <v>5</v>
      </c>
      <c r="G915" s="85">
        <v>34.79</v>
      </c>
      <c r="H915" s="72"/>
      <c r="I915" s="73">
        <f t="shared" si="29"/>
        <v>0</v>
      </c>
      <c r="J915" s="74" t="str">
        <f t="shared" si="28"/>
        <v/>
      </c>
    </row>
    <row r="916" spans="1:10" ht="15" customHeight="1">
      <c r="A916" s="25">
        <v>915</v>
      </c>
      <c r="B916" s="25" t="s">
        <v>17</v>
      </c>
      <c r="C916" s="24" t="s">
        <v>5922</v>
      </c>
      <c r="D916" s="24" t="s">
        <v>5920</v>
      </c>
      <c r="E916" s="23">
        <v>6848</v>
      </c>
      <c r="F916" s="115">
        <v>5</v>
      </c>
      <c r="G916" s="85">
        <v>127.18666666666667</v>
      </c>
      <c r="H916" s="72"/>
      <c r="I916" s="73">
        <f t="shared" si="29"/>
        <v>0</v>
      </c>
      <c r="J916" s="74" t="str">
        <f t="shared" si="28"/>
        <v/>
      </c>
    </row>
    <row r="917" spans="1:10" ht="15" customHeight="1">
      <c r="A917" s="25">
        <v>916</v>
      </c>
      <c r="B917" s="25" t="s">
        <v>17</v>
      </c>
      <c r="C917" s="24" t="s">
        <v>5921</v>
      </c>
      <c r="D917" s="24" t="s">
        <v>5920</v>
      </c>
      <c r="E917" s="23">
        <v>7213</v>
      </c>
      <c r="F917" s="115">
        <v>6</v>
      </c>
      <c r="G917" s="85">
        <v>58.23</v>
      </c>
      <c r="H917" s="72"/>
      <c r="I917" s="73">
        <f t="shared" si="29"/>
        <v>0</v>
      </c>
      <c r="J917" s="74" t="str">
        <f t="shared" si="28"/>
        <v/>
      </c>
    </row>
    <row r="918" spans="1:10" ht="15" customHeight="1">
      <c r="A918" s="25">
        <v>917</v>
      </c>
      <c r="B918" s="25" t="s">
        <v>17</v>
      </c>
      <c r="C918" s="24" t="s">
        <v>5919</v>
      </c>
      <c r="D918" s="24" t="s">
        <v>5918</v>
      </c>
      <c r="E918" s="23" t="s">
        <v>1900</v>
      </c>
      <c r="F918" s="115">
        <v>8</v>
      </c>
      <c r="G918" s="85">
        <v>12.5</v>
      </c>
      <c r="H918" s="72"/>
      <c r="I918" s="73">
        <f t="shared" si="29"/>
        <v>0</v>
      </c>
      <c r="J918" s="74" t="str">
        <f t="shared" si="28"/>
        <v/>
      </c>
    </row>
    <row r="919" spans="1:10" ht="15" customHeight="1">
      <c r="A919" s="25">
        <v>918</v>
      </c>
      <c r="B919" s="25" t="s">
        <v>17</v>
      </c>
      <c r="C919" s="24" t="s">
        <v>5917</v>
      </c>
      <c r="D919" s="24" t="s">
        <v>2667</v>
      </c>
      <c r="E919" s="23">
        <v>13499</v>
      </c>
      <c r="F919" s="115">
        <v>5</v>
      </c>
      <c r="G919" s="85">
        <v>1107.53</v>
      </c>
      <c r="H919" s="72"/>
      <c r="I919" s="73">
        <f t="shared" si="29"/>
        <v>0</v>
      </c>
      <c r="J919" s="74" t="str">
        <f t="shared" si="28"/>
        <v/>
      </c>
    </row>
    <row r="920" spans="1:10" ht="15" customHeight="1">
      <c r="A920" s="25">
        <v>919</v>
      </c>
      <c r="B920" s="25" t="s">
        <v>17</v>
      </c>
      <c r="C920" s="24" t="s">
        <v>5916</v>
      </c>
      <c r="D920" s="24" t="s">
        <v>5914</v>
      </c>
      <c r="E920" s="23">
        <v>7187</v>
      </c>
      <c r="F920" s="115">
        <v>5</v>
      </c>
      <c r="G920" s="85">
        <v>20199.383333333335</v>
      </c>
      <c r="H920" s="72"/>
      <c r="I920" s="73">
        <f t="shared" si="29"/>
        <v>0</v>
      </c>
      <c r="J920" s="74" t="str">
        <f t="shared" si="28"/>
        <v/>
      </c>
    </row>
    <row r="921" spans="1:10" ht="15" customHeight="1">
      <c r="A921" s="25">
        <v>920</v>
      </c>
      <c r="B921" s="25" t="s">
        <v>17</v>
      </c>
      <c r="C921" s="24" t="s">
        <v>5915</v>
      </c>
      <c r="D921" s="24" t="s">
        <v>5914</v>
      </c>
      <c r="E921" s="23">
        <v>7187</v>
      </c>
      <c r="F921" s="115">
        <v>5</v>
      </c>
      <c r="G921" s="85">
        <v>2479.1633333333334</v>
      </c>
      <c r="H921" s="72"/>
      <c r="I921" s="73">
        <f t="shared" si="29"/>
        <v>0</v>
      </c>
      <c r="J921" s="74" t="str">
        <f t="shared" si="28"/>
        <v/>
      </c>
    </row>
    <row r="922" spans="1:10" ht="15" customHeight="1">
      <c r="A922" s="25">
        <v>921</v>
      </c>
      <c r="B922" s="25" t="s">
        <v>17</v>
      </c>
      <c r="C922" s="24" t="s">
        <v>5913</v>
      </c>
      <c r="D922" s="24" t="s">
        <v>3127</v>
      </c>
      <c r="E922" s="23">
        <v>13499</v>
      </c>
      <c r="F922" s="115">
        <v>5</v>
      </c>
      <c r="G922" s="85">
        <v>6327.63</v>
      </c>
      <c r="H922" s="72"/>
      <c r="I922" s="73">
        <f t="shared" si="29"/>
        <v>0</v>
      </c>
      <c r="J922" s="74" t="str">
        <f t="shared" si="28"/>
        <v/>
      </c>
    </row>
    <row r="923" spans="1:10" ht="15" customHeight="1">
      <c r="A923" s="25">
        <v>922</v>
      </c>
      <c r="B923" s="25" t="s">
        <v>17</v>
      </c>
      <c r="C923" s="24" t="s">
        <v>5912</v>
      </c>
      <c r="D923" s="24" t="s">
        <v>5911</v>
      </c>
      <c r="E923" s="23">
        <v>13499</v>
      </c>
      <c r="F923" s="115">
        <v>5</v>
      </c>
      <c r="G923" s="85">
        <v>280.07</v>
      </c>
      <c r="H923" s="72"/>
      <c r="I923" s="73">
        <f t="shared" si="29"/>
        <v>0</v>
      </c>
      <c r="J923" s="74" t="str">
        <f t="shared" si="28"/>
        <v/>
      </c>
    </row>
    <row r="924" spans="1:10" ht="15" customHeight="1">
      <c r="A924" s="25">
        <v>923</v>
      </c>
      <c r="B924" s="25" t="s">
        <v>17</v>
      </c>
      <c r="C924" s="24" t="s">
        <v>5912</v>
      </c>
      <c r="D924" s="24" t="s">
        <v>5911</v>
      </c>
      <c r="E924" s="23">
        <v>95105</v>
      </c>
      <c r="F924" s="115">
        <v>9</v>
      </c>
      <c r="G924" s="85">
        <v>251.71333333333334</v>
      </c>
      <c r="H924" s="72"/>
      <c r="I924" s="73">
        <f t="shared" si="29"/>
        <v>0</v>
      </c>
      <c r="J924" s="74" t="str">
        <f t="shared" si="28"/>
        <v/>
      </c>
    </row>
    <row r="925" spans="1:10" ht="15" customHeight="1">
      <c r="A925" s="25">
        <v>924</v>
      </c>
      <c r="B925" s="25" t="s">
        <v>17</v>
      </c>
      <c r="C925" s="24" t="s">
        <v>5910</v>
      </c>
      <c r="D925" s="24" t="s">
        <v>4485</v>
      </c>
      <c r="E925" s="23" t="s">
        <v>1170</v>
      </c>
      <c r="F925" s="115">
        <v>134</v>
      </c>
      <c r="G925" s="85">
        <v>3.6133333333333333</v>
      </c>
      <c r="H925" s="72"/>
      <c r="I925" s="73">
        <f t="shared" si="29"/>
        <v>0</v>
      </c>
      <c r="J925" s="74" t="str">
        <f t="shared" si="28"/>
        <v/>
      </c>
    </row>
    <row r="926" spans="1:10" ht="15" customHeight="1">
      <c r="A926" s="25">
        <v>925</v>
      </c>
      <c r="B926" s="25" t="s">
        <v>17</v>
      </c>
      <c r="C926" s="24" t="s">
        <v>5908</v>
      </c>
      <c r="D926" s="24" t="s">
        <v>5907</v>
      </c>
      <c r="E926" s="23">
        <v>13499</v>
      </c>
      <c r="F926" s="115">
        <v>6</v>
      </c>
      <c r="G926" s="85">
        <v>51.75</v>
      </c>
      <c r="H926" s="72"/>
      <c r="I926" s="73">
        <f t="shared" si="29"/>
        <v>0</v>
      </c>
      <c r="J926" s="74" t="str">
        <f t="shared" si="28"/>
        <v/>
      </c>
    </row>
    <row r="927" spans="1:10" ht="15" customHeight="1">
      <c r="A927" s="25">
        <v>926</v>
      </c>
      <c r="B927" s="25" t="s">
        <v>17</v>
      </c>
      <c r="C927" s="24" t="s">
        <v>5906</v>
      </c>
      <c r="D927" s="24" t="s">
        <v>5905</v>
      </c>
      <c r="E927" s="23" t="s">
        <v>4689</v>
      </c>
      <c r="F927" s="115">
        <v>70</v>
      </c>
      <c r="G927" s="85">
        <v>29.22</v>
      </c>
      <c r="H927" s="72"/>
      <c r="I927" s="73">
        <f t="shared" si="29"/>
        <v>0</v>
      </c>
      <c r="J927" s="74" t="str">
        <f t="shared" si="28"/>
        <v/>
      </c>
    </row>
    <row r="928" spans="1:10" ht="15" customHeight="1">
      <c r="A928" s="25">
        <v>927</v>
      </c>
      <c r="B928" s="25" t="s">
        <v>17</v>
      </c>
      <c r="C928" s="24" t="s">
        <v>2376</v>
      </c>
      <c r="D928" s="24" t="s">
        <v>2700</v>
      </c>
      <c r="E928" s="23" t="s">
        <v>2375</v>
      </c>
      <c r="F928" s="115">
        <v>6</v>
      </c>
      <c r="G928" s="85">
        <v>182.98</v>
      </c>
      <c r="H928" s="72"/>
      <c r="I928" s="73">
        <f t="shared" si="29"/>
        <v>0</v>
      </c>
      <c r="J928" s="74" t="str">
        <f t="shared" si="28"/>
        <v/>
      </c>
    </row>
    <row r="929" spans="1:10" ht="15" customHeight="1">
      <c r="A929" s="25">
        <v>928</v>
      </c>
      <c r="B929" s="25" t="s">
        <v>17</v>
      </c>
      <c r="C929" s="24" t="s">
        <v>5904</v>
      </c>
      <c r="D929" s="24" t="s">
        <v>2681</v>
      </c>
      <c r="E929" s="23">
        <v>65457</v>
      </c>
      <c r="F929" s="115">
        <v>5</v>
      </c>
      <c r="G929" s="85">
        <v>139</v>
      </c>
      <c r="H929" s="72"/>
      <c r="I929" s="73">
        <f t="shared" si="29"/>
        <v>0</v>
      </c>
      <c r="J929" s="74" t="str">
        <f t="shared" si="28"/>
        <v/>
      </c>
    </row>
    <row r="930" spans="1:10" ht="15" customHeight="1">
      <c r="A930" s="25">
        <v>929</v>
      </c>
      <c r="B930" s="25" t="s">
        <v>17</v>
      </c>
      <c r="C930" s="24" t="s">
        <v>5903</v>
      </c>
      <c r="D930" s="24" t="s">
        <v>5902</v>
      </c>
      <c r="E930" s="23">
        <v>53655</v>
      </c>
      <c r="F930" s="115">
        <v>5</v>
      </c>
      <c r="G930" s="85">
        <v>137.30333333333334</v>
      </c>
      <c r="H930" s="72"/>
      <c r="I930" s="73">
        <f t="shared" si="29"/>
        <v>0</v>
      </c>
      <c r="J930" s="74" t="str">
        <f t="shared" si="28"/>
        <v/>
      </c>
    </row>
    <row r="931" spans="1:10" ht="15" customHeight="1">
      <c r="A931" s="25">
        <v>930</v>
      </c>
      <c r="B931" s="25" t="s">
        <v>17</v>
      </c>
      <c r="C931" s="24" t="s">
        <v>5901</v>
      </c>
      <c r="D931" s="24" t="s">
        <v>3127</v>
      </c>
      <c r="E931" s="23">
        <v>13499</v>
      </c>
      <c r="F931" s="115">
        <v>5</v>
      </c>
      <c r="G931" s="85">
        <v>122.09</v>
      </c>
      <c r="H931" s="72"/>
      <c r="I931" s="73">
        <f t="shared" si="29"/>
        <v>0</v>
      </c>
      <c r="J931" s="74" t="str">
        <f t="shared" si="28"/>
        <v/>
      </c>
    </row>
    <row r="932" spans="1:10" ht="15" customHeight="1">
      <c r="A932" s="25">
        <v>931</v>
      </c>
      <c r="B932" s="25" t="s">
        <v>17</v>
      </c>
      <c r="C932" s="24" t="s">
        <v>5900</v>
      </c>
      <c r="D932" s="24" t="s">
        <v>5899</v>
      </c>
      <c r="E932" s="23">
        <v>16827</v>
      </c>
      <c r="F932" s="115">
        <v>32</v>
      </c>
      <c r="G932" s="85">
        <v>56</v>
      </c>
      <c r="H932" s="72"/>
      <c r="I932" s="73">
        <f t="shared" si="29"/>
        <v>0</v>
      </c>
      <c r="J932" s="74" t="str">
        <f t="shared" si="28"/>
        <v/>
      </c>
    </row>
    <row r="933" spans="1:10" ht="15" customHeight="1">
      <c r="A933" s="25">
        <v>932</v>
      </c>
      <c r="B933" s="25" t="s">
        <v>17</v>
      </c>
      <c r="C933" s="24" t="s">
        <v>5898</v>
      </c>
      <c r="D933" s="24" t="s">
        <v>5897</v>
      </c>
      <c r="E933" s="23">
        <v>53655</v>
      </c>
      <c r="F933" s="115">
        <v>10</v>
      </c>
      <c r="G933" s="85">
        <v>191.85</v>
      </c>
      <c r="H933" s="72"/>
      <c r="I933" s="73">
        <f t="shared" si="29"/>
        <v>0</v>
      </c>
      <c r="J933" s="74" t="str">
        <f t="shared" si="28"/>
        <v/>
      </c>
    </row>
    <row r="934" spans="1:10" ht="15" customHeight="1">
      <c r="A934" s="25">
        <v>933</v>
      </c>
      <c r="B934" s="25" t="s">
        <v>17</v>
      </c>
      <c r="C934" s="24" t="s">
        <v>5896</v>
      </c>
      <c r="D934" s="24" t="s">
        <v>2685</v>
      </c>
      <c r="E934" s="23">
        <v>4795</v>
      </c>
      <c r="F934" s="115">
        <v>5</v>
      </c>
      <c r="G934" s="85">
        <v>15.16</v>
      </c>
      <c r="H934" s="72"/>
      <c r="I934" s="73">
        <f t="shared" si="29"/>
        <v>0</v>
      </c>
      <c r="J934" s="74" t="str">
        <f t="shared" si="28"/>
        <v/>
      </c>
    </row>
    <row r="935" spans="1:10" ht="15" customHeight="1">
      <c r="A935" s="25">
        <v>934</v>
      </c>
      <c r="B935" s="25" t="s">
        <v>17</v>
      </c>
      <c r="C935" s="24" t="s">
        <v>5895</v>
      </c>
      <c r="D935" s="24" t="s">
        <v>5894</v>
      </c>
      <c r="E935" s="23">
        <v>5606</v>
      </c>
      <c r="F935" s="115">
        <v>48</v>
      </c>
      <c r="G935" s="85">
        <v>5.4</v>
      </c>
      <c r="H935" s="72"/>
      <c r="I935" s="73">
        <f t="shared" si="29"/>
        <v>0</v>
      </c>
      <c r="J935" s="74" t="str">
        <f t="shared" si="28"/>
        <v/>
      </c>
    </row>
    <row r="936" spans="1:10" ht="15" customHeight="1">
      <c r="A936" s="25">
        <v>935</v>
      </c>
      <c r="B936" s="25" t="s">
        <v>17</v>
      </c>
      <c r="C936" s="24" t="s">
        <v>5895</v>
      </c>
      <c r="D936" s="24" t="s">
        <v>5894</v>
      </c>
      <c r="E936" s="23">
        <v>30221</v>
      </c>
      <c r="F936" s="115">
        <v>48</v>
      </c>
      <c r="G936" s="85">
        <v>5.4</v>
      </c>
      <c r="H936" s="72"/>
      <c r="I936" s="73">
        <f t="shared" si="29"/>
        <v>0</v>
      </c>
      <c r="J936" s="74" t="str">
        <f t="shared" si="28"/>
        <v/>
      </c>
    </row>
    <row r="937" spans="1:10" ht="15" customHeight="1">
      <c r="A937" s="25">
        <v>936</v>
      </c>
      <c r="B937" s="25" t="s">
        <v>17</v>
      </c>
      <c r="C937" s="24" t="s">
        <v>5893</v>
      </c>
      <c r="D937" s="24" t="s">
        <v>2886</v>
      </c>
      <c r="E937" s="23" t="s">
        <v>2501</v>
      </c>
      <c r="F937" s="115">
        <v>6</v>
      </c>
      <c r="G937" s="85">
        <v>110</v>
      </c>
      <c r="H937" s="72"/>
      <c r="I937" s="73">
        <f t="shared" si="29"/>
        <v>0</v>
      </c>
      <c r="J937" s="74" t="str">
        <f t="shared" si="28"/>
        <v/>
      </c>
    </row>
    <row r="938" spans="1:10" ht="15" customHeight="1">
      <c r="A938" s="25">
        <v>937</v>
      </c>
      <c r="B938" s="25" t="s">
        <v>17</v>
      </c>
      <c r="C938" s="24" t="s">
        <v>5892</v>
      </c>
      <c r="D938" s="24" t="s">
        <v>4311</v>
      </c>
      <c r="E938" s="23" t="s">
        <v>4310</v>
      </c>
      <c r="F938" s="115">
        <v>30</v>
      </c>
      <c r="G938" s="85">
        <v>30.043333333333333</v>
      </c>
      <c r="H938" s="72"/>
      <c r="I938" s="73">
        <f t="shared" si="29"/>
        <v>0</v>
      </c>
      <c r="J938" s="74" t="str">
        <f t="shared" si="28"/>
        <v/>
      </c>
    </row>
    <row r="939" spans="1:10" ht="15" customHeight="1">
      <c r="A939" s="25">
        <v>938</v>
      </c>
      <c r="B939" s="25" t="s">
        <v>17</v>
      </c>
      <c r="C939" s="24" t="s">
        <v>5891</v>
      </c>
      <c r="D939" s="24" t="s">
        <v>5024</v>
      </c>
      <c r="E939" s="23">
        <v>27541</v>
      </c>
      <c r="F939" s="115">
        <v>5</v>
      </c>
      <c r="G939" s="85">
        <v>929.99</v>
      </c>
      <c r="H939" s="72"/>
      <c r="I939" s="73">
        <f t="shared" si="29"/>
        <v>0</v>
      </c>
      <c r="J939" s="74" t="str">
        <f t="shared" si="28"/>
        <v/>
      </c>
    </row>
    <row r="940" spans="1:10" ht="15" customHeight="1">
      <c r="A940" s="25">
        <v>939</v>
      </c>
      <c r="B940" s="25" t="s">
        <v>17</v>
      </c>
      <c r="C940" s="24" t="s">
        <v>5891</v>
      </c>
      <c r="D940" s="24" t="s">
        <v>5890</v>
      </c>
      <c r="E940" s="23">
        <v>74025</v>
      </c>
      <c r="F940" s="115">
        <v>34</v>
      </c>
      <c r="G940" s="85">
        <v>1627.55</v>
      </c>
      <c r="H940" s="72"/>
      <c r="I940" s="73">
        <f t="shared" si="29"/>
        <v>0</v>
      </c>
      <c r="J940" s="74" t="str">
        <f t="shared" si="28"/>
        <v/>
      </c>
    </row>
    <row r="941" spans="1:10" ht="15" customHeight="1">
      <c r="A941" s="25">
        <v>940</v>
      </c>
      <c r="B941" s="25" t="s">
        <v>17</v>
      </c>
      <c r="C941" s="24" t="s">
        <v>5889</v>
      </c>
      <c r="D941" s="24" t="s">
        <v>3163</v>
      </c>
      <c r="E941" s="23" t="s">
        <v>5888</v>
      </c>
      <c r="F941" s="115">
        <v>5</v>
      </c>
      <c r="G941" s="85">
        <v>201.29</v>
      </c>
      <c r="H941" s="72"/>
      <c r="I941" s="73">
        <f t="shared" si="29"/>
        <v>0</v>
      </c>
      <c r="J941" s="74" t="str">
        <f t="shared" si="28"/>
        <v/>
      </c>
    </row>
    <row r="942" spans="1:10" ht="15" customHeight="1">
      <c r="A942" s="25">
        <v>941</v>
      </c>
      <c r="B942" s="25" t="s">
        <v>17</v>
      </c>
      <c r="C942" s="24" t="s">
        <v>5887</v>
      </c>
      <c r="D942" s="24" t="s">
        <v>5886</v>
      </c>
      <c r="E942" s="23" t="s">
        <v>5385</v>
      </c>
      <c r="F942" s="115">
        <v>5</v>
      </c>
      <c r="G942" s="85">
        <v>1743.41</v>
      </c>
      <c r="H942" s="72"/>
      <c r="I942" s="73">
        <f t="shared" si="29"/>
        <v>0</v>
      </c>
      <c r="J942" s="74" t="str">
        <f t="shared" si="28"/>
        <v/>
      </c>
    </row>
    <row r="943" spans="1:10" ht="15" customHeight="1">
      <c r="A943" s="25">
        <v>942</v>
      </c>
      <c r="B943" s="25" t="s">
        <v>17</v>
      </c>
      <c r="C943" s="24" t="s">
        <v>5885</v>
      </c>
      <c r="D943" s="24" t="s">
        <v>5883</v>
      </c>
      <c r="E943" s="23">
        <v>45402</v>
      </c>
      <c r="F943" s="115">
        <v>5</v>
      </c>
      <c r="G943" s="85">
        <v>900</v>
      </c>
      <c r="H943" s="72"/>
      <c r="I943" s="73">
        <f t="shared" si="29"/>
        <v>0</v>
      </c>
      <c r="J943" s="74" t="str">
        <f t="shared" si="28"/>
        <v/>
      </c>
    </row>
    <row r="944" spans="1:10" ht="15" customHeight="1">
      <c r="A944" s="25">
        <v>943</v>
      </c>
      <c r="B944" s="25" t="s">
        <v>17</v>
      </c>
      <c r="C944" s="24" t="s">
        <v>5884</v>
      </c>
      <c r="D944" s="24" t="s">
        <v>5883</v>
      </c>
      <c r="E944" s="23">
        <v>45402</v>
      </c>
      <c r="F944" s="115">
        <v>24</v>
      </c>
      <c r="G944" s="85">
        <v>1140</v>
      </c>
      <c r="H944" s="72"/>
      <c r="I944" s="73">
        <f t="shared" si="29"/>
        <v>0</v>
      </c>
      <c r="J944" s="74" t="str">
        <f t="shared" si="28"/>
        <v/>
      </c>
    </row>
    <row r="945" spans="1:10" ht="15" customHeight="1">
      <c r="A945" s="25">
        <v>944</v>
      </c>
      <c r="B945" s="25" t="s">
        <v>17</v>
      </c>
      <c r="C945" s="24" t="s">
        <v>5882</v>
      </c>
      <c r="D945" s="24" t="s">
        <v>2678</v>
      </c>
      <c r="E945" s="23">
        <v>2289</v>
      </c>
      <c r="F945" s="115">
        <v>6</v>
      </c>
      <c r="G945" s="85">
        <v>95.96</v>
      </c>
      <c r="H945" s="72"/>
      <c r="I945" s="73">
        <f t="shared" si="29"/>
        <v>0</v>
      </c>
      <c r="J945" s="74" t="str">
        <f t="shared" si="28"/>
        <v/>
      </c>
    </row>
    <row r="946" spans="1:10" ht="15" customHeight="1">
      <c r="A946" s="25">
        <v>945</v>
      </c>
      <c r="B946" s="25" t="s">
        <v>17</v>
      </c>
      <c r="C946" s="24" t="s">
        <v>5881</v>
      </c>
      <c r="D946" s="24" t="s">
        <v>3611</v>
      </c>
      <c r="E946" s="23">
        <v>91929</v>
      </c>
      <c r="F946" s="115">
        <v>8</v>
      </c>
      <c r="G946" s="85">
        <v>184.83333333333334</v>
      </c>
      <c r="H946" s="72"/>
      <c r="I946" s="73">
        <f t="shared" si="29"/>
        <v>0</v>
      </c>
      <c r="J946" s="74" t="str">
        <f t="shared" si="28"/>
        <v/>
      </c>
    </row>
    <row r="947" spans="1:10" ht="15" customHeight="1">
      <c r="A947" s="25">
        <v>946</v>
      </c>
      <c r="B947" s="25" t="s">
        <v>17</v>
      </c>
      <c r="C947" s="24" t="s">
        <v>5880</v>
      </c>
      <c r="D947" s="24" t="s">
        <v>2805</v>
      </c>
      <c r="E947" s="23">
        <v>80131</v>
      </c>
      <c r="F947" s="115">
        <v>85</v>
      </c>
      <c r="G947" s="85">
        <v>10.033333333333333</v>
      </c>
      <c r="H947" s="72"/>
      <c r="I947" s="73">
        <f t="shared" si="29"/>
        <v>0</v>
      </c>
      <c r="J947" s="74" t="str">
        <f t="shared" si="28"/>
        <v/>
      </c>
    </row>
    <row r="948" spans="1:10" ht="15" customHeight="1">
      <c r="A948" s="25">
        <v>947</v>
      </c>
      <c r="B948" s="25" t="s">
        <v>17</v>
      </c>
      <c r="C948" s="24" t="s">
        <v>5879</v>
      </c>
      <c r="D948" s="24" t="s">
        <v>5878</v>
      </c>
      <c r="E948" s="23" t="s">
        <v>5877</v>
      </c>
      <c r="F948" s="115">
        <v>5</v>
      </c>
      <c r="G948" s="85">
        <v>26.966666666666669</v>
      </c>
      <c r="H948" s="72"/>
      <c r="I948" s="73">
        <f t="shared" si="29"/>
        <v>0</v>
      </c>
      <c r="J948" s="74" t="str">
        <f t="shared" si="28"/>
        <v/>
      </c>
    </row>
    <row r="949" spans="1:10" ht="15" customHeight="1">
      <c r="A949" s="25">
        <v>948</v>
      </c>
      <c r="B949" s="25" t="s">
        <v>17</v>
      </c>
      <c r="C949" s="24" t="s">
        <v>5876</v>
      </c>
      <c r="D949" s="24" t="s">
        <v>5875</v>
      </c>
      <c r="E949" s="23">
        <v>95105</v>
      </c>
      <c r="F949" s="115">
        <v>12</v>
      </c>
      <c r="G949" s="85">
        <v>13.83</v>
      </c>
      <c r="H949" s="72"/>
      <c r="I949" s="73">
        <f t="shared" si="29"/>
        <v>0</v>
      </c>
      <c r="J949" s="74" t="str">
        <f t="shared" si="28"/>
        <v/>
      </c>
    </row>
    <row r="950" spans="1:10" ht="15" customHeight="1">
      <c r="A950" s="25">
        <v>949</v>
      </c>
      <c r="B950" s="25" t="s">
        <v>17</v>
      </c>
      <c r="C950" s="24" t="s">
        <v>5874</v>
      </c>
      <c r="D950" s="24" t="s">
        <v>2805</v>
      </c>
      <c r="E950" s="23">
        <v>4713</v>
      </c>
      <c r="F950" s="115">
        <v>5</v>
      </c>
      <c r="G950" s="85">
        <v>28.576666666666664</v>
      </c>
      <c r="H950" s="72"/>
      <c r="I950" s="73">
        <f t="shared" si="29"/>
        <v>0</v>
      </c>
      <c r="J950" s="74" t="str">
        <f t="shared" si="28"/>
        <v/>
      </c>
    </row>
    <row r="951" spans="1:10" ht="15" customHeight="1">
      <c r="A951" s="25">
        <v>950</v>
      </c>
      <c r="B951" s="25" t="s">
        <v>17</v>
      </c>
      <c r="C951" s="24" t="s">
        <v>5874</v>
      </c>
      <c r="D951" s="24" t="s">
        <v>2805</v>
      </c>
      <c r="E951" s="23">
        <v>21845</v>
      </c>
      <c r="F951" s="115">
        <v>5</v>
      </c>
      <c r="G951" s="85">
        <v>25.189999999999998</v>
      </c>
      <c r="H951" s="72"/>
      <c r="I951" s="73">
        <f t="shared" si="29"/>
        <v>0</v>
      </c>
      <c r="J951" s="74" t="str">
        <f t="shared" si="28"/>
        <v/>
      </c>
    </row>
    <row r="952" spans="1:10" ht="15" customHeight="1">
      <c r="A952" s="25">
        <v>951</v>
      </c>
      <c r="B952" s="25" t="s">
        <v>17</v>
      </c>
      <c r="C952" s="24" t="s">
        <v>5874</v>
      </c>
      <c r="D952" s="24" t="s">
        <v>2805</v>
      </c>
      <c r="E952" s="23">
        <v>57962</v>
      </c>
      <c r="F952" s="115">
        <v>5</v>
      </c>
      <c r="G952" s="85">
        <v>70.153333333333336</v>
      </c>
      <c r="H952" s="72"/>
      <c r="I952" s="73">
        <f t="shared" si="29"/>
        <v>0</v>
      </c>
      <c r="J952" s="74" t="str">
        <f t="shared" si="28"/>
        <v/>
      </c>
    </row>
    <row r="953" spans="1:10" ht="15" customHeight="1">
      <c r="A953" s="25">
        <v>952</v>
      </c>
      <c r="B953" s="25" t="s">
        <v>17</v>
      </c>
      <c r="C953" s="24" t="s">
        <v>5873</v>
      </c>
      <c r="D953" s="24" t="s">
        <v>5872</v>
      </c>
      <c r="E953" s="23">
        <v>25693</v>
      </c>
      <c r="F953" s="115">
        <v>10</v>
      </c>
      <c r="G953" s="85">
        <v>13297</v>
      </c>
      <c r="H953" s="72"/>
      <c r="I953" s="73">
        <f t="shared" si="29"/>
        <v>0</v>
      </c>
      <c r="J953" s="74" t="str">
        <f t="shared" si="28"/>
        <v/>
      </c>
    </row>
    <row r="954" spans="1:10" ht="15" customHeight="1">
      <c r="A954" s="25">
        <v>953</v>
      </c>
      <c r="B954" s="25" t="s">
        <v>17</v>
      </c>
      <c r="C954" s="24" t="s">
        <v>5871</v>
      </c>
      <c r="D954" s="24" t="s">
        <v>5862</v>
      </c>
      <c r="E954" s="23">
        <v>19565</v>
      </c>
      <c r="F954" s="115">
        <v>6</v>
      </c>
      <c r="G954" s="85">
        <v>239</v>
      </c>
      <c r="H954" s="72"/>
      <c r="I954" s="73">
        <f t="shared" si="29"/>
        <v>0</v>
      </c>
      <c r="J954" s="74" t="str">
        <f t="shared" si="28"/>
        <v/>
      </c>
    </row>
    <row r="955" spans="1:10" ht="15" customHeight="1">
      <c r="A955" s="25">
        <v>954</v>
      </c>
      <c r="B955" s="25" t="s">
        <v>17</v>
      </c>
      <c r="C955" s="24" t="s">
        <v>5870</v>
      </c>
      <c r="D955" s="24" t="s">
        <v>5860</v>
      </c>
      <c r="E955" s="23">
        <v>72914</v>
      </c>
      <c r="F955" s="115">
        <v>5</v>
      </c>
      <c r="G955" s="85">
        <v>835</v>
      </c>
      <c r="H955" s="72"/>
      <c r="I955" s="73">
        <f t="shared" si="29"/>
        <v>0</v>
      </c>
      <c r="J955" s="74" t="str">
        <f t="shared" si="28"/>
        <v/>
      </c>
    </row>
    <row r="956" spans="1:10" ht="15" customHeight="1">
      <c r="A956" s="25">
        <v>955</v>
      </c>
      <c r="B956" s="25" t="s">
        <v>17</v>
      </c>
      <c r="C956" s="24" t="s">
        <v>5869</v>
      </c>
      <c r="D956" s="24" t="s">
        <v>5867</v>
      </c>
      <c r="E956" s="23">
        <v>19565</v>
      </c>
      <c r="F956" s="115">
        <v>12</v>
      </c>
      <c r="G956" s="85">
        <v>145</v>
      </c>
      <c r="H956" s="72"/>
      <c r="I956" s="73">
        <f t="shared" si="29"/>
        <v>0</v>
      </c>
      <c r="J956" s="74" t="str">
        <f t="shared" si="28"/>
        <v/>
      </c>
    </row>
    <row r="957" spans="1:10" ht="15" customHeight="1">
      <c r="A957" s="25">
        <v>956</v>
      </c>
      <c r="B957" s="25" t="s">
        <v>17</v>
      </c>
      <c r="C957" s="24" t="s">
        <v>5866</v>
      </c>
      <c r="D957" s="24" t="s">
        <v>5851</v>
      </c>
      <c r="E957" s="23">
        <v>198</v>
      </c>
      <c r="F957" s="115">
        <v>5</v>
      </c>
      <c r="G957" s="85">
        <v>167.44000000000003</v>
      </c>
      <c r="H957" s="72"/>
      <c r="I957" s="73">
        <f t="shared" si="29"/>
        <v>0</v>
      </c>
      <c r="J957" s="74" t="str">
        <f t="shared" si="28"/>
        <v/>
      </c>
    </row>
    <row r="958" spans="1:10" ht="15" customHeight="1">
      <c r="A958" s="25">
        <v>957</v>
      </c>
      <c r="B958" s="25" t="s">
        <v>17</v>
      </c>
      <c r="C958" s="24" t="s">
        <v>5865</v>
      </c>
      <c r="D958" s="24" t="s">
        <v>5851</v>
      </c>
      <c r="E958" s="23">
        <v>198</v>
      </c>
      <c r="F958" s="115">
        <v>8</v>
      </c>
      <c r="G958" s="85">
        <v>179.69333333333336</v>
      </c>
      <c r="H958" s="72"/>
      <c r="I958" s="73">
        <f t="shared" si="29"/>
        <v>0</v>
      </c>
      <c r="J958" s="74" t="str">
        <f t="shared" si="28"/>
        <v/>
      </c>
    </row>
    <row r="959" spans="1:10" ht="15" customHeight="1">
      <c r="A959" s="25">
        <v>958</v>
      </c>
      <c r="B959" s="25" t="s">
        <v>17</v>
      </c>
      <c r="C959" s="24" t="s">
        <v>5864</v>
      </c>
      <c r="D959" s="24" t="s">
        <v>5851</v>
      </c>
      <c r="E959" s="23">
        <v>198</v>
      </c>
      <c r="F959" s="115">
        <v>5</v>
      </c>
      <c r="G959" s="85">
        <v>152.1</v>
      </c>
      <c r="H959" s="72"/>
      <c r="I959" s="73">
        <f t="shared" si="29"/>
        <v>0</v>
      </c>
      <c r="J959" s="74" t="str">
        <f t="shared" si="28"/>
        <v/>
      </c>
    </row>
    <row r="960" spans="1:10" ht="15" customHeight="1">
      <c r="A960" s="25">
        <v>959</v>
      </c>
      <c r="B960" s="25" t="s">
        <v>17</v>
      </c>
      <c r="C960" s="24" t="s">
        <v>5863</v>
      </c>
      <c r="D960" s="24" t="s">
        <v>5862</v>
      </c>
      <c r="E960" s="23">
        <v>72914</v>
      </c>
      <c r="F960" s="115">
        <v>5</v>
      </c>
      <c r="G960" s="85">
        <v>476.03</v>
      </c>
      <c r="H960" s="72"/>
      <c r="I960" s="73">
        <f t="shared" si="29"/>
        <v>0</v>
      </c>
      <c r="J960" s="74" t="str">
        <f t="shared" si="28"/>
        <v/>
      </c>
    </row>
    <row r="961" spans="1:10" ht="15" customHeight="1">
      <c r="A961" s="25">
        <v>960</v>
      </c>
      <c r="B961" s="25" t="s">
        <v>17</v>
      </c>
      <c r="C961" s="24" t="s">
        <v>5861</v>
      </c>
      <c r="D961" s="24" t="s">
        <v>5860</v>
      </c>
      <c r="E961" s="23">
        <v>72914</v>
      </c>
      <c r="F961" s="115">
        <v>5</v>
      </c>
      <c r="G961" s="85">
        <v>510</v>
      </c>
      <c r="H961" s="72"/>
      <c r="I961" s="73">
        <f t="shared" si="29"/>
        <v>0</v>
      </c>
      <c r="J961" s="74" t="str">
        <f t="shared" si="28"/>
        <v/>
      </c>
    </row>
    <row r="962" spans="1:10" ht="15" customHeight="1">
      <c r="A962" s="25">
        <v>961</v>
      </c>
      <c r="B962" s="25" t="s">
        <v>17</v>
      </c>
      <c r="C962" s="24" t="s">
        <v>5859</v>
      </c>
      <c r="D962" s="24" t="s">
        <v>2700</v>
      </c>
      <c r="E962" s="23">
        <v>94375</v>
      </c>
      <c r="F962" s="115">
        <v>5</v>
      </c>
      <c r="G962" s="85">
        <v>33.690000000000005</v>
      </c>
      <c r="H962" s="72"/>
      <c r="I962" s="73">
        <f t="shared" si="29"/>
        <v>0</v>
      </c>
      <c r="J962" s="74" t="str">
        <f t="shared" ref="J962:J1025" si="30">IF(H:H&gt;G:G, "Above Estimated Unit Price", "")</f>
        <v/>
      </c>
    </row>
    <row r="963" spans="1:10" ht="15" customHeight="1">
      <c r="A963" s="25">
        <v>962</v>
      </c>
      <c r="B963" s="25" t="s">
        <v>17</v>
      </c>
      <c r="C963" s="24" t="s">
        <v>5858</v>
      </c>
      <c r="D963" s="24" t="s">
        <v>5857</v>
      </c>
      <c r="E963" s="23">
        <v>198</v>
      </c>
      <c r="F963" s="115">
        <v>378</v>
      </c>
      <c r="G963" s="85">
        <v>111.90666666666668</v>
      </c>
      <c r="H963" s="72"/>
      <c r="I963" s="73">
        <f t="shared" ref="I963:I1026" si="31">H963*F963</f>
        <v>0</v>
      </c>
      <c r="J963" s="74" t="str">
        <f t="shared" si="30"/>
        <v/>
      </c>
    </row>
    <row r="964" spans="1:10" ht="15" customHeight="1">
      <c r="A964" s="25">
        <v>963</v>
      </c>
      <c r="B964" s="25" t="s">
        <v>17</v>
      </c>
      <c r="C964" s="24" t="s">
        <v>5856</v>
      </c>
      <c r="D964" s="24" t="s">
        <v>5851</v>
      </c>
      <c r="E964" s="23">
        <v>198</v>
      </c>
      <c r="F964" s="115">
        <v>167</v>
      </c>
      <c r="G964" s="85">
        <v>79.86</v>
      </c>
      <c r="H964" s="72"/>
      <c r="I964" s="73">
        <f t="shared" si="31"/>
        <v>0</v>
      </c>
      <c r="J964" s="74" t="str">
        <f t="shared" si="30"/>
        <v/>
      </c>
    </row>
    <row r="965" spans="1:10" ht="15" customHeight="1">
      <c r="A965" s="25">
        <v>964</v>
      </c>
      <c r="B965" s="25" t="s">
        <v>17</v>
      </c>
      <c r="C965" s="24" t="s">
        <v>5855</v>
      </c>
      <c r="D965" s="24" t="s">
        <v>5851</v>
      </c>
      <c r="E965" s="23">
        <v>198</v>
      </c>
      <c r="F965" s="115">
        <v>124</v>
      </c>
      <c r="G965" s="85">
        <v>111.62</v>
      </c>
      <c r="H965" s="72"/>
      <c r="I965" s="73">
        <f t="shared" si="31"/>
        <v>0</v>
      </c>
      <c r="J965" s="74" t="str">
        <f t="shared" si="30"/>
        <v/>
      </c>
    </row>
    <row r="966" spans="1:10" ht="15" customHeight="1">
      <c r="A966" s="25">
        <v>965</v>
      </c>
      <c r="B966" s="25" t="s">
        <v>17</v>
      </c>
      <c r="C966" s="24" t="s">
        <v>5854</v>
      </c>
      <c r="D966" s="24" t="s">
        <v>5853</v>
      </c>
      <c r="E966" s="23">
        <v>198</v>
      </c>
      <c r="F966" s="115">
        <v>180</v>
      </c>
      <c r="G966" s="85">
        <v>97.853333333333339</v>
      </c>
      <c r="H966" s="72"/>
      <c r="I966" s="73">
        <f t="shared" si="31"/>
        <v>0</v>
      </c>
      <c r="J966" s="74" t="str">
        <f t="shared" si="30"/>
        <v/>
      </c>
    </row>
    <row r="967" spans="1:10" ht="15" customHeight="1">
      <c r="A967" s="25">
        <v>966</v>
      </c>
      <c r="B967" s="25" t="s">
        <v>17</v>
      </c>
      <c r="C967" s="24" t="s">
        <v>5852</v>
      </c>
      <c r="D967" s="24" t="s">
        <v>5851</v>
      </c>
      <c r="E967" s="23">
        <v>198</v>
      </c>
      <c r="F967" s="115">
        <v>129</v>
      </c>
      <c r="G967" s="85">
        <v>111.62</v>
      </c>
      <c r="H967" s="72"/>
      <c r="I967" s="73">
        <f t="shared" si="31"/>
        <v>0</v>
      </c>
      <c r="J967" s="74" t="str">
        <f t="shared" si="30"/>
        <v/>
      </c>
    </row>
    <row r="968" spans="1:10" ht="15" customHeight="1">
      <c r="A968" s="25">
        <v>967</v>
      </c>
      <c r="B968" s="25" t="s">
        <v>17</v>
      </c>
      <c r="C968" s="24" t="s">
        <v>5850</v>
      </c>
      <c r="D968" s="24" t="s">
        <v>5849</v>
      </c>
      <c r="E968" s="23">
        <v>198</v>
      </c>
      <c r="F968" s="115">
        <v>5</v>
      </c>
      <c r="G968" s="85">
        <v>77.45</v>
      </c>
      <c r="H968" s="72"/>
      <c r="I968" s="73">
        <f t="shared" si="31"/>
        <v>0</v>
      </c>
      <c r="J968" s="74" t="str">
        <f t="shared" si="30"/>
        <v/>
      </c>
    </row>
    <row r="969" spans="1:10" ht="15" customHeight="1">
      <c r="A969" s="25">
        <v>968</v>
      </c>
      <c r="B969" s="25" t="s">
        <v>17</v>
      </c>
      <c r="C969" s="24" t="s">
        <v>5848</v>
      </c>
      <c r="D969" s="24" t="s">
        <v>5847</v>
      </c>
      <c r="E969" s="23">
        <v>88204</v>
      </c>
      <c r="F969" s="115">
        <v>34</v>
      </c>
      <c r="G969" s="85">
        <v>2.79</v>
      </c>
      <c r="H969" s="72"/>
      <c r="I969" s="73">
        <f t="shared" si="31"/>
        <v>0</v>
      </c>
      <c r="J969" s="74" t="str">
        <f t="shared" si="30"/>
        <v/>
      </c>
    </row>
    <row r="970" spans="1:10" ht="15" customHeight="1">
      <c r="A970" s="25">
        <v>969</v>
      </c>
      <c r="B970" s="25" t="s">
        <v>17</v>
      </c>
      <c r="C970" s="24" t="s">
        <v>5846</v>
      </c>
      <c r="D970" s="24" t="s">
        <v>5786</v>
      </c>
      <c r="E970" s="23">
        <v>198</v>
      </c>
      <c r="F970" s="115">
        <v>5</v>
      </c>
      <c r="G970" s="85">
        <v>532.94333333333338</v>
      </c>
      <c r="H970" s="72"/>
      <c r="I970" s="73">
        <f t="shared" si="31"/>
        <v>0</v>
      </c>
      <c r="J970" s="74" t="str">
        <f t="shared" si="30"/>
        <v/>
      </c>
    </row>
    <row r="971" spans="1:10" ht="15" customHeight="1">
      <c r="A971" s="25">
        <v>970</v>
      </c>
      <c r="B971" s="25" t="s">
        <v>17</v>
      </c>
      <c r="C971" s="24" t="s">
        <v>5845</v>
      </c>
      <c r="D971" s="24" t="s">
        <v>5786</v>
      </c>
      <c r="E971" s="23">
        <v>198</v>
      </c>
      <c r="F971" s="115">
        <v>5</v>
      </c>
      <c r="G971" s="85">
        <v>377.94666666666672</v>
      </c>
      <c r="H971" s="72"/>
      <c r="I971" s="73">
        <f t="shared" si="31"/>
        <v>0</v>
      </c>
      <c r="J971" s="74" t="str">
        <f t="shared" si="30"/>
        <v/>
      </c>
    </row>
    <row r="972" spans="1:10" ht="15" customHeight="1">
      <c r="A972" s="25">
        <v>971</v>
      </c>
      <c r="B972" s="25" t="s">
        <v>17</v>
      </c>
      <c r="C972" s="24" t="s">
        <v>5844</v>
      </c>
      <c r="D972" s="24" t="s">
        <v>5786</v>
      </c>
      <c r="E972" s="23">
        <v>198</v>
      </c>
      <c r="F972" s="115">
        <v>5</v>
      </c>
      <c r="G972" s="85">
        <v>284.17333333333335</v>
      </c>
      <c r="H972" s="72"/>
      <c r="I972" s="73">
        <f t="shared" si="31"/>
        <v>0</v>
      </c>
      <c r="J972" s="74" t="str">
        <f t="shared" si="30"/>
        <v/>
      </c>
    </row>
    <row r="973" spans="1:10" ht="15" customHeight="1">
      <c r="A973" s="25">
        <v>972</v>
      </c>
      <c r="B973" s="25" t="s">
        <v>17</v>
      </c>
      <c r="C973" s="24" t="s">
        <v>5843</v>
      </c>
      <c r="D973" s="24" t="s">
        <v>5842</v>
      </c>
      <c r="E973" s="23">
        <v>198</v>
      </c>
      <c r="F973" s="115">
        <v>72</v>
      </c>
      <c r="G973" s="85">
        <v>577.22333333333336</v>
      </c>
      <c r="H973" s="72"/>
      <c r="I973" s="73">
        <f t="shared" si="31"/>
        <v>0</v>
      </c>
      <c r="J973" s="74" t="str">
        <f t="shared" si="30"/>
        <v/>
      </c>
    </row>
    <row r="974" spans="1:10" ht="15" customHeight="1">
      <c r="A974" s="25">
        <v>973</v>
      </c>
      <c r="B974" s="25" t="s">
        <v>17</v>
      </c>
      <c r="C974" s="24" t="s">
        <v>5841</v>
      </c>
      <c r="D974" s="24" t="s">
        <v>5837</v>
      </c>
      <c r="E974" s="23">
        <v>198</v>
      </c>
      <c r="F974" s="115">
        <v>18</v>
      </c>
      <c r="G974" s="85">
        <v>424.76333333333332</v>
      </c>
      <c r="H974" s="72"/>
      <c r="I974" s="73">
        <f t="shared" si="31"/>
        <v>0</v>
      </c>
      <c r="J974" s="74" t="str">
        <f t="shared" si="30"/>
        <v/>
      </c>
    </row>
    <row r="975" spans="1:10" ht="15" customHeight="1">
      <c r="A975" s="25">
        <v>974</v>
      </c>
      <c r="B975" s="25" t="s">
        <v>17</v>
      </c>
      <c r="C975" s="24" t="s">
        <v>5840</v>
      </c>
      <c r="D975" s="24" t="s">
        <v>5839</v>
      </c>
      <c r="E975" s="23">
        <v>198</v>
      </c>
      <c r="F975" s="115">
        <v>5</v>
      </c>
      <c r="G975" s="85">
        <v>342.16666666666669</v>
      </c>
      <c r="H975" s="72"/>
      <c r="I975" s="73">
        <f t="shared" si="31"/>
        <v>0</v>
      </c>
      <c r="J975" s="74" t="str">
        <f t="shared" si="30"/>
        <v/>
      </c>
    </row>
    <row r="976" spans="1:10" ht="15" customHeight="1">
      <c r="A976" s="25">
        <v>975</v>
      </c>
      <c r="B976" s="25" t="s">
        <v>17</v>
      </c>
      <c r="C976" s="24" t="s">
        <v>5838</v>
      </c>
      <c r="D976" s="24" t="s">
        <v>5837</v>
      </c>
      <c r="E976" s="23">
        <v>198</v>
      </c>
      <c r="F976" s="115">
        <v>54</v>
      </c>
      <c r="G976" s="85">
        <v>620.85333333333335</v>
      </c>
      <c r="H976" s="72"/>
      <c r="I976" s="73">
        <f t="shared" si="31"/>
        <v>0</v>
      </c>
      <c r="J976" s="74" t="str">
        <f t="shared" si="30"/>
        <v/>
      </c>
    </row>
    <row r="977" spans="1:10" ht="15" customHeight="1">
      <c r="A977" s="25">
        <v>976</v>
      </c>
      <c r="B977" s="25" t="s">
        <v>17</v>
      </c>
      <c r="C977" s="24" t="s">
        <v>5836</v>
      </c>
      <c r="D977" s="24" t="s">
        <v>5835</v>
      </c>
      <c r="E977" s="23">
        <v>6090</v>
      </c>
      <c r="F977" s="115">
        <v>6</v>
      </c>
      <c r="G977" s="85">
        <v>8.68</v>
      </c>
      <c r="H977" s="72"/>
      <c r="I977" s="73">
        <f t="shared" si="31"/>
        <v>0</v>
      </c>
      <c r="J977" s="74" t="str">
        <f t="shared" si="30"/>
        <v/>
      </c>
    </row>
    <row r="978" spans="1:10" ht="15" customHeight="1">
      <c r="A978" s="25">
        <v>977</v>
      </c>
      <c r="B978" s="25" t="s">
        <v>17</v>
      </c>
      <c r="C978" s="24" t="s">
        <v>5834</v>
      </c>
      <c r="D978" s="24" t="s">
        <v>4384</v>
      </c>
      <c r="E978" s="23">
        <v>16563</v>
      </c>
      <c r="F978" s="115">
        <v>5</v>
      </c>
      <c r="G978" s="85">
        <v>115.58</v>
      </c>
      <c r="H978" s="72"/>
      <c r="I978" s="73">
        <f t="shared" si="31"/>
        <v>0</v>
      </c>
      <c r="J978" s="74" t="str">
        <f t="shared" si="30"/>
        <v/>
      </c>
    </row>
    <row r="979" spans="1:10" ht="15" customHeight="1">
      <c r="A979" s="25">
        <v>978</v>
      </c>
      <c r="B979" s="25" t="s">
        <v>17</v>
      </c>
      <c r="C979" s="24" t="s">
        <v>5834</v>
      </c>
      <c r="D979" s="24" t="s">
        <v>4384</v>
      </c>
      <c r="E979" s="23" t="s">
        <v>5833</v>
      </c>
      <c r="F979" s="115">
        <v>7</v>
      </c>
      <c r="G979" s="85">
        <v>73.72</v>
      </c>
      <c r="H979" s="72"/>
      <c r="I979" s="73">
        <f t="shared" si="31"/>
        <v>0</v>
      </c>
      <c r="J979" s="74" t="str">
        <f t="shared" si="30"/>
        <v/>
      </c>
    </row>
    <row r="980" spans="1:10" ht="15" customHeight="1">
      <c r="A980" s="25">
        <v>979</v>
      </c>
      <c r="B980" s="25" t="s">
        <v>17</v>
      </c>
      <c r="C980" s="24" t="s">
        <v>5832</v>
      </c>
      <c r="D980" s="24" t="s">
        <v>3163</v>
      </c>
      <c r="E980" s="23">
        <v>198</v>
      </c>
      <c r="F980" s="115">
        <v>8</v>
      </c>
      <c r="G980" s="85">
        <v>53.83</v>
      </c>
      <c r="H980" s="72"/>
      <c r="I980" s="73">
        <f t="shared" si="31"/>
        <v>0</v>
      </c>
      <c r="J980" s="74" t="str">
        <f t="shared" si="30"/>
        <v/>
      </c>
    </row>
    <row r="981" spans="1:10" ht="15" customHeight="1">
      <c r="A981" s="25">
        <v>980</v>
      </c>
      <c r="B981" s="25" t="s">
        <v>17</v>
      </c>
      <c r="C981" s="24" t="s">
        <v>5831</v>
      </c>
      <c r="D981" s="24" t="s">
        <v>4200</v>
      </c>
      <c r="E981" s="23" t="s">
        <v>2392</v>
      </c>
      <c r="F981" s="115">
        <v>1463</v>
      </c>
      <c r="G981" s="85">
        <v>61.193333333333335</v>
      </c>
      <c r="H981" s="72"/>
      <c r="I981" s="73">
        <f t="shared" si="31"/>
        <v>0</v>
      </c>
      <c r="J981" s="74" t="str">
        <f t="shared" si="30"/>
        <v/>
      </c>
    </row>
    <row r="982" spans="1:10" ht="15" customHeight="1">
      <c r="A982" s="25">
        <v>981</v>
      </c>
      <c r="B982" s="25" t="s">
        <v>17</v>
      </c>
      <c r="C982" s="24" t="s">
        <v>5830</v>
      </c>
      <c r="D982" s="24" t="s">
        <v>5829</v>
      </c>
      <c r="E982" s="23">
        <v>198</v>
      </c>
      <c r="F982" s="115">
        <v>5</v>
      </c>
      <c r="G982" s="85">
        <v>365.6</v>
      </c>
      <c r="H982" s="72"/>
      <c r="I982" s="73">
        <f t="shared" si="31"/>
        <v>0</v>
      </c>
      <c r="J982" s="74" t="str">
        <f t="shared" si="30"/>
        <v/>
      </c>
    </row>
    <row r="983" spans="1:10" ht="15" customHeight="1">
      <c r="A983" s="25">
        <v>982</v>
      </c>
      <c r="B983" s="25" t="s">
        <v>17</v>
      </c>
      <c r="C983" s="24" t="s">
        <v>5828</v>
      </c>
      <c r="D983" s="24" t="s">
        <v>5827</v>
      </c>
      <c r="E983" s="23">
        <v>198</v>
      </c>
      <c r="F983" s="115">
        <v>5</v>
      </c>
      <c r="G983" s="85">
        <v>267.2</v>
      </c>
      <c r="H983" s="72"/>
      <c r="I983" s="73">
        <f t="shared" si="31"/>
        <v>0</v>
      </c>
      <c r="J983" s="74" t="str">
        <f t="shared" si="30"/>
        <v/>
      </c>
    </row>
    <row r="984" spans="1:10" ht="15" customHeight="1">
      <c r="A984" s="25">
        <v>983</v>
      </c>
      <c r="B984" s="25" t="s">
        <v>17</v>
      </c>
      <c r="C984" s="24" t="s">
        <v>5826</v>
      </c>
      <c r="D984" s="24" t="s">
        <v>5475</v>
      </c>
      <c r="E984" s="23">
        <v>198</v>
      </c>
      <c r="F984" s="115">
        <v>5</v>
      </c>
      <c r="G984" s="85">
        <v>521.49</v>
      </c>
      <c r="H984" s="72"/>
      <c r="I984" s="73">
        <f t="shared" si="31"/>
        <v>0</v>
      </c>
      <c r="J984" s="74" t="str">
        <f t="shared" si="30"/>
        <v/>
      </c>
    </row>
    <row r="985" spans="1:10" ht="15" customHeight="1">
      <c r="A985" s="25">
        <v>984</v>
      </c>
      <c r="B985" s="25" t="s">
        <v>17</v>
      </c>
      <c r="C985" s="24" t="s">
        <v>5825</v>
      </c>
      <c r="D985" s="24" t="s">
        <v>5475</v>
      </c>
      <c r="E985" s="23">
        <v>198</v>
      </c>
      <c r="F985" s="115">
        <v>5</v>
      </c>
      <c r="G985" s="85">
        <v>521.49</v>
      </c>
      <c r="H985" s="72"/>
      <c r="I985" s="73">
        <f t="shared" si="31"/>
        <v>0</v>
      </c>
      <c r="J985" s="74" t="str">
        <f t="shared" si="30"/>
        <v/>
      </c>
    </row>
    <row r="986" spans="1:10" ht="15" customHeight="1">
      <c r="A986" s="25">
        <v>985</v>
      </c>
      <c r="B986" s="25" t="s">
        <v>17</v>
      </c>
      <c r="C986" s="24" t="s">
        <v>5824</v>
      </c>
      <c r="D986" s="24" t="s">
        <v>5823</v>
      </c>
      <c r="E986" s="23">
        <v>198</v>
      </c>
      <c r="F986" s="115">
        <v>5</v>
      </c>
      <c r="G986" s="85">
        <v>661.3</v>
      </c>
      <c r="H986" s="72"/>
      <c r="I986" s="73">
        <f t="shared" si="31"/>
        <v>0</v>
      </c>
      <c r="J986" s="74" t="str">
        <f t="shared" si="30"/>
        <v/>
      </c>
    </row>
    <row r="987" spans="1:10" ht="15" customHeight="1">
      <c r="A987" s="25">
        <v>986</v>
      </c>
      <c r="B987" s="25" t="s">
        <v>17</v>
      </c>
      <c r="C987" s="24" t="s">
        <v>5822</v>
      </c>
      <c r="D987" s="24" t="s">
        <v>5475</v>
      </c>
      <c r="E987" s="23">
        <v>198</v>
      </c>
      <c r="F987" s="115">
        <v>5</v>
      </c>
      <c r="G987" s="85">
        <v>521.49</v>
      </c>
      <c r="H987" s="72"/>
      <c r="I987" s="73">
        <f t="shared" si="31"/>
        <v>0</v>
      </c>
      <c r="J987" s="74" t="str">
        <f t="shared" si="30"/>
        <v/>
      </c>
    </row>
    <row r="988" spans="1:10" ht="15" customHeight="1">
      <c r="A988" s="25">
        <v>987</v>
      </c>
      <c r="B988" s="25" t="s">
        <v>17</v>
      </c>
      <c r="C988" s="24" t="s">
        <v>5821</v>
      </c>
      <c r="D988" s="24" t="s">
        <v>5475</v>
      </c>
      <c r="E988" s="23">
        <v>198</v>
      </c>
      <c r="F988" s="115">
        <v>6</v>
      </c>
      <c r="G988" s="85">
        <v>812.05000000000007</v>
      </c>
      <c r="H988" s="72"/>
      <c r="I988" s="73">
        <f t="shared" si="31"/>
        <v>0</v>
      </c>
      <c r="J988" s="74" t="str">
        <f t="shared" si="30"/>
        <v/>
      </c>
    </row>
    <row r="989" spans="1:10" ht="15" customHeight="1">
      <c r="A989" s="25">
        <v>988</v>
      </c>
      <c r="B989" s="25" t="s">
        <v>17</v>
      </c>
      <c r="C989" s="24" t="s">
        <v>5820</v>
      </c>
      <c r="D989" s="24" t="s">
        <v>5475</v>
      </c>
      <c r="E989" s="23">
        <v>198</v>
      </c>
      <c r="F989" s="115">
        <v>6</v>
      </c>
      <c r="G989" s="85">
        <v>615.74</v>
      </c>
      <c r="H989" s="72"/>
      <c r="I989" s="73">
        <f t="shared" si="31"/>
        <v>0</v>
      </c>
      <c r="J989" s="74" t="str">
        <f t="shared" si="30"/>
        <v/>
      </c>
    </row>
    <row r="990" spans="1:10" ht="15" customHeight="1">
      <c r="A990" s="25">
        <v>989</v>
      </c>
      <c r="B990" s="25" t="s">
        <v>17</v>
      </c>
      <c r="C990" s="24" t="s">
        <v>5819</v>
      </c>
      <c r="D990" s="24" t="s">
        <v>5818</v>
      </c>
      <c r="E990" s="23">
        <v>198</v>
      </c>
      <c r="F990" s="115">
        <v>5</v>
      </c>
      <c r="G990" s="85">
        <v>614</v>
      </c>
      <c r="H990" s="72"/>
      <c r="I990" s="73">
        <f t="shared" si="31"/>
        <v>0</v>
      </c>
      <c r="J990" s="74" t="str">
        <f t="shared" si="30"/>
        <v/>
      </c>
    </row>
    <row r="991" spans="1:10" ht="15" customHeight="1">
      <c r="A991" s="25">
        <v>990</v>
      </c>
      <c r="B991" s="25" t="s">
        <v>17</v>
      </c>
      <c r="C991" s="24" t="s">
        <v>5817</v>
      </c>
      <c r="D991" s="24" t="s">
        <v>5475</v>
      </c>
      <c r="E991" s="23">
        <v>198</v>
      </c>
      <c r="F991" s="115">
        <v>9</v>
      </c>
      <c r="G991" s="85">
        <v>720.69</v>
      </c>
      <c r="H991" s="72"/>
      <c r="I991" s="73">
        <f t="shared" si="31"/>
        <v>0</v>
      </c>
      <c r="J991" s="74" t="str">
        <f t="shared" si="30"/>
        <v/>
      </c>
    </row>
    <row r="992" spans="1:10" ht="15" customHeight="1">
      <c r="A992" s="25">
        <v>991</v>
      </c>
      <c r="B992" s="25" t="s">
        <v>17</v>
      </c>
      <c r="C992" s="24" t="s">
        <v>5816</v>
      </c>
      <c r="D992" s="24" t="s">
        <v>5815</v>
      </c>
      <c r="E992" s="23">
        <v>624</v>
      </c>
      <c r="F992" s="115">
        <v>90</v>
      </c>
      <c r="G992" s="85">
        <v>4.5666666666666664</v>
      </c>
      <c r="H992" s="72"/>
      <c r="I992" s="73">
        <f t="shared" si="31"/>
        <v>0</v>
      </c>
      <c r="J992" s="74" t="str">
        <f t="shared" si="30"/>
        <v/>
      </c>
    </row>
    <row r="993" spans="1:10" ht="15" customHeight="1">
      <c r="A993" s="25">
        <v>992</v>
      </c>
      <c r="B993" s="25" t="s">
        <v>17</v>
      </c>
      <c r="C993" s="24" t="s">
        <v>5814</v>
      </c>
      <c r="D993" s="24" t="s">
        <v>5813</v>
      </c>
      <c r="E993" s="23">
        <v>198</v>
      </c>
      <c r="F993" s="115">
        <v>5</v>
      </c>
      <c r="G993" s="85">
        <v>261.3</v>
      </c>
      <c r="H993" s="72"/>
      <c r="I993" s="73">
        <f t="shared" si="31"/>
        <v>0</v>
      </c>
      <c r="J993" s="74" t="str">
        <f t="shared" si="30"/>
        <v/>
      </c>
    </row>
    <row r="994" spans="1:10" ht="15" customHeight="1">
      <c r="A994" s="25">
        <v>993</v>
      </c>
      <c r="B994" s="25" t="s">
        <v>17</v>
      </c>
      <c r="C994" s="24" t="s">
        <v>5812</v>
      </c>
      <c r="D994" s="24" t="s">
        <v>5811</v>
      </c>
      <c r="E994" s="23">
        <v>198</v>
      </c>
      <c r="F994" s="115">
        <v>5</v>
      </c>
      <c r="G994" s="85">
        <v>3040</v>
      </c>
      <c r="H994" s="72"/>
      <c r="I994" s="73">
        <f t="shared" si="31"/>
        <v>0</v>
      </c>
      <c r="J994" s="74" t="str">
        <f t="shared" si="30"/>
        <v/>
      </c>
    </row>
    <row r="995" spans="1:10" ht="15" customHeight="1">
      <c r="A995" s="25">
        <v>994</v>
      </c>
      <c r="B995" s="25" t="s">
        <v>17</v>
      </c>
      <c r="C995" s="24" t="s">
        <v>5810</v>
      </c>
      <c r="D995" s="24" t="s">
        <v>5778</v>
      </c>
      <c r="E995" s="23">
        <v>198</v>
      </c>
      <c r="F995" s="115">
        <v>58</v>
      </c>
      <c r="G995" s="85">
        <v>738.5</v>
      </c>
      <c r="H995" s="72"/>
      <c r="I995" s="73">
        <f t="shared" si="31"/>
        <v>0</v>
      </c>
      <c r="J995" s="74" t="str">
        <f t="shared" si="30"/>
        <v/>
      </c>
    </row>
    <row r="996" spans="1:10" ht="15" customHeight="1">
      <c r="A996" s="25">
        <v>995</v>
      </c>
      <c r="B996" s="25" t="s">
        <v>17</v>
      </c>
      <c r="C996" s="24" t="s">
        <v>5809</v>
      </c>
      <c r="D996" s="24" t="s">
        <v>5808</v>
      </c>
      <c r="E996" s="23">
        <v>198</v>
      </c>
      <c r="F996" s="115">
        <v>5</v>
      </c>
      <c r="G996" s="85">
        <v>477.5</v>
      </c>
      <c r="H996" s="72"/>
      <c r="I996" s="73">
        <f t="shared" si="31"/>
        <v>0</v>
      </c>
      <c r="J996" s="74" t="str">
        <f t="shared" si="30"/>
        <v/>
      </c>
    </row>
    <row r="997" spans="1:10" ht="15" customHeight="1">
      <c r="A997" s="25">
        <v>996</v>
      </c>
      <c r="B997" s="25" t="s">
        <v>17</v>
      </c>
      <c r="C997" s="24" t="s">
        <v>5807</v>
      </c>
      <c r="D997" s="24" t="s">
        <v>5806</v>
      </c>
      <c r="E997" s="23">
        <v>198</v>
      </c>
      <c r="F997" s="115">
        <v>7</v>
      </c>
      <c r="G997" s="85">
        <v>5172.4799999999996</v>
      </c>
      <c r="H997" s="72"/>
      <c r="I997" s="73">
        <f t="shared" si="31"/>
        <v>0</v>
      </c>
      <c r="J997" s="74" t="str">
        <f t="shared" si="30"/>
        <v/>
      </c>
    </row>
    <row r="998" spans="1:10" ht="15" customHeight="1">
      <c r="A998" s="25">
        <v>997</v>
      </c>
      <c r="B998" s="25" t="s">
        <v>17</v>
      </c>
      <c r="C998" s="24" t="s">
        <v>5805</v>
      </c>
      <c r="D998" s="24" t="s">
        <v>5804</v>
      </c>
      <c r="E998" s="23">
        <v>198</v>
      </c>
      <c r="F998" s="115">
        <v>7</v>
      </c>
      <c r="G998" s="85">
        <v>52.12</v>
      </c>
      <c r="H998" s="72"/>
      <c r="I998" s="73">
        <f t="shared" si="31"/>
        <v>0</v>
      </c>
      <c r="J998" s="74" t="str">
        <f t="shared" si="30"/>
        <v/>
      </c>
    </row>
    <row r="999" spans="1:10" ht="15" customHeight="1">
      <c r="A999" s="25">
        <v>998</v>
      </c>
      <c r="B999" s="25" t="s">
        <v>17</v>
      </c>
      <c r="C999" s="24" t="s">
        <v>5803</v>
      </c>
      <c r="D999" s="24" t="s">
        <v>2759</v>
      </c>
      <c r="E999" s="23">
        <v>66503</v>
      </c>
      <c r="F999" s="115">
        <v>23</v>
      </c>
      <c r="G999" s="85">
        <v>13.79</v>
      </c>
      <c r="H999" s="72"/>
      <c r="I999" s="73">
        <f t="shared" si="31"/>
        <v>0</v>
      </c>
      <c r="J999" s="74" t="str">
        <f t="shared" si="30"/>
        <v/>
      </c>
    </row>
    <row r="1000" spans="1:10" ht="15" customHeight="1">
      <c r="A1000" s="25">
        <v>999</v>
      </c>
      <c r="B1000" s="25" t="s">
        <v>17</v>
      </c>
      <c r="C1000" s="24" t="s">
        <v>5802</v>
      </c>
      <c r="D1000" s="24" t="s">
        <v>4127</v>
      </c>
      <c r="E1000" s="23">
        <v>198</v>
      </c>
      <c r="F1000" s="115">
        <v>34</v>
      </c>
      <c r="G1000" s="85">
        <v>658.45</v>
      </c>
      <c r="H1000" s="72"/>
      <c r="I1000" s="73">
        <f t="shared" si="31"/>
        <v>0</v>
      </c>
      <c r="J1000" s="74" t="str">
        <f t="shared" si="30"/>
        <v/>
      </c>
    </row>
    <row r="1001" spans="1:10" ht="15" customHeight="1">
      <c r="A1001" s="25">
        <v>1000</v>
      </c>
      <c r="B1001" s="25" t="s">
        <v>17</v>
      </c>
      <c r="C1001" s="24" t="s">
        <v>5801</v>
      </c>
      <c r="D1001" s="24" t="s">
        <v>4127</v>
      </c>
      <c r="E1001" s="23">
        <v>198</v>
      </c>
      <c r="F1001" s="115">
        <v>5</v>
      </c>
      <c r="G1001" s="85">
        <v>575.1</v>
      </c>
      <c r="H1001" s="72"/>
      <c r="I1001" s="73">
        <f t="shared" si="31"/>
        <v>0</v>
      </c>
      <c r="J1001" s="74" t="str">
        <f t="shared" si="30"/>
        <v/>
      </c>
    </row>
    <row r="1002" spans="1:10" ht="15" customHeight="1">
      <c r="A1002" s="25">
        <v>1001</v>
      </c>
      <c r="B1002" s="25" t="s">
        <v>17</v>
      </c>
      <c r="C1002" s="24" t="s">
        <v>5800</v>
      </c>
      <c r="D1002" s="24" t="s">
        <v>5799</v>
      </c>
      <c r="E1002" s="23">
        <v>198</v>
      </c>
      <c r="F1002" s="115">
        <v>40</v>
      </c>
      <c r="G1002" s="85">
        <v>59.8</v>
      </c>
      <c r="H1002" s="72"/>
      <c r="I1002" s="73">
        <f t="shared" si="31"/>
        <v>0</v>
      </c>
      <c r="J1002" s="74" t="str">
        <f t="shared" si="30"/>
        <v/>
      </c>
    </row>
    <row r="1003" spans="1:10" ht="15" customHeight="1">
      <c r="A1003" s="25">
        <v>1002</v>
      </c>
      <c r="B1003" s="25" t="s">
        <v>17</v>
      </c>
      <c r="C1003" s="24" t="s">
        <v>5798</v>
      </c>
      <c r="D1003" s="24" t="s">
        <v>5797</v>
      </c>
      <c r="E1003" s="23">
        <v>624</v>
      </c>
      <c r="F1003" s="115">
        <v>133</v>
      </c>
      <c r="G1003" s="85">
        <v>2.52</v>
      </c>
      <c r="H1003" s="72"/>
      <c r="I1003" s="73">
        <f t="shared" si="31"/>
        <v>0</v>
      </c>
      <c r="J1003" s="74" t="str">
        <f t="shared" si="30"/>
        <v/>
      </c>
    </row>
    <row r="1004" spans="1:10" ht="15" customHeight="1">
      <c r="A1004" s="25">
        <v>1003</v>
      </c>
      <c r="B1004" s="25" t="s">
        <v>17</v>
      </c>
      <c r="C1004" s="24" t="s">
        <v>5796</v>
      </c>
      <c r="D1004" s="24" t="s">
        <v>4848</v>
      </c>
      <c r="E1004" s="23">
        <v>198</v>
      </c>
      <c r="F1004" s="115">
        <v>18</v>
      </c>
      <c r="G1004" s="85">
        <v>712.37</v>
      </c>
      <c r="H1004" s="72"/>
      <c r="I1004" s="73">
        <f t="shared" si="31"/>
        <v>0</v>
      </c>
      <c r="J1004" s="74" t="str">
        <f t="shared" si="30"/>
        <v/>
      </c>
    </row>
    <row r="1005" spans="1:10" ht="15" customHeight="1">
      <c r="A1005" s="25">
        <v>1004</v>
      </c>
      <c r="B1005" s="25" t="s">
        <v>17</v>
      </c>
      <c r="C1005" s="24" t="s">
        <v>5795</v>
      </c>
      <c r="D1005" s="24" t="s">
        <v>4127</v>
      </c>
      <c r="E1005" s="23">
        <v>198</v>
      </c>
      <c r="F1005" s="115">
        <v>57</v>
      </c>
      <c r="G1005" s="85">
        <v>504.48666666666668</v>
      </c>
      <c r="H1005" s="72"/>
      <c r="I1005" s="73">
        <f t="shared" si="31"/>
        <v>0</v>
      </c>
      <c r="J1005" s="74" t="str">
        <f t="shared" si="30"/>
        <v/>
      </c>
    </row>
    <row r="1006" spans="1:10" ht="15" customHeight="1">
      <c r="A1006" s="25">
        <v>1005</v>
      </c>
      <c r="B1006" s="25" t="s">
        <v>17</v>
      </c>
      <c r="C1006" s="24" t="s">
        <v>5794</v>
      </c>
      <c r="D1006" s="24" t="s">
        <v>5752</v>
      </c>
      <c r="E1006" s="23">
        <v>198</v>
      </c>
      <c r="F1006" s="115">
        <v>5</v>
      </c>
      <c r="G1006" s="85">
        <v>363.97</v>
      </c>
      <c r="H1006" s="72"/>
      <c r="I1006" s="73">
        <f t="shared" si="31"/>
        <v>0</v>
      </c>
      <c r="J1006" s="74" t="str">
        <f t="shared" si="30"/>
        <v/>
      </c>
    </row>
    <row r="1007" spans="1:10" ht="15" customHeight="1">
      <c r="A1007" s="25">
        <v>1006</v>
      </c>
      <c r="B1007" s="25" t="s">
        <v>17</v>
      </c>
      <c r="C1007" s="24" t="s">
        <v>5793</v>
      </c>
      <c r="D1007" s="24" t="s">
        <v>5792</v>
      </c>
      <c r="E1007" s="23">
        <v>198</v>
      </c>
      <c r="F1007" s="115">
        <v>10</v>
      </c>
      <c r="G1007" s="85">
        <v>502.39</v>
      </c>
      <c r="H1007" s="72"/>
      <c r="I1007" s="73">
        <f t="shared" si="31"/>
        <v>0</v>
      </c>
      <c r="J1007" s="74" t="str">
        <f t="shared" si="30"/>
        <v/>
      </c>
    </row>
    <row r="1008" spans="1:10" ht="15" customHeight="1">
      <c r="A1008" s="25">
        <v>1007</v>
      </c>
      <c r="B1008" s="25" t="s">
        <v>17</v>
      </c>
      <c r="C1008" s="24" t="s">
        <v>5791</v>
      </c>
      <c r="D1008" s="24" t="s">
        <v>5790</v>
      </c>
      <c r="E1008" s="23">
        <v>198</v>
      </c>
      <c r="F1008" s="115">
        <v>5</v>
      </c>
      <c r="G1008" s="85">
        <v>579.65</v>
      </c>
      <c r="H1008" s="72"/>
      <c r="I1008" s="73">
        <f t="shared" si="31"/>
        <v>0</v>
      </c>
      <c r="J1008" s="74" t="str">
        <f t="shared" si="30"/>
        <v/>
      </c>
    </row>
    <row r="1009" spans="1:10" ht="15" customHeight="1">
      <c r="A1009" s="25">
        <v>1008</v>
      </c>
      <c r="B1009" s="25" t="s">
        <v>17</v>
      </c>
      <c r="C1009" s="24" t="s">
        <v>5789</v>
      </c>
      <c r="D1009" s="24" t="s">
        <v>5788</v>
      </c>
      <c r="E1009" s="23">
        <v>198</v>
      </c>
      <c r="F1009" s="115">
        <v>5</v>
      </c>
      <c r="G1009" s="85">
        <v>747.72333333333324</v>
      </c>
      <c r="H1009" s="72"/>
      <c r="I1009" s="73">
        <f t="shared" si="31"/>
        <v>0</v>
      </c>
      <c r="J1009" s="74" t="str">
        <f t="shared" si="30"/>
        <v/>
      </c>
    </row>
    <row r="1010" spans="1:10" ht="15" customHeight="1">
      <c r="A1010" s="25">
        <v>1009</v>
      </c>
      <c r="B1010" s="25" t="s">
        <v>17</v>
      </c>
      <c r="C1010" s="24" t="s">
        <v>5787</v>
      </c>
      <c r="D1010" s="24" t="s">
        <v>5786</v>
      </c>
      <c r="E1010" s="23">
        <v>198</v>
      </c>
      <c r="F1010" s="115">
        <v>5</v>
      </c>
      <c r="G1010" s="85">
        <v>949.2</v>
      </c>
      <c r="H1010" s="72"/>
      <c r="I1010" s="73">
        <f t="shared" si="31"/>
        <v>0</v>
      </c>
      <c r="J1010" s="74" t="str">
        <f t="shared" si="30"/>
        <v/>
      </c>
    </row>
    <row r="1011" spans="1:10" ht="15" customHeight="1">
      <c r="A1011" s="25">
        <v>1010</v>
      </c>
      <c r="B1011" s="25" t="s">
        <v>17</v>
      </c>
      <c r="C1011" s="24" t="s">
        <v>5785</v>
      </c>
      <c r="D1011" s="24" t="s">
        <v>5355</v>
      </c>
      <c r="E1011" s="23">
        <v>81579</v>
      </c>
      <c r="F1011" s="115">
        <v>28</v>
      </c>
      <c r="G1011" s="85">
        <v>185</v>
      </c>
      <c r="H1011" s="72"/>
      <c r="I1011" s="73">
        <f t="shared" si="31"/>
        <v>0</v>
      </c>
      <c r="J1011" s="74" t="str">
        <f t="shared" si="30"/>
        <v/>
      </c>
    </row>
    <row r="1012" spans="1:10" ht="15" customHeight="1">
      <c r="A1012" s="25">
        <v>1011</v>
      </c>
      <c r="B1012" s="25" t="s">
        <v>17</v>
      </c>
      <c r="C1012" s="24" t="s">
        <v>5784</v>
      </c>
      <c r="D1012" s="24" t="s">
        <v>2788</v>
      </c>
      <c r="E1012" s="23">
        <v>198</v>
      </c>
      <c r="F1012" s="115">
        <v>68</v>
      </c>
      <c r="G1012" s="85">
        <v>245</v>
      </c>
      <c r="H1012" s="72"/>
      <c r="I1012" s="73">
        <f t="shared" si="31"/>
        <v>0</v>
      </c>
      <c r="J1012" s="74" t="str">
        <f t="shared" si="30"/>
        <v/>
      </c>
    </row>
    <row r="1013" spans="1:10" ht="15" customHeight="1">
      <c r="A1013" s="25">
        <v>1012</v>
      </c>
      <c r="B1013" s="25" t="s">
        <v>17</v>
      </c>
      <c r="C1013" s="24" t="s">
        <v>5783</v>
      </c>
      <c r="D1013" s="24" t="s">
        <v>2788</v>
      </c>
      <c r="E1013" s="23">
        <v>198</v>
      </c>
      <c r="F1013" s="115">
        <v>32</v>
      </c>
      <c r="G1013" s="85">
        <v>14.63</v>
      </c>
      <c r="H1013" s="72"/>
      <c r="I1013" s="73">
        <f t="shared" si="31"/>
        <v>0</v>
      </c>
      <c r="J1013" s="74" t="str">
        <f t="shared" si="30"/>
        <v/>
      </c>
    </row>
    <row r="1014" spans="1:10" ht="15" customHeight="1">
      <c r="A1014" s="25">
        <v>1013</v>
      </c>
      <c r="B1014" s="25" t="s">
        <v>17</v>
      </c>
      <c r="C1014" s="24" t="s">
        <v>5782</v>
      </c>
      <c r="D1014" s="24" t="s">
        <v>5781</v>
      </c>
      <c r="E1014" s="23">
        <v>198</v>
      </c>
      <c r="F1014" s="115">
        <v>5</v>
      </c>
      <c r="G1014" s="85">
        <v>4544.0999999999995</v>
      </c>
      <c r="H1014" s="72"/>
      <c r="I1014" s="73">
        <f t="shared" si="31"/>
        <v>0</v>
      </c>
      <c r="J1014" s="74" t="str">
        <f t="shared" si="30"/>
        <v/>
      </c>
    </row>
    <row r="1015" spans="1:10" ht="15" customHeight="1">
      <c r="A1015" s="25">
        <v>1014</v>
      </c>
      <c r="B1015" s="25" t="s">
        <v>17</v>
      </c>
      <c r="C1015" s="24" t="s">
        <v>5780</v>
      </c>
      <c r="D1015" s="24" t="s">
        <v>5355</v>
      </c>
      <c r="E1015" s="23">
        <v>28480</v>
      </c>
      <c r="F1015" s="115">
        <v>5</v>
      </c>
      <c r="G1015" s="85">
        <v>68.033333333333331</v>
      </c>
      <c r="H1015" s="72"/>
      <c r="I1015" s="73">
        <f t="shared" si="31"/>
        <v>0</v>
      </c>
      <c r="J1015" s="74" t="str">
        <f t="shared" si="30"/>
        <v/>
      </c>
    </row>
    <row r="1016" spans="1:10" ht="15" customHeight="1">
      <c r="A1016" s="25">
        <v>1015</v>
      </c>
      <c r="B1016" s="25" t="s">
        <v>17</v>
      </c>
      <c r="C1016" s="24" t="s">
        <v>5779</v>
      </c>
      <c r="D1016" s="24" t="s">
        <v>5778</v>
      </c>
      <c r="E1016" s="23">
        <v>198</v>
      </c>
      <c r="F1016" s="115">
        <v>115</v>
      </c>
      <c r="G1016" s="85">
        <v>424.32</v>
      </c>
      <c r="H1016" s="72"/>
      <c r="I1016" s="73">
        <f t="shared" si="31"/>
        <v>0</v>
      </c>
      <c r="J1016" s="74" t="str">
        <f t="shared" si="30"/>
        <v/>
      </c>
    </row>
    <row r="1017" spans="1:10" ht="15" customHeight="1">
      <c r="A1017" s="25">
        <v>1016</v>
      </c>
      <c r="B1017" s="25" t="s">
        <v>17</v>
      </c>
      <c r="C1017" s="24" t="s">
        <v>5777</v>
      </c>
      <c r="D1017" s="24" t="s">
        <v>2775</v>
      </c>
      <c r="E1017" s="23">
        <v>198</v>
      </c>
      <c r="F1017" s="115">
        <v>5</v>
      </c>
      <c r="G1017" s="85">
        <v>1003.2</v>
      </c>
      <c r="H1017" s="72"/>
      <c r="I1017" s="73">
        <f t="shared" si="31"/>
        <v>0</v>
      </c>
      <c r="J1017" s="74" t="str">
        <f t="shared" si="30"/>
        <v/>
      </c>
    </row>
    <row r="1018" spans="1:10" ht="15" customHeight="1">
      <c r="A1018" s="25">
        <v>1017</v>
      </c>
      <c r="B1018" s="25" t="s">
        <v>17</v>
      </c>
      <c r="C1018" s="24" t="s">
        <v>5776</v>
      </c>
      <c r="D1018" s="24" t="s">
        <v>3236</v>
      </c>
      <c r="E1018" s="23">
        <v>198</v>
      </c>
      <c r="F1018" s="115">
        <v>5</v>
      </c>
      <c r="G1018" s="85">
        <v>69.856666666666669</v>
      </c>
      <c r="H1018" s="72"/>
      <c r="I1018" s="73">
        <f t="shared" si="31"/>
        <v>0</v>
      </c>
      <c r="J1018" s="74" t="str">
        <f t="shared" si="30"/>
        <v/>
      </c>
    </row>
    <row r="1019" spans="1:10" ht="15" customHeight="1">
      <c r="A1019" s="25">
        <v>1018</v>
      </c>
      <c r="B1019" s="25" t="s">
        <v>17</v>
      </c>
      <c r="C1019" s="24" t="s">
        <v>5775</v>
      </c>
      <c r="D1019" s="24" t="s">
        <v>2743</v>
      </c>
      <c r="E1019" s="23">
        <v>198</v>
      </c>
      <c r="F1019" s="115">
        <v>46</v>
      </c>
      <c r="G1019" s="85">
        <v>23.466666666666669</v>
      </c>
      <c r="H1019" s="72"/>
      <c r="I1019" s="73">
        <f t="shared" si="31"/>
        <v>0</v>
      </c>
      <c r="J1019" s="74" t="str">
        <f t="shared" si="30"/>
        <v/>
      </c>
    </row>
    <row r="1020" spans="1:10" ht="15" customHeight="1">
      <c r="A1020" s="25">
        <v>1019</v>
      </c>
      <c r="B1020" s="25" t="s">
        <v>17</v>
      </c>
      <c r="C1020" s="24" t="s">
        <v>5774</v>
      </c>
      <c r="D1020" s="24" t="s">
        <v>5773</v>
      </c>
      <c r="E1020" s="23">
        <v>198</v>
      </c>
      <c r="F1020" s="115">
        <v>138</v>
      </c>
      <c r="G1020" s="85">
        <v>473.02666666666664</v>
      </c>
      <c r="H1020" s="72"/>
      <c r="I1020" s="73">
        <f t="shared" si="31"/>
        <v>0</v>
      </c>
      <c r="J1020" s="74" t="str">
        <f t="shared" si="30"/>
        <v/>
      </c>
    </row>
    <row r="1021" spans="1:10" ht="15" customHeight="1">
      <c r="A1021" s="25">
        <v>1020</v>
      </c>
      <c r="B1021" s="25" t="s">
        <v>17</v>
      </c>
      <c r="C1021" s="24" t="s">
        <v>5772</v>
      </c>
      <c r="D1021" s="24" t="s">
        <v>5771</v>
      </c>
      <c r="E1021" s="23">
        <v>198</v>
      </c>
      <c r="F1021" s="115">
        <v>11</v>
      </c>
      <c r="G1021" s="85">
        <v>986.48</v>
      </c>
      <c r="H1021" s="72"/>
      <c r="I1021" s="73">
        <f t="shared" si="31"/>
        <v>0</v>
      </c>
      <c r="J1021" s="74" t="str">
        <f t="shared" si="30"/>
        <v/>
      </c>
    </row>
    <row r="1022" spans="1:10" ht="15" customHeight="1">
      <c r="A1022" s="25">
        <v>1021</v>
      </c>
      <c r="B1022" s="25" t="s">
        <v>17</v>
      </c>
      <c r="C1022" s="24" t="s">
        <v>5770</v>
      </c>
      <c r="D1022" s="24" t="s">
        <v>5769</v>
      </c>
      <c r="E1022" s="23">
        <v>198</v>
      </c>
      <c r="F1022" s="115">
        <v>5</v>
      </c>
      <c r="G1022" s="85">
        <v>79.7</v>
      </c>
      <c r="H1022" s="72"/>
      <c r="I1022" s="73">
        <f t="shared" si="31"/>
        <v>0</v>
      </c>
      <c r="J1022" s="74" t="str">
        <f t="shared" si="30"/>
        <v/>
      </c>
    </row>
    <row r="1023" spans="1:10" ht="15" customHeight="1">
      <c r="A1023" s="25">
        <v>1022</v>
      </c>
      <c r="B1023" s="25" t="s">
        <v>17</v>
      </c>
      <c r="C1023" s="24" t="s">
        <v>5768</v>
      </c>
      <c r="D1023" s="24" t="s">
        <v>5752</v>
      </c>
      <c r="E1023" s="23">
        <v>198</v>
      </c>
      <c r="F1023" s="115">
        <v>5</v>
      </c>
      <c r="G1023" s="85">
        <v>210</v>
      </c>
      <c r="H1023" s="72"/>
      <c r="I1023" s="73">
        <f t="shared" si="31"/>
        <v>0</v>
      </c>
      <c r="J1023" s="74" t="str">
        <f t="shared" si="30"/>
        <v/>
      </c>
    </row>
    <row r="1024" spans="1:10" ht="15" customHeight="1">
      <c r="A1024" s="25">
        <v>1023</v>
      </c>
      <c r="B1024" s="25" t="s">
        <v>17</v>
      </c>
      <c r="C1024" s="24" t="s">
        <v>5767</v>
      </c>
      <c r="D1024" s="24" t="s">
        <v>5765</v>
      </c>
      <c r="E1024" s="23">
        <v>198</v>
      </c>
      <c r="F1024" s="115">
        <v>25</v>
      </c>
      <c r="G1024" s="85">
        <v>1160</v>
      </c>
      <c r="H1024" s="72"/>
      <c r="I1024" s="73">
        <f t="shared" si="31"/>
        <v>0</v>
      </c>
      <c r="J1024" s="74" t="str">
        <f t="shared" si="30"/>
        <v/>
      </c>
    </row>
    <row r="1025" spans="1:10" ht="15" customHeight="1">
      <c r="A1025" s="25">
        <v>1024</v>
      </c>
      <c r="B1025" s="25" t="s">
        <v>17</v>
      </c>
      <c r="C1025" s="24" t="s">
        <v>5766</v>
      </c>
      <c r="D1025" s="24" t="s">
        <v>5765</v>
      </c>
      <c r="E1025" s="23">
        <v>198</v>
      </c>
      <c r="F1025" s="115">
        <v>18</v>
      </c>
      <c r="G1025" s="85">
        <v>1862.6</v>
      </c>
      <c r="H1025" s="72"/>
      <c r="I1025" s="73">
        <f t="shared" si="31"/>
        <v>0</v>
      </c>
      <c r="J1025" s="74" t="str">
        <f t="shared" si="30"/>
        <v/>
      </c>
    </row>
    <row r="1026" spans="1:10" ht="15" customHeight="1">
      <c r="A1026" s="25">
        <v>1025</v>
      </c>
      <c r="B1026" s="25" t="s">
        <v>17</v>
      </c>
      <c r="C1026" s="24" t="s">
        <v>5764</v>
      </c>
      <c r="D1026" s="24" t="s">
        <v>5763</v>
      </c>
      <c r="E1026" s="23">
        <v>198</v>
      </c>
      <c r="F1026" s="115">
        <v>5</v>
      </c>
      <c r="G1026" s="85">
        <v>4792.1000000000004</v>
      </c>
      <c r="H1026" s="72"/>
      <c r="I1026" s="73">
        <f t="shared" si="31"/>
        <v>0</v>
      </c>
      <c r="J1026" s="74" t="str">
        <f t="shared" ref="J1026:J1089" si="32">IF(H:H&gt;G:G, "Above Estimated Unit Price", "")</f>
        <v/>
      </c>
    </row>
    <row r="1027" spans="1:10" ht="15" customHeight="1">
      <c r="A1027" s="25">
        <v>1026</v>
      </c>
      <c r="B1027" s="25" t="s">
        <v>17</v>
      </c>
      <c r="C1027" s="24" t="s">
        <v>2283</v>
      </c>
      <c r="D1027" s="24" t="s">
        <v>5762</v>
      </c>
      <c r="E1027" s="23">
        <v>198</v>
      </c>
      <c r="F1027" s="115">
        <v>10</v>
      </c>
      <c r="G1027" s="85">
        <v>40</v>
      </c>
      <c r="H1027" s="72"/>
      <c r="I1027" s="73">
        <f t="shared" ref="I1027:I1090" si="33">H1027*F1027</f>
        <v>0</v>
      </c>
      <c r="J1027" s="74" t="str">
        <f t="shared" si="32"/>
        <v/>
      </c>
    </row>
    <row r="1028" spans="1:10" ht="15" customHeight="1">
      <c r="A1028" s="25">
        <v>1027</v>
      </c>
      <c r="B1028" s="25" t="s">
        <v>17</v>
      </c>
      <c r="C1028" s="24" t="s">
        <v>5761</v>
      </c>
      <c r="D1028" s="24" t="s">
        <v>2791</v>
      </c>
      <c r="E1028" s="23">
        <v>198</v>
      </c>
      <c r="F1028" s="115">
        <v>5</v>
      </c>
      <c r="G1028" s="85">
        <v>1152.4000000000001</v>
      </c>
      <c r="H1028" s="72"/>
      <c r="I1028" s="73">
        <f t="shared" si="33"/>
        <v>0</v>
      </c>
      <c r="J1028" s="74" t="str">
        <f t="shared" si="32"/>
        <v/>
      </c>
    </row>
    <row r="1029" spans="1:10" ht="15" customHeight="1">
      <c r="A1029" s="25">
        <v>1028</v>
      </c>
      <c r="B1029" s="25" t="s">
        <v>17</v>
      </c>
      <c r="C1029" s="24" t="s">
        <v>5760</v>
      </c>
      <c r="D1029" s="24" t="s">
        <v>4286</v>
      </c>
      <c r="E1029" s="23">
        <v>2660</v>
      </c>
      <c r="F1029" s="115">
        <v>36</v>
      </c>
      <c r="G1029" s="85">
        <v>2.17</v>
      </c>
      <c r="H1029" s="72"/>
      <c r="I1029" s="73">
        <f t="shared" si="33"/>
        <v>0</v>
      </c>
      <c r="J1029" s="74" t="str">
        <f t="shared" si="32"/>
        <v/>
      </c>
    </row>
    <row r="1030" spans="1:10" ht="15" customHeight="1">
      <c r="A1030" s="25">
        <v>1029</v>
      </c>
      <c r="B1030" s="25" t="s">
        <v>17</v>
      </c>
      <c r="C1030" s="24" t="s">
        <v>5759</v>
      </c>
      <c r="D1030" s="24" t="s">
        <v>5758</v>
      </c>
      <c r="E1030" s="23">
        <v>198</v>
      </c>
      <c r="F1030" s="115">
        <v>20</v>
      </c>
      <c r="G1030" s="85">
        <v>448.7</v>
      </c>
      <c r="H1030" s="72"/>
      <c r="I1030" s="73">
        <f t="shared" si="33"/>
        <v>0</v>
      </c>
      <c r="J1030" s="74" t="str">
        <f t="shared" si="32"/>
        <v/>
      </c>
    </row>
    <row r="1031" spans="1:10" ht="15" customHeight="1">
      <c r="A1031" s="25">
        <v>1030</v>
      </c>
      <c r="B1031" s="25" t="s">
        <v>17</v>
      </c>
      <c r="C1031" s="24" t="s">
        <v>5757</v>
      </c>
      <c r="D1031" s="24" t="s">
        <v>3795</v>
      </c>
      <c r="E1031" s="23">
        <v>198</v>
      </c>
      <c r="F1031" s="115">
        <v>5</v>
      </c>
      <c r="G1031" s="85">
        <v>307.77999999999997</v>
      </c>
      <c r="H1031" s="72"/>
      <c r="I1031" s="73">
        <f t="shared" si="33"/>
        <v>0</v>
      </c>
      <c r="J1031" s="74" t="str">
        <f t="shared" si="32"/>
        <v/>
      </c>
    </row>
    <row r="1032" spans="1:10" ht="15" customHeight="1">
      <c r="A1032" s="25">
        <v>1031</v>
      </c>
      <c r="B1032" s="25" t="s">
        <v>17</v>
      </c>
      <c r="C1032" s="24" t="s">
        <v>5756</v>
      </c>
      <c r="D1032" s="24" t="s">
        <v>2983</v>
      </c>
      <c r="E1032" s="23">
        <v>198</v>
      </c>
      <c r="F1032" s="115">
        <v>15</v>
      </c>
      <c r="G1032" s="85">
        <v>1002.8</v>
      </c>
      <c r="H1032" s="72"/>
      <c r="I1032" s="73">
        <f t="shared" si="33"/>
        <v>0</v>
      </c>
      <c r="J1032" s="74" t="str">
        <f t="shared" si="32"/>
        <v/>
      </c>
    </row>
    <row r="1033" spans="1:10" ht="15" customHeight="1">
      <c r="A1033" s="25">
        <v>1032</v>
      </c>
      <c r="B1033" s="25" t="s">
        <v>17</v>
      </c>
      <c r="C1033" s="24" t="s">
        <v>5755</v>
      </c>
      <c r="D1033" s="24" t="s">
        <v>5754</v>
      </c>
      <c r="E1033" s="23">
        <v>198</v>
      </c>
      <c r="F1033" s="115">
        <v>46</v>
      </c>
      <c r="G1033" s="85">
        <v>35.53</v>
      </c>
      <c r="H1033" s="72"/>
      <c r="I1033" s="73">
        <f t="shared" si="33"/>
        <v>0</v>
      </c>
      <c r="J1033" s="74" t="str">
        <f t="shared" si="32"/>
        <v/>
      </c>
    </row>
    <row r="1034" spans="1:10" ht="15" customHeight="1">
      <c r="A1034" s="25">
        <v>1033</v>
      </c>
      <c r="B1034" s="25" t="s">
        <v>17</v>
      </c>
      <c r="C1034" s="24" t="s">
        <v>5753</v>
      </c>
      <c r="D1034" s="24" t="s">
        <v>5752</v>
      </c>
      <c r="E1034" s="23">
        <v>198</v>
      </c>
      <c r="F1034" s="115">
        <v>5</v>
      </c>
      <c r="G1034" s="85">
        <v>432.88</v>
      </c>
      <c r="H1034" s="72"/>
      <c r="I1034" s="73">
        <f t="shared" si="33"/>
        <v>0</v>
      </c>
      <c r="J1034" s="74" t="str">
        <f t="shared" si="32"/>
        <v/>
      </c>
    </row>
    <row r="1035" spans="1:10" ht="15" customHeight="1">
      <c r="A1035" s="25">
        <v>1034</v>
      </c>
      <c r="B1035" s="25" t="s">
        <v>17</v>
      </c>
      <c r="C1035" s="24" t="s">
        <v>5751</v>
      </c>
      <c r="D1035" s="24" t="s">
        <v>5750</v>
      </c>
      <c r="E1035" s="23">
        <v>198</v>
      </c>
      <c r="F1035" s="115">
        <v>17</v>
      </c>
      <c r="G1035" s="85">
        <v>251.1</v>
      </c>
      <c r="H1035" s="72"/>
      <c r="I1035" s="73">
        <f t="shared" si="33"/>
        <v>0</v>
      </c>
      <c r="J1035" s="74" t="str">
        <f t="shared" si="32"/>
        <v/>
      </c>
    </row>
    <row r="1036" spans="1:10" ht="15" customHeight="1">
      <c r="A1036" s="25">
        <v>1035</v>
      </c>
      <c r="B1036" s="25" t="s">
        <v>17</v>
      </c>
      <c r="C1036" s="24" t="s">
        <v>5749</v>
      </c>
      <c r="D1036" s="24" t="s">
        <v>5748</v>
      </c>
      <c r="E1036" s="23">
        <v>198</v>
      </c>
      <c r="F1036" s="115">
        <v>5</v>
      </c>
      <c r="G1036" s="85">
        <v>414.46</v>
      </c>
      <c r="H1036" s="72"/>
      <c r="I1036" s="73">
        <f t="shared" si="33"/>
        <v>0</v>
      </c>
      <c r="J1036" s="74" t="str">
        <f t="shared" si="32"/>
        <v/>
      </c>
    </row>
    <row r="1037" spans="1:10" ht="15" customHeight="1">
      <c r="A1037" s="25">
        <v>1036</v>
      </c>
      <c r="B1037" s="25" t="s">
        <v>17</v>
      </c>
      <c r="C1037" s="24" t="s">
        <v>5747</v>
      </c>
      <c r="D1037" s="24" t="s">
        <v>3235</v>
      </c>
      <c r="E1037" s="23">
        <v>86768</v>
      </c>
      <c r="F1037" s="115">
        <v>5</v>
      </c>
      <c r="G1037" s="85">
        <v>17.52</v>
      </c>
      <c r="H1037" s="72"/>
      <c r="I1037" s="73">
        <f t="shared" si="33"/>
        <v>0</v>
      </c>
      <c r="J1037" s="74" t="str">
        <f t="shared" si="32"/>
        <v/>
      </c>
    </row>
    <row r="1038" spans="1:10" ht="15" customHeight="1">
      <c r="A1038" s="25">
        <v>1037</v>
      </c>
      <c r="B1038" s="25" t="s">
        <v>17</v>
      </c>
      <c r="C1038" s="24" t="s">
        <v>5746</v>
      </c>
      <c r="D1038" s="24" t="s">
        <v>2759</v>
      </c>
      <c r="E1038" s="23">
        <v>198</v>
      </c>
      <c r="F1038" s="115">
        <v>24</v>
      </c>
      <c r="G1038" s="85">
        <v>18.61</v>
      </c>
      <c r="H1038" s="72"/>
      <c r="I1038" s="73">
        <f t="shared" si="33"/>
        <v>0</v>
      </c>
      <c r="J1038" s="74" t="str">
        <f t="shared" si="32"/>
        <v/>
      </c>
    </row>
    <row r="1039" spans="1:10" ht="15" customHeight="1">
      <c r="A1039" s="25">
        <v>1038</v>
      </c>
      <c r="B1039" s="25" t="s">
        <v>17</v>
      </c>
      <c r="C1039" s="24" t="s">
        <v>5745</v>
      </c>
      <c r="D1039" s="24" t="s">
        <v>2759</v>
      </c>
      <c r="E1039" s="23">
        <v>16359</v>
      </c>
      <c r="F1039" s="115">
        <v>14</v>
      </c>
      <c r="G1039" s="85">
        <v>90.42</v>
      </c>
      <c r="H1039" s="72"/>
      <c r="I1039" s="73">
        <f t="shared" si="33"/>
        <v>0</v>
      </c>
      <c r="J1039" s="74" t="str">
        <f t="shared" si="32"/>
        <v/>
      </c>
    </row>
    <row r="1040" spans="1:10" ht="15" customHeight="1">
      <c r="A1040" s="25">
        <v>1039</v>
      </c>
      <c r="B1040" s="25" t="s">
        <v>17</v>
      </c>
      <c r="C1040" s="24" t="s">
        <v>5744</v>
      </c>
      <c r="D1040" s="24" t="s">
        <v>2759</v>
      </c>
      <c r="E1040" s="23">
        <v>198</v>
      </c>
      <c r="F1040" s="115">
        <v>10</v>
      </c>
      <c r="G1040" s="85">
        <v>45.73</v>
      </c>
      <c r="H1040" s="72"/>
      <c r="I1040" s="73">
        <f t="shared" si="33"/>
        <v>0</v>
      </c>
      <c r="J1040" s="74" t="str">
        <f t="shared" si="32"/>
        <v/>
      </c>
    </row>
    <row r="1041" spans="1:10" ht="15" customHeight="1">
      <c r="A1041" s="25">
        <v>1040</v>
      </c>
      <c r="B1041" s="25" t="s">
        <v>17</v>
      </c>
      <c r="C1041" s="24" t="s">
        <v>5743</v>
      </c>
      <c r="D1041" s="24" t="s">
        <v>5738</v>
      </c>
      <c r="E1041" s="23">
        <v>198</v>
      </c>
      <c r="F1041" s="115">
        <v>8</v>
      </c>
      <c r="G1041" s="85">
        <v>12.24</v>
      </c>
      <c r="H1041" s="72"/>
      <c r="I1041" s="73">
        <f t="shared" si="33"/>
        <v>0</v>
      </c>
      <c r="J1041" s="74" t="str">
        <f t="shared" si="32"/>
        <v/>
      </c>
    </row>
    <row r="1042" spans="1:10" ht="15" customHeight="1">
      <c r="A1042" s="25">
        <v>1041</v>
      </c>
      <c r="B1042" s="25" t="s">
        <v>17</v>
      </c>
      <c r="C1042" s="24" t="s">
        <v>5742</v>
      </c>
      <c r="D1042" s="24" t="s">
        <v>5741</v>
      </c>
      <c r="E1042" s="23">
        <v>198</v>
      </c>
      <c r="F1042" s="115">
        <v>29</v>
      </c>
      <c r="G1042" s="85">
        <v>39.6</v>
      </c>
      <c r="H1042" s="72"/>
      <c r="I1042" s="73">
        <f t="shared" si="33"/>
        <v>0</v>
      </c>
      <c r="J1042" s="74" t="str">
        <f t="shared" si="32"/>
        <v/>
      </c>
    </row>
    <row r="1043" spans="1:10" ht="15" customHeight="1">
      <c r="A1043" s="25">
        <v>1042</v>
      </c>
      <c r="B1043" s="25" t="s">
        <v>17</v>
      </c>
      <c r="C1043" s="24" t="s">
        <v>5740</v>
      </c>
      <c r="D1043" s="24" t="s">
        <v>5738</v>
      </c>
      <c r="E1043" s="23">
        <v>198</v>
      </c>
      <c r="F1043" s="115">
        <v>30</v>
      </c>
      <c r="G1043" s="85">
        <v>38.08</v>
      </c>
      <c r="H1043" s="72"/>
      <c r="I1043" s="73">
        <f t="shared" si="33"/>
        <v>0</v>
      </c>
      <c r="J1043" s="74" t="str">
        <f t="shared" si="32"/>
        <v/>
      </c>
    </row>
    <row r="1044" spans="1:10" ht="15" customHeight="1">
      <c r="A1044" s="25">
        <v>1043</v>
      </c>
      <c r="B1044" s="25" t="s">
        <v>17</v>
      </c>
      <c r="C1044" s="24" t="s">
        <v>5739</v>
      </c>
      <c r="D1044" s="24" t="s">
        <v>5738</v>
      </c>
      <c r="E1044" s="23">
        <v>198</v>
      </c>
      <c r="F1044" s="115">
        <v>8</v>
      </c>
      <c r="G1044" s="85">
        <v>20.5</v>
      </c>
      <c r="H1044" s="72"/>
      <c r="I1044" s="73">
        <f t="shared" si="33"/>
        <v>0</v>
      </c>
      <c r="J1044" s="74" t="str">
        <f t="shared" si="32"/>
        <v/>
      </c>
    </row>
    <row r="1045" spans="1:10" ht="15" customHeight="1">
      <c r="A1045" s="25">
        <v>1044</v>
      </c>
      <c r="B1045" s="25" t="s">
        <v>17</v>
      </c>
      <c r="C1045" s="24" t="s">
        <v>5737</v>
      </c>
      <c r="D1045" s="24" t="s">
        <v>2759</v>
      </c>
      <c r="E1045" s="23">
        <v>198</v>
      </c>
      <c r="F1045" s="115">
        <v>58</v>
      </c>
      <c r="G1045" s="85">
        <v>141</v>
      </c>
      <c r="H1045" s="72"/>
      <c r="I1045" s="73">
        <f t="shared" si="33"/>
        <v>0</v>
      </c>
      <c r="J1045" s="74" t="str">
        <f t="shared" si="32"/>
        <v/>
      </c>
    </row>
    <row r="1046" spans="1:10" ht="15" customHeight="1">
      <c r="A1046" s="25">
        <v>1045</v>
      </c>
      <c r="B1046" s="25" t="s">
        <v>17</v>
      </c>
      <c r="C1046" s="24" t="s">
        <v>5736</v>
      </c>
      <c r="D1046" s="24" t="s">
        <v>2759</v>
      </c>
      <c r="E1046" s="23">
        <v>198</v>
      </c>
      <c r="F1046" s="115">
        <v>36</v>
      </c>
      <c r="G1046" s="85">
        <v>14</v>
      </c>
      <c r="H1046" s="72"/>
      <c r="I1046" s="73">
        <f t="shared" si="33"/>
        <v>0</v>
      </c>
      <c r="J1046" s="74" t="str">
        <f t="shared" si="32"/>
        <v/>
      </c>
    </row>
    <row r="1047" spans="1:10" ht="15" customHeight="1">
      <c r="A1047" s="25">
        <v>1046</v>
      </c>
      <c r="B1047" s="25" t="s">
        <v>17</v>
      </c>
      <c r="C1047" s="24" t="s">
        <v>5735</v>
      </c>
      <c r="D1047" s="24" t="s">
        <v>4104</v>
      </c>
      <c r="E1047" s="23">
        <v>198</v>
      </c>
      <c r="F1047" s="115">
        <v>5</v>
      </c>
      <c r="G1047" s="85">
        <v>422.27</v>
      </c>
      <c r="H1047" s="72"/>
      <c r="I1047" s="73">
        <f t="shared" si="33"/>
        <v>0</v>
      </c>
      <c r="J1047" s="74" t="str">
        <f t="shared" si="32"/>
        <v/>
      </c>
    </row>
    <row r="1048" spans="1:10" ht="15" customHeight="1">
      <c r="A1048" s="25">
        <v>1047</v>
      </c>
      <c r="B1048" s="25" t="s">
        <v>17</v>
      </c>
      <c r="C1048" s="24" t="s">
        <v>5734</v>
      </c>
      <c r="D1048" s="24" t="s">
        <v>5733</v>
      </c>
      <c r="E1048" s="23">
        <v>198</v>
      </c>
      <c r="F1048" s="115">
        <v>5</v>
      </c>
      <c r="G1048" s="85">
        <v>498</v>
      </c>
      <c r="H1048" s="72"/>
      <c r="I1048" s="73">
        <f t="shared" si="33"/>
        <v>0</v>
      </c>
      <c r="J1048" s="74" t="str">
        <f t="shared" si="32"/>
        <v/>
      </c>
    </row>
    <row r="1049" spans="1:10" ht="15" customHeight="1">
      <c r="A1049" s="25">
        <v>1048</v>
      </c>
      <c r="B1049" s="25" t="s">
        <v>17</v>
      </c>
      <c r="C1049" s="24" t="s">
        <v>5732</v>
      </c>
      <c r="D1049" s="24" t="s">
        <v>5731</v>
      </c>
      <c r="E1049" s="23">
        <v>198</v>
      </c>
      <c r="F1049" s="115">
        <v>14</v>
      </c>
      <c r="G1049" s="85">
        <v>257.10000000000002</v>
      </c>
      <c r="H1049" s="72"/>
      <c r="I1049" s="73">
        <f t="shared" si="33"/>
        <v>0</v>
      </c>
      <c r="J1049" s="74" t="str">
        <f t="shared" si="32"/>
        <v/>
      </c>
    </row>
    <row r="1050" spans="1:10" ht="15" customHeight="1">
      <c r="A1050" s="25">
        <v>1049</v>
      </c>
      <c r="B1050" s="25" t="s">
        <v>17</v>
      </c>
      <c r="C1050" s="24" t="s">
        <v>5730</v>
      </c>
      <c r="D1050" s="24" t="s">
        <v>2700</v>
      </c>
      <c r="E1050" s="23">
        <v>74868</v>
      </c>
      <c r="F1050" s="115">
        <v>5</v>
      </c>
      <c r="G1050" s="85">
        <v>25.99</v>
      </c>
      <c r="H1050" s="72"/>
      <c r="I1050" s="73">
        <f t="shared" si="33"/>
        <v>0</v>
      </c>
      <c r="J1050" s="74" t="str">
        <f t="shared" si="32"/>
        <v/>
      </c>
    </row>
    <row r="1051" spans="1:10" ht="15" customHeight="1">
      <c r="A1051" s="25">
        <v>1050</v>
      </c>
      <c r="B1051" s="25" t="s">
        <v>17</v>
      </c>
      <c r="C1051" s="24" t="s">
        <v>5729</v>
      </c>
      <c r="D1051" s="24" t="s">
        <v>5494</v>
      </c>
      <c r="E1051" s="23">
        <v>198</v>
      </c>
      <c r="F1051" s="115">
        <v>78</v>
      </c>
      <c r="G1051" s="85">
        <v>39.99</v>
      </c>
      <c r="H1051" s="72"/>
      <c r="I1051" s="73">
        <f t="shared" si="33"/>
        <v>0</v>
      </c>
      <c r="J1051" s="74" t="str">
        <f t="shared" si="32"/>
        <v/>
      </c>
    </row>
    <row r="1052" spans="1:10" ht="15" customHeight="1">
      <c r="A1052" s="25">
        <v>1051</v>
      </c>
      <c r="B1052" s="25" t="s">
        <v>17</v>
      </c>
      <c r="C1052" s="24" t="s">
        <v>5728</v>
      </c>
      <c r="D1052" s="24" t="s">
        <v>5492</v>
      </c>
      <c r="E1052" s="23">
        <v>198</v>
      </c>
      <c r="F1052" s="115">
        <v>5</v>
      </c>
      <c r="G1052" s="85">
        <v>3615</v>
      </c>
      <c r="H1052" s="72"/>
      <c r="I1052" s="73">
        <f t="shared" si="33"/>
        <v>0</v>
      </c>
      <c r="J1052" s="74" t="str">
        <f t="shared" si="32"/>
        <v/>
      </c>
    </row>
    <row r="1053" spans="1:10" ht="15" customHeight="1">
      <c r="A1053" s="25">
        <v>1052</v>
      </c>
      <c r="B1053" s="25" t="s">
        <v>17</v>
      </c>
      <c r="C1053" s="24" t="s">
        <v>5727</v>
      </c>
      <c r="D1053" s="24" t="s">
        <v>5726</v>
      </c>
      <c r="E1053" s="23">
        <v>86768</v>
      </c>
      <c r="F1053" s="115">
        <v>18</v>
      </c>
      <c r="G1053" s="85">
        <v>31.1</v>
      </c>
      <c r="H1053" s="72"/>
      <c r="I1053" s="73">
        <f t="shared" si="33"/>
        <v>0</v>
      </c>
      <c r="J1053" s="74" t="str">
        <f t="shared" si="32"/>
        <v/>
      </c>
    </row>
    <row r="1054" spans="1:10" ht="15" customHeight="1">
      <c r="A1054" s="25">
        <v>1053</v>
      </c>
      <c r="B1054" s="25" t="s">
        <v>17</v>
      </c>
      <c r="C1054" s="24" t="s">
        <v>5725</v>
      </c>
      <c r="D1054" s="24" t="s">
        <v>2755</v>
      </c>
      <c r="E1054" s="23" t="s">
        <v>2657</v>
      </c>
      <c r="F1054" s="115">
        <v>329</v>
      </c>
      <c r="G1054" s="85">
        <v>2.4700000000000002</v>
      </c>
      <c r="H1054" s="72"/>
      <c r="I1054" s="73">
        <f t="shared" si="33"/>
        <v>0</v>
      </c>
      <c r="J1054" s="74" t="str">
        <f t="shared" si="32"/>
        <v/>
      </c>
    </row>
    <row r="1055" spans="1:10" ht="15" customHeight="1">
      <c r="A1055" s="25">
        <v>1054</v>
      </c>
      <c r="B1055" s="25" t="s">
        <v>17</v>
      </c>
      <c r="C1055" s="24" t="s">
        <v>5725</v>
      </c>
      <c r="D1055" s="24" t="s">
        <v>2755</v>
      </c>
      <c r="E1055" s="23" t="s">
        <v>106</v>
      </c>
      <c r="F1055" s="115">
        <v>197</v>
      </c>
      <c r="G1055" s="85">
        <v>2.74</v>
      </c>
      <c r="H1055" s="72"/>
      <c r="I1055" s="73">
        <f t="shared" si="33"/>
        <v>0</v>
      </c>
      <c r="J1055" s="74" t="str">
        <f t="shared" si="32"/>
        <v/>
      </c>
    </row>
    <row r="1056" spans="1:10" ht="15" customHeight="1">
      <c r="A1056" s="25">
        <v>1055</v>
      </c>
      <c r="B1056" s="25" t="s">
        <v>17</v>
      </c>
      <c r="C1056" s="24" t="s">
        <v>5724</v>
      </c>
      <c r="D1056" s="24" t="s">
        <v>2755</v>
      </c>
      <c r="E1056" s="23" t="s">
        <v>2657</v>
      </c>
      <c r="F1056" s="115">
        <v>50</v>
      </c>
      <c r="G1056" s="85">
        <v>3.9599999999999995</v>
      </c>
      <c r="H1056" s="72"/>
      <c r="I1056" s="73">
        <f t="shared" si="33"/>
        <v>0</v>
      </c>
      <c r="J1056" s="74" t="str">
        <f t="shared" si="32"/>
        <v/>
      </c>
    </row>
    <row r="1057" spans="1:10" ht="15" customHeight="1">
      <c r="A1057" s="25">
        <v>1056</v>
      </c>
      <c r="B1057" s="25" t="s">
        <v>17</v>
      </c>
      <c r="C1057" s="24" t="s">
        <v>5723</v>
      </c>
      <c r="D1057" s="24" t="s">
        <v>2674</v>
      </c>
      <c r="E1057" s="23">
        <v>27914</v>
      </c>
      <c r="F1057" s="115">
        <v>5</v>
      </c>
      <c r="G1057" s="85">
        <v>50</v>
      </c>
      <c r="H1057" s="72"/>
      <c r="I1057" s="73">
        <f t="shared" si="33"/>
        <v>0</v>
      </c>
      <c r="J1057" s="74" t="str">
        <f t="shared" si="32"/>
        <v/>
      </c>
    </row>
    <row r="1058" spans="1:10" ht="15" customHeight="1">
      <c r="A1058" s="25">
        <v>1057</v>
      </c>
      <c r="B1058" s="25" t="s">
        <v>17</v>
      </c>
      <c r="C1058" s="24" t="s">
        <v>5722</v>
      </c>
      <c r="D1058" s="24" t="s">
        <v>2755</v>
      </c>
      <c r="E1058" s="23" t="s">
        <v>2657</v>
      </c>
      <c r="F1058" s="115">
        <v>80</v>
      </c>
      <c r="G1058" s="85">
        <v>4.7</v>
      </c>
      <c r="H1058" s="72"/>
      <c r="I1058" s="73">
        <f t="shared" si="33"/>
        <v>0</v>
      </c>
      <c r="J1058" s="74" t="str">
        <f t="shared" si="32"/>
        <v/>
      </c>
    </row>
    <row r="1059" spans="1:10" ht="15" customHeight="1">
      <c r="A1059" s="25">
        <v>1058</v>
      </c>
      <c r="B1059" s="25" t="s">
        <v>17</v>
      </c>
      <c r="C1059" s="24" t="s">
        <v>5721</v>
      </c>
      <c r="D1059" s="24" t="s">
        <v>2755</v>
      </c>
      <c r="E1059" s="23" t="s">
        <v>106</v>
      </c>
      <c r="F1059" s="115">
        <v>32</v>
      </c>
      <c r="G1059" s="85">
        <v>12.5</v>
      </c>
      <c r="H1059" s="72"/>
      <c r="I1059" s="73">
        <f t="shared" si="33"/>
        <v>0</v>
      </c>
      <c r="J1059" s="74" t="str">
        <f t="shared" si="32"/>
        <v/>
      </c>
    </row>
    <row r="1060" spans="1:10" ht="15" customHeight="1">
      <c r="A1060" s="25">
        <v>1059</v>
      </c>
      <c r="B1060" s="25" t="s">
        <v>17</v>
      </c>
      <c r="C1060" s="24" t="s">
        <v>5720</v>
      </c>
      <c r="D1060" s="24" t="s">
        <v>2755</v>
      </c>
      <c r="E1060" s="23" t="s">
        <v>2657</v>
      </c>
      <c r="F1060" s="115">
        <v>543</v>
      </c>
      <c r="G1060" s="85">
        <v>1.56</v>
      </c>
      <c r="H1060" s="72"/>
      <c r="I1060" s="73">
        <f t="shared" si="33"/>
        <v>0</v>
      </c>
      <c r="J1060" s="74" t="str">
        <f t="shared" si="32"/>
        <v/>
      </c>
    </row>
    <row r="1061" spans="1:10" ht="15" customHeight="1">
      <c r="A1061" s="25">
        <v>1060</v>
      </c>
      <c r="B1061" s="25" t="s">
        <v>17</v>
      </c>
      <c r="C1061" s="24" t="s">
        <v>5719</v>
      </c>
      <c r="D1061" s="24" t="s">
        <v>2755</v>
      </c>
      <c r="E1061" s="23" t="s">
        <v>2657</v>
      </c>
      <c r="F1061" s="115">
        <v>273</v>
      </c>
      <c r="G1061" s="85">
        <v>0.46</v>
      </c>
      <c r="H1061" s="72"/>
      <c r="I1061" s="73">
        <f t="shared" si="33"/>
        <v>0</v>
      </c>
      <c r="J1061" s="74" t="str">
        <f t="shared" si="32"/>
        <v/>
      </c>
    </row>
    <row r="1062" spans="1:10" ht="15" customHeight="1">
      <c r="A1062" s="25">
        <v>1061</v>
      </c>
      <c r="B1062" s="25" t="s">
        <v>17</v>
      </c>
      <c r="C1062" s="24" t="s">
        <v>5718</v>
      </c>
      <c r="D1062" s="24" t="s">
        <v>2706</v>
      </c>
      <c r="E1062" s="23">
        <v>15818</v>
      </c>
      <c r="F1062" s="115">
        <v>6</v>
      </c>
      <c r="G1062" s="85">
        <v>29.99</v>
      </c>
      <c r="H1062" s="72"/>
      <c r="I1062" s="73">
        <f t="shared" si="33"/>
        <v>0</v>
      </c>
      <c r="J1062" s="74" t="str">
        <f t="shared" si="32"/>
        <v/>
      </c>
    </row>
    <row r="1063" spans="1:10" ht="15" customHeight="1">
      <c r="A1063" s="25">
        <v>1062</v>
      </c>
      <c r="B1063" s="25" t="s">
        <v>17</v>
      </c>
      <c r="C1063" s="24" t="s">
        <v>5717</v>
      </c>
      <c r="D1063" s="24" t="s">
        <v>2755</v>
      </c>
      <c r="E1063" s="23" t="s">
        <v>2657</v>
      </c>
      <c r="F1063" s="115">
        <v>80</v>
      </c>
      <c r="G1063" s="85">
        <v>7.62</v>
      </c>
      <c r="H1063" s="72"/>
      <c r="I1063" s="73">
        <f t="shared" si="33"/>
        <v>0</v>
      </c>
      <c r="J1063" s="74" t="str">
        <f t="shared" si="32"/>
        <v/>
      </c>
    </row>
    <row r="1064" spans="1:10" ht="15" customHeight="1">
      <c r="A1064" s="25">
        <v>1063</v>
      </c>
      <c r="B1064" s="25" t="s">
        <v>17</v>
      </c>
      <c r="C1064" s="24" t="s">
        <v>5716</v>
      </c>
      <c r="D1064" s="24" t="s">
        <v>2764</v>
      </c>
      <c r="E1064" s="23" t="s">
        <v>2657</v>
      </c>
      <c r="F1064" s="115">
        <v>40</v>
      </c>
      <c r="G1064" s="85">
        <v>12.8</v>
      </c>
      <c r="H1064" s="72"/>
      <c r="I1064" s="73">
        <f t="shared" si="33"/>
        <v>0</v>
      </c>
      <c r="J1064" s="74" t="str">
        <f t="shared" si="32"/>
        <v/>
      </c>
    </row>
    <row r="1065" spans="1:10" ht="15" customHeight="1">
      <c r="A1065" s="25">
        <v>1064</v>
      </c>
      <c r="B1065" s="25" t="s">
        <v>17</v>
      </c>
      <c r="C1065" s="24" t="s">
        <v>5715</v>
      </c>
      <c r="D1065" s="24" t="s">
        <v>2755</v>
      </c>
      <c r="E1065" s="23" t="s">
        <v>2657</v>
      </c>
      <c r="F1065" s="115">
        <v>21</v>
      </c>
      <c r="G1065" s="85">
        <v>4.5</v>
      </c>
      <c r="H1065" s="72"/>
      <c r="I1065" s="73">
        <f t="shared" si="33"/>
        <v>0</v>
      </c>
      <c r="J1065" s="74" t="str">
        <f t="shared" si="32"/>
        <v/>
      </c>
    </row>
    <row r="1066" spans="1:10" ht="15" customHeight="1">
      <c r="A1066" s="25">
        <v>1065</v>
      </c>
      <c r="B1066" s="25" t="s">
        <v>17</v>
      </c>
      <c r="C1066" s="24" t="s">
        <v>5714</v>
      </c>
      <c r="D1066" s="24" t="s">
        <v>2755</v>
      </c>
      <c r="E1066" s="23" t="s">
        <v>2657</v>
      </c>
      <c r="F1066" s="115">
        <v>124</v>
      </c>
      <c r="G1066" s="85">
        <v>7.3</v>
      </c>
      <c r="H1066" s="72"/>
      <c r="I1066" s="73">
        <f t="shared" si="33"/>
        <v>0</v>
      </c>
      <c r="J1066" s="74" t="str">
        <f t="shared" si="32"/>
        <v/>
      </c>
    </row>
    <row r="1067" spans="1:10" ht="15" customHeight="1">
      <c r="A1067" s="25">
        <v>1066</v>
      </c>
      <c r="B1067" s="25" t="s">
        <v>17</v>
      </c>
      <c r="C1067" s="24" t="s">
        <v>5713</v>
      </c>
      <c r="D1067" s="24" t="s">
        <v>3235</v>
      </c>
      <c r="E1067" s="23">
        <v>73474</v>
      </c>
      <c r="F1067" s="115">
        <v>5</v>
      </c>
      <c r="G1067" s="85">
        <v>45</v>
      </c>
      <c r="H1067" s="72"/>
      <c r="I1067" s="73">
        <f t="shared" si="33"/>
        <v>0</v>
      </c>
      <c r="J1067" s="74" t="str">
        <f t="shared" si="32"/>
        <v/>
      </c>
    </row>
    <row r="1068" spans="1:10" ht="15" customHeight="1">
      <c r="A1068" s="25">
        <v>1067</v>
      </c>
      <c r="B1068" s="25" t="s">
        <v>17</v>
      </c>
      <c r="C1068" s="24" t="s">
        <v>5712</v>
      </c>
      <c r="D1068" s="24" t="s">
        <v>2685</v>
      </c>
      <c r="E1068" s="23">
        <v>16827</v>
      </c>
      <c r="F1068" s="115">
        <v>29</v>
      </c>
      <c r="G1068" s="85">
        <v>20</v>
      </c>
      <c r="H1068" s="72"/>
      <c r="I1068" s="73">
        <f t="shared" si="33"/>
        <v>0</v>
      </c>
      <c r="J1068" s="74" t="str">
        <f t="shared" si="32"/>
        <v/>
      </c>
    </row>
    <row r="1069" spans="1:10" ht="15" customHeight="1">
      <c r="A1069" s="25">
        <v>1068</v>
      </c>
      <c r="B1069" s="25" t="s">
        <v>17</v>
      </c>
      <c r="C1069" s="24" t="s">
        <v>5711</v>
      </c>
      <c r="D1069" s="24" t="s">
        <v>5710</v>
      </c>
      <c r="E1069" s="23">
        <v>74025</v>
      </c>
      <c r="F1069" s="115">
        <v>5</v>
      </c>
      <c r="G1069" s="85">
        <v>375.08</v>
      </c>
      <c r="H1069" s="72"/>
      <c r="I1069" s="73">
        <f t="shared" si="33"/>
        <v>0</v>
      </c>
      <c r="J1069" s="74" t="str">
        <f t="shared" si="32"/>
        <v/>
      </c>
    </row>
    <row r="1070" spans="1:10" ht="15" customHeight="1">
      <c r="A1070" s="25">
        <v>1069</v>
      </c>
      <c r="B1070" s="25" t="s">
        <v>17</v>
      </c>
      <c r="C1070" s="24" t="s">
        <v>5709</v>
      </c>
      <c r="D1070" s="24" t="s">
        <v>3214</v>
      </c>
      <c r="E1070" s="23">
        <v>6848</v>
      </c>
      <c r="F1070" s="115">
        <v>5</v>
      </c>
      <c r="G1070" s="85">
        <v>293.90333333333336</v>
      </c>
      <c r="H1070" s="72"/>
      <c r="I1070" s="73">
        <f t="shared" si="33"/>
        <v>0</v>
      </c>
      <c r="J1070" s="74" t="str">
        <f t="shared" si="32"/>
        <v/>
      </c>
    </row>
    <row r="1071" spans="1:10" ht="15" customHeight="1">
      <c r="A1071" s="25">
        <v>1070</v>
      </c>
      <c r="B1071" s="25" t="s">
        <v>17</v>
      </c>
      <c r="C1071" s="24" t="s">
        <v>5708</v>
      </c>
      <c r="D1071" s="24" t="s">
        <v>5707</v>
      </c>
      <c r="E1071" s="23">
        <v>27914</v>
      </c>
      <c r="F1071" s="115">
        <v>5</v>
      </c>
      <c r="G1071" s="85">
        <v>3375.75</v>
      </c>
      <c r="H1071" s="72"/>
      <c r="I1071" s="73">
        <f t="shared" si="33"/>
        <v>0</v>
      </c>
      <c r="J1071" s="74" t="str">
        <f t="shared" si="32"/>
        <v/>
      </c>
    </row>
    <row r="1072" spans="1:10" ht="15" customHeight="1">
      <c r="A1072" s="25">
        <v>1071</v>
      </c>
      <c r="B1072" s="25" t="s">
        <v>17</v>
      </c>
      <c r="C1072" s="24" t="s">
        <v>5706</v>
      </c>
      <c r="D1072" s="24" t="s">
        <v>3988</v>
      </c>
      <c r="E1072" s="23">
        <v>66503</v>
      </c>
      <c r="F1072" s="115">
        <v>5</v>
      </c>
      <c r="G1072" s="85">
        <v>14.06</v>
      </c>
      <c r="H1072" s="72"/>
      <c r="I1072" s="73">
        <f t="shared" si="33"/>
        <v>0</v>
      </c>
      <c r="J1072" s="74" t="str">
        <f t="shared" si="32"/>
        <v/>
      </c>
    </row>
    <row r="1073" spans="1:10" ht="15" customHeight="1">
      <c r="A1073" s="25">
        <v>1072</v>
      </c>
      <c r="B1073" s="25" t="s">
        <v>17</v>
      </c>
      <c r="C1073" s="24" t="s">
        <v>5705</v>
      </c>
      <c r="D1073" s="24" t="s">
        <v>3118</v>
      </c>
      <c r="E1073" s="23">
        <v>13499</v>
      </c>
      <c r="F1073" s="115">
        <v>320</v>
      </c>
      <c r="G1073" s="85">
        <v>0.25</v>
      </c>
      <c r="H1073" s="72"/>
      <c r="I1073" s="73">
        <f t="shared" si="33"/>
        <v>0</v>
      </c>
      <c r="J1073" s="74" t="str">
        <f t="shared" si="32"/>
        <v/>
      </c>
    </row>
    <row r="1074" spans="1:10" ht="15" customHeight="1">
      <c r="A1074" s="25">
        <v>1073</v>
      </c>
      <c r="B1074" s="25" t="s">
        <v>17</v>
      </c>
      <c r="C1074" s="24" t="s">
        <v>5704</v>
      </c>
      <c r="D1074" s="24" t="s">
        <v>3267</v>
      </c>
      <c r="E1074" s="23">
        <v>6848</v>
      </c>
      <c r="F1074" s="115">
        <v>10</v>
      </c>
      <c r="G1074" s="85">
        <v>10</v>
      </c>
      <c r="H1074" s="72"/>
      <c r="I1074" s="73">
        <f t="shared" si="33"/>
        <v>0</v>
      </c>
      <c r="J1074" s="74" t="str">
        <f t="shared" si="32"/>
        <v/>
      </c>
    </row>
    <row r="1075" spans="1:10" ht="15" customHeight="1">
      <c r="A1075" s="25">
        <v>1074</v>
      </c>
      <c r="B1075" s="25" t="s">
        <v>17</v>
      </c>
      <c r="C1075" s="24" t="s">
        <v>5703</v>
      </c>
      <c r="D1075" s="24" t="s">
        <v>3267</v>
      </c>
      <c r="E1075" s="23">
        <v>81348</v>
      </c>
      <c r="F1075" s="115">
        <v>5</v>
      </c>
      <c r="G1075" s="85">
        <v>87.04</v>
      </c>
      <c r="H1075" s="72"/>
      <c r="I1075" s="73">
        <f t="shared" si="33"/>
        <v>0</v>
      </c>
      <c r="J1075" s="74" t="str">
        <f t="shared" si="32"/>
        <v/>
      </c>
    </row>
    <row r="1076" spans="1:10" ht="15" customHeight="1">
      <c r="A1076" s="25">
        <v>1075</v>
      </c>
      <c r="B1076" s="25" t="s">
        <v>17</v>
      </c>
      <c r="C1076" s="24" t="s">
        <v>5702</v>
      </c>
      <c r="D1076" s="24" t="s">
        <v>2817</v>
      </c>
      <c r="E1076" s="23">
        <v>6848</v>
      </c>
      <c r="F1076" s="115">
        <v>35</v>
      </c>
      <c r="G1076" s="85">
        <v>5.46</v>
      </c>
      <c r="H1076" s="72"/>
      <c r="I1076" s="73">
        <f t="shared" si="33"/>
        <v>0</v>
      </c>
      <c r="J1076" s="74" t="str">
        <f t="shared" si="32"/>
        <v/>
      </c>
    </row>
    <row r="1077" spans="1:10" ht="15" customHeight="1">
      <c r="A1077" s="25">
        <v>1076</v>
      </c>
      <c r="B1077" s="25" t="s">
        <v>17</v>
      </c>
      <c r="C1077" s="24" t="s">
        <v>5701</v>
      </c>
      <c r="D1077" s="24" t="s">
        <v>2817</v>
      </c>
      <c r="E1077" s="23">
        <v>6848</v>
      </c>
      <c r="F1077" s="115">
        <v>33</v>
      </c>
      <c r="G1077" s="85">
        <v>4.3933333333333335</v>
      </c>
      <c r="H1077" s="72"/>
      <c r="I1077" s="73">
        <f t="shared" si="33"/>
        <v>0</v>
      </c>
      <c r="J1077" s="74" t="str">
        <f t="shared" si="32"/>
        <v/>
      </c>
    </row>
    <row r="1078" spans="1:10" ht="15" customHeight="1">
      <c r="A1078" s="25">
        <v>1077</v>
      </c>
      <c r="B1078" s="25" t="s">
        <v>17</v>
      </c>
      <c r="C1078" s="24" t="s">
        <v>5700</v>
      </c>
      <c r="D1078" s="24" t="s">
        <v>2777</v>
      </c>
      <c r="E1078" s="23" t="s">
        <v>626</v>
      </c>
      <c r="F1078" s="115">
        <v>28</v>
      </c>
      <c r="G1078" s="85">
        <v>5.91</v>
      </c>
      <c r="H1078" s="72"/>
      <c r="I1078" s="73">
        <f t="shared" si="33"/>
        <v>0</v>
      </c>
      <c r="J1078" s="74" t="str">
        <f t="shared" si="32"/>
        <v/>
      </c>
    </row>
    <row r="1079" spans="1:10" ht="15" customHeight="1">
      <c r="A1079" s="25">
        <v>1078</v>
      </c>
      <c r="B1079" s="25" t="s">
        <v>17</v>
      </c>
      <c r="C1079" s="24" t="s">
        <v>5699</v>
      </c>
      <c r="D1079" s="24" t="s">
        <v>5698</v>
      </c>
      <c r="E1079" s="23" t="s">
        <v>5697</v>
      </c>
      <c r="F1079" s="115">
        <v>26</v>
      </c>
      <c r="G1079" s="85">
        <v>5.0999999999999996</v>
      </c>
      <c r="H1079" s="72"/>
      <c r="I1079" s="73">
        <f t="shared" si="33"/>
        <v>0</v>
      </c>
      <c r="J1079" s="74" t="str">
        <f t="shared" si="32"/>
        <v/>
      </c>
    </row>
    <row r="1080" spans="1:10" ht="15" customHeight="1">
      <c r="A1080" s="25">
        <v>1079</v>
      </c>
      <c r="B1080" s="25" t="s">
        <v>17</v>
      </c>
      <c r="C1080" s="24" t="s">
        <v>5696</v>
      </c>
      <c r="D1080" s="24" t="s">
        <v>2706</v>
      </c>
      <c r="E1080" s="23">
        <v>15818</v>
      </c>
      <c r="F1080" s="115">
        <v>5</v>
      </c>
      <c r="G1080" s="85">
        <v>59</v>
      </c>
      <c r="H1080" s="72"/>
      <c r="I1080" s="73">
        <f t="shared" si="33"/>
        <v>0</v>
      </c>
      <c r="J1080" s="74" t="str">
        <f t="shared" si="32"/>
        <v/>
      </c>
    </row>
    <row r="1081" spans="1:10" ht="15" customHeight="1">
      <c r="A1081" s="25">
        <v>1080</v>
      </c>
      <c r="B1081" s="25" t="s">
        <v>17</v>
      </c>
      <c r="C1081" s="24" t="s">
        <v>5695</v>
      </c>
      <c r="D1081" s="24" t="s">
        <v>2752</v>
      </c>
      <c r="E1081" s="23">
        <v>13499</v>
      </c>
      <c r="F1081" s="115">
        <v>70</v>
      </c>
      <c r="G1081" s="85">
        <v>0.99</v>
      </c>
      <c r="H1081" s="72"/>
      <c r="I1081" s="73">
        <f t="shared" si="33"/>
        <v>0</v>
      </c>
      <c r="J1081" s="74" t="str">
        <f t="shared" si="32"/>
        <v/>
      </c>
    </row>
    <row r="1082" spans="1:10" ht="15" customHeight="1">
      <c r="A1082" s="25">
        <v>1081</v>
      </c>
      <c r="B1082" s="25" t="s">
        <v>17</v>
      </c>
      <c r="C1082" s="24" t="s">
        <v>5694</v>
      </c>
      <c r="D1082" s="24" t="s">
        <v>2777</v>
      </c>
      <c r="E1082" s="23">
        <v>59742</v>
      </c>
      <c r="F1082" s="115">
        <v>5</v>
      </c>
      <c r="G1082" s="85">
        <v>91.083333333333329</v>
      </c>
      <c r="H1082" s="72"/>
      <c r="I1082" s="73">
        <f t="shared" si="33"/>
        <v>0</v>
      </c>
      <c r="J1082" s="74" t="str">
        <f t="shared" si="32"/>
        <v/>
      </c>
    </row>
    <row r="1083" spans="1:10" ht="15" customHeight="1">
      <c r="A1083" s="25">
        <v>1082</v>
      </c>
      <c r="B1083" s="25" t="s">
        <v>17</v>
      </c>
      <c r="C1083" s="24" t="s">
        <v>5693</v>
      </c>
      <c r="D1083" s="24" t="s">
        <v>5692</v>
      </c>
      <c r="E1083" s="23">
        <v>13499</v>
      </c>
      <c r="F1083" s="115">
        <v>40</v>
      </c>
      <c r="G1083" s="85">
        <v>5.73</v>
      </c>
      <c r="H1083" s="72"/>
      <c r="I1083" s="73">
        <f t="shared" si="33"/>
        <v>0</v>
      </c>
      <c r="J1083" s="74" t="str">
        <f t="shared" si="32"/>
        <v/>
      </c>
    </row>
    <row r="1084" spans="1:10" ht="15" customHeight="1">
      <c r="A1084" s="25">
        <v>1083</v>
      </c>
      <c r="B1084" s="25" t="s">
        <v>17</v>
      </c>
      <c r="C1084" s="24" t="s">
        <v>5691</v>
      </c>
      <c r="D1084" s="24" t="s">
        <v>2743</v>
      </c>
      <c r="E1084" s="23" t="s">
        <v>1900</v>
      </c>
      <c r="F1084" s="115">
        <v>854</v>
      </c>
      <c r="G1084" s="85">
        <v>1.2</v>
      </c>
      <c r="H1084" s="72"/>
      <c r="I1084" s="73">
        <f t="shared" si="33"/>
        <v>0</v>
      </c>
      <c r="J1084" s="74" t="str">
        <f t="shared" si="32"/>
        <v/>
      </c>
    </row>
    <row r="1085" spans="1:10" ht="15" customHeight="1">
      <c r="A1085" s="25">
        <v>1084</v>
      </c>
      <c r="B1085" s="25" t="s">
        <v>17</v>
      </c>
      <c r="C1085" s="24" t="s">
        <v>5690</v>
      </c>
      <c r="D1085" s="24" t="s">
        <v>5689</v>
      </c>
      <c r="E1085" s="23" t="s">
        <v>1900</v>
      </c>
      <c r="F1085" s="115">
        <v>152</v>
      </c>
      <c r="G1085" s="85">
        <v>4</v>
      </c>
      <c r="H1085" s="72"/>
      <c r="I1085" s="73">
        <f t="shared" si="33"/>
        <v>0</v>
      </c>
      <c r="J1085" s="74" t="str">
        <f t="shared" si="32"/>
        <v/>
      </c>
    </row>
    <row r="1086" spans="1:10" ht="15" customHeight="1">
      <c r="A1086" s="25">
        <v>1085</v>
      </c>
      <c r="B1086" s="25" t="s">
        <v>17</v>
      </c>
      <c r="C1086" s="24" t="s">
        <v>5688</v>
      </c>
      <c r="D1086" s="24" t="s">
        <v>5687</v>
      </c>
      <c r="E1086" s="23" t="s">
        <v>1900</v>
      </c>
      <c r="F1086" s="115">
        <v>12</v>
      </c>
      <c r="G1086" s="85">
        <v>15.49</v>
      </c>
      <c r="H1086" s="72"/>
      <c r="I1086" s="73">
        <f t="shared" si="33"/>
        <v>0</v>
      </c>
      <c r="J1086" s="74" t="str">
        <f t="shared" si="32"/>
        <v/>
      </c>
    </row>
    <row r="1087" spans="1:10" ht="15" customHeight="1">
      <c r="A1087" s="25">
        <v>1086</v>
      </c>
      <c r="B1087" s="25" t="s">
        <v>17</v>
      </c>
      <c r="C1087" s="24" t="s">
        <v>5686</v>
      </c>
      <c r="D1087" s="24" t="s">
        <v>5685</v>
      </c>
      <c r="E1087" s="23" t="s">
        <v>5682</v>
      </c>
      <c r="F1087" s="115">
        <v>5</v>
      </c>
      <c r="G1087" s="85">
        <v>3686.14</v>
      </c>
      <c r="H1087" s="72"/>
      <c r="I1087" s="73">
        <f t="shared" si="33"/>
        <v>0</v>
      </c>
      <c r="J1087" s="74" t="str">
        <f t="shared" si="32"/>
        <v/>
      </c>
    </row>
    <row r="1088" spans="1:10" ht="15" customHeight="1">
      <c r="A1088" s="25">
        <v>1087</v>
      </c>
      <c r="B1088" s="25" t="s">
        <v>17</v>
      </c>
      <c r="C1088" s="24" t="s">
        <v>5684</v>
      </c>
      <c r="D1088" s="24" t="s">
        <v>5683</v>
      </c>
      <c r="E1088" s="23" t="s">
        <v>5682</v>
      </c>
      <c r="F1088" s="115">
        <v>5</v>
      </c>
      <c r="G1088" s="85">
        <v>2825</v>
      </c>
      <c r="H1088" s="72"/>
      <c r="I1088" s="73">
        <f t="shared" si="33"/>
        <v>0</v>
      </c>
      <c r="J1088" s="74" t="str">
        <f t="shared" si="32"/>
        <v/>
      </c>
    </row>
    <row r="1089" spans="1:10" ht="15" customHeight="1">
      <c r="A1089" s="25">
        <v>1088</v>
      </c>
      <c r="B1089" s="25" t="s">
        <v>17</v>
      </c>
      <c r="C1089" s="24" t="s">
        <v>5681</v>
      </c>
      <c r="D1089" s="24" t="s">
        <v>5680</v>
      </c>
      <c r="E1089" s="23">
        <v>13499</v>
      </c>
      <c r="F1089" s="115">
        <v>5</v>
      </c>
      <c r="G1089" s="85">
        <v>1005.52</v>
      </c>
      <c r="H1089" s="72"/>
      <c r="I1089" s="73">
        <f t="shared" si="33"/>
        <v>0</v>
      </c>
      <c r="J1089" s="74" t="str">
        <f t="shared" si="32"/>
        <v/>
      </c>
    </row>
    <row r="1090" spans="1:10" ht="15" customHeight="1">
      <c r="A1090" s="25">
        <v>1089</v>
      </c>
      <c r="B1090" s="25" t="s">
        <v>17</v>
      </c>
      <c r="C1090" s="24" t="s">
        <v>5679</v>
      </c>
      <c r="D1090" s="24" t="s">
        <v>5678</v>
      </c>
      <c r="E1090" s="23" t="s">
        <v>5677</v>
      </c>
      <c r="F1090" s="115">
        <v>36</v>
      </c>
      <c r="G1090" s="85">
        <v>8.8933333333333326</v>
      </c>
      <c r="H1090" s="72"/>
      <c r="I1090" s="73">
        <f t="shared" si="33"/>
        <v>0</v>
      </c>
      <c r="J1090" s="74" t="str">
        <f t="shared" ref="J1090:J1153" si="34">IF(H:H&gt;G:G, "Above Estimated Unit Price", "")</f>
        <v/>
      </c>
    </row>
    <row r="1091" spans="1:10" ht="15" customHeight="1">
      <c r="A1091" s="25">
        <v>1090</v>
      </c>
      <c r="B1091" s="25" t="s">
        <v>17</v>
      </c>
      <c r="C1091" s="24" t="s">
        <v>5676</v>
      </c>
      <c r="D1091" s="24" t="s">
        <v>5675</v>
      </c>
      <c r="E1091" s="23">
        <v>55972</v>
      </c>
      <c r="F1091" s="115">
        <v>5</v>
      </c>
      <c r="G1091" s="85">
        <v>3230</v>
      </c>
      <c r="H1091" s="72"/>
      <c r="I1091" s="73">
        <f t="shared" ref="I1091:I1154" si="35">H1091*F1091</f>
        <v>0</v>
      </c>
      <c r="J1091" s="74" t="str">
        <f t="shared" si="34"/>
        <v/>
      </c>
    </row>
    <row r="1092" spans="1:10" ht="15" customHeight="1">
      <c r="A1092" s="25">
        <v>1091</v>
      </c>
      <c r="B1092" s="25" t="s">
        <v>17</v>
      </c>
      <c r="C1092" s="24" t="s">
        <v>5674</v>
      </c>
      <c r="D1092" s="24" t="s">
        <v>3457</v>
      </c>
      <c r="E1092" s="23">
        <v>13499</v>
      </c>
      <c r="F1092" s="115">
        <v>6</v>
      </c>
      <c r="G1092" s="85">
        <v>412.45</v>
      </c>
      <c r="H1092" s="72"/>
      <c r="I1092" s="73">
        <f t="shared" si="35"/>
        <v>0</v>
      </c>
      <c r="J1092" s="74" t="str">
        <f t="shared" si="34"/>
        <v/>
      </c>
    </row>
    <row r="1093" spans="1:10" ht="15" customHeight="1">
      <c r="A1093" s="25">
        <v>1092</v>
      </c>
      <c r="B1093" s="25" t="s">
        <v>17</v>
      </c>
      <c r="C1093" s="24" t="s">
        <v>5673</v>
      </c>
      <c r="D1093" s="24" t="s">
        <v>2700</v>
      </c>
      <c r="E1093" s="23">
        <v>13499</v>
      </c>
      <c r="F1093" s="115">
        <v>5</v>
      </c>
      <c r="G1093" s="85">
        <v>53.853333333333332</v>
      </c>
      <c r="H1093" s="72"/>
      <c r="I1093" s="73">
        <f t="shared" si="35"/>
        <v>0</v>
      </c>
      <c r="J1093" s="74" t="str">
        <f t="shared" si="34"/>
        <v/>
      </c>
    </row>
    <row r="1094" spans="1:10" ht="15" customHeight="1">
      <c r="A1094" s="25">
        <v>1093</v>
      </c>
      <c r="B1094" s="25" t="s">
        <v>17</v>
      </c>
      <c r="C1094" s="24" t="s">
        <v>5672</v>
      </c>
      <c r="D1094" s="24" t="s">
        <v>5671</v>
      </c>
      <c r="E1094" s="23">
        <v>66503</v>
      </c>
      <c r="F1094" s="115">
        <v>25</v>
      </c>
      <c r="G1094" s="85">
        <v>379</v>
      </c>
      <c r="H1094" s="72"/>
      <c r="I1094" s="73">
        <f t="shared" si="35"/>
        <v>0</v>
      </c>
      <c r="J1094" s="74" t="str">
        <f t="shared" si="34"/>
        <v/>
      </c>
    </row>
    <row r="1095" spans="1:10" ht="15" customHeight="1">
      <c r="A1095" s="25">
        <v>1094</v>
      </c>
      <c r="B1095" s="25" t="s">
        <v>17</v>
      </c>
      <c r="C1095" s="24" t="s">
        <v>5670</v>
      </c>
      <c r="D1095" s="24" t="s">
        <v>4288</v>
      </c>
      <c r="E1095" s="23">
        <v>60038</v>
      </c>
      <c r="F1095" s="115">
        <v>95</v>
      </c>
      <c r="G1095" s="85">
        <v>52.566666666666663</v>
      </c>
      <c r="H1095" s="72"/>
      <c r="I1095" s="73">
        <f t="shared" si="35"/>
        <v>0</v>
      </c>
      <c r="J1095" s="74" t="str">
        <f t="shared" si="34"/>
        <v/>
      </c>
    </row>
    <row r="1096" spans="1:10" ht="15" customHeight="1">
      <c r="A1096" s="25">
        <v>1095</v>
      </c>
      <c r="B1096" s="25" t="s">
        <v>17</v>
      </c>
      <c r="C1096" s="24" t="s">
        <v>5669</v>
      </c>
      <c r="D1096" s="24" t="s">
        <v>4288</v>
      </c>
      <c r="E1096" s="23">
        <v>60038</v>
      </c>
      <c r="F1096" s="115">
        <v>5</v>
      </c>
      <c r="G1096" s="85">
        <v>48</v>
      </c>
      <c r="H1096" s="72"/>
      <c r="I1096" s="73">
        <f t="shared" si="35"/>
        <v>0</v>
      </c>
      <c r="J1096" s="74" t="str">
        <f t="shared" si="34"/>
        <v/>
      </c>
    </row>
    <row r="1097" spans="1:10" ht="15" customHeight="1">
      <c r="A1097" s="25">
        <v>1096</v>
      </c>
      <c r="B1097" s="25" t="s">
        <v>17</v>
      </c>
      <c r="C1097" s="24" t="s">
        <v>5668</v>
      </c>
      <c r="D1097" s="24" t="s">
        <v>2700</v>
      </c>
      <c r="E1097" s="23">
        <v>13499</v>
      </c>
      <c r="F1097" s="115">
        <v>11</v>
      </c>
      <c r="G1097" s="85">
        <v>88</v>
      </c>
      <c r="H1097" s="72"/>
      <c r="I1097" s="73">
        <f t="shared" si="35"/>
        <v>0</v>
      </c>
      <c r="J1097" s="74" t="str">
        <f t="shared" si="34"/>
        <v/>
      </c>
    </row>
    <row r="1098" spans="1:10" ht="15" customHeight="1">
      <c r="A1098" s="25">
        <v>1097</v>
      </c>
      <c r="B1098" s="25" t="s">
        <v>17</v>
      </c>
      <c r="C1098" s="24" t="s">
        <v>5667</v>
      </c>
      <c r="D1098" s="24" t="s">
        <v>5666</v>
      </c>
      <c r="E1098" s="23">
        <v>58257</v>
      </c>
      <c r="F1098" s="115">
        <v>18</v>
      </c>
      <c r="G1098" s="85">
        <v>58.65</v>
      </c>
      <c r="H1098" s="72"/>
      <c r="I1098" s="73">
        <f t="shared" si="35"/>
        <v>0</v>
      </c>
      <c r="J1098" s="74" t="str">
        <f t="shared" si="34"/>
        <v/>
      </c>
    </row>
    <row r="1099" spans="1:10" ht="15" customHeight="1">
      <c r="A1099" s="25">
        <v>1098</v>
      </c>
      <c r="B1099" s="25" t="s">
        <v>17</v>
      </c>
      <c r="C1099" s="24" t="s">
        <v>5665</v>
      </c>
      <c r="D1099" s="24" t="s">
        <v>5664</v>
      </c>
      <c r="E1099" s="23">
        <v>99866</v>
      </c>
      <c r="F1099" s="115">
        <v>7</v>
      </c>
      <c r="G1099" s="85">
        <v>416.58666666666664</v>
      </c>
      <c r="H1099" s="72"/>
      <c r="I1099" s="73">
        <f t="shared" si="35"/>
        <v>0</v>
      </c>
      <c r="J1099" s="74" t="str">
        <f t="shared" si="34"/>
        <v/>
      </c>
    </row>
    <row r="1100" spans="1:10" ht="15" customHeight="1">
      <c r="A1100" s="25">
        <v>1099</v>
      </c>
      <c r="B1100" s="25" t="s">
        <v>17</v>
      </c>
      <c r="C1100" s="24" t="s">
        <v>5663</v>
      </c>
      <c r="D1100" s="24" t="s">
        <v>5662</v>
      </c>
      <c r="E1100" s="23">
        <v>27914</v>
      </c>
      <c r="F1100" s="115">
        <v>14</v>
      </c>
      <c r="G1100" s="85">
        <v>33.08</v>
      </c>
      <c r="H1100" s="72"/>
      <c r="I1100" s="73">
        <f t="shared" si="35"/>
        <v>0</v>
      </c>
      <c r="J1100" s="74" t="str">
        <f t="shared" si="34"/>
        <v/>
      </c>
    </row>
    <row r="1101" spans="1:10" ht="15" customHeight="1">
      <c r="A1101" s="25">
        <v>1100</v>
      </c>
      <c r="B1101" s="25" t="s">
        <v>17</v>
      </c>
      <c r="C1101" s="24" t="s">
        <v>5661</v>
      </c>
      <c r="D1101" s="24" t="s">
        <v>3807</v>
      </c>
      <c r="E1101" s="23">
        <v>66503</v>
      </c>
      <c r="F1101" s="115">
        <v>5</v>
      </c>
      <c r="G1101" s="85">
        <v>163.83000000000001</v>
      </c>
      <c r="H1101" s="72"/>
      <c r="I1101" s="73">
        <f t="shared" si="35"/>
        <v>0</v>
      </c>
      <c r="J1101" s="74" t="str">
        <f t="shared" si="34"/>
        <v/>
      </c>
    </row>
    <row r="1102" spans="1:10" ht="15" customHeight="1">
      <c r="A1102" s="25">
        <v>1101</v>
      </c>
      <c r="B1102" s="25" t="s">
        <v>17</v>
      </c>
      <c r="C1102" s="24" t="s">
        <v>5660</v>
      </c>
      <c r="D1102" s="24" t="s">
        <v>5659</v>
      </c>
      <c r="E1102" s="23" t="s">
        <v>884</v>
      </c>
      <c r="F1102" s="115">
        <v>8</v>
      </c>
      <c r="G1102" s="85">
        <v>49</v>
      </c>
      <c r="H1102" s="72"/>
      <c r="I1102" s="73">
        <f t="shared" si="35"/>
        <v>0</v>
      </c>
      <c r="J1102" s="74" t="str">
        <f t="shared" si="34"/>
        <v/>
      </c>
    </row>
    <row r="1103" spans="1:10" ht="15" customHeight="1">
      <c r="A1103" s="25">
        <v>1102</v>
      </c>
      <c r="B1103" s="25" t="s">
        <v>17</v>
      </c>
      <c r="C1103" s="24" t="s">
        <v>5658</v>
      </c>
      <c r="D1103" s="24" t="s">
        <v>2777</v>
      </c>
      <c r="E1103" s="23">
        <v>30221</v>
      </c>
      <c r="F1103" s="115">
        <v>288</v>
      </c>
      <c r="G1103" s="85">
        <v>75</v>
      </c>
      <c r="H1103" s="72"/>
      <c r="I1103" s="73">
        <f t="shared" si="35"/>
        <v>0</v>
      </c>
      <c r="J1103" s="74" t="str">
        <f t="shared" si="34"/>
        <v/>
      </c>
    </row>
    <row r="1104" spans="1:10" ht="15" customHeight="1">
      <c r="A1104" s="25">
        <v>1103</v>
      </c>
      <c r="B1104" s="25" t="s">
        <v>17</v>
      </c>
      <c r="C1104" s="24" t="s">
        <v>5657</v>
      </c>
      <c r="D1104" s="24" t="s">
        <v>2832</v>
      </c>
      <c r="E1104" s="23" t="s">
        <v>5656</v>
      </c>
      <c r="F1104" s="115">
        <v>16</v>
      </c>
      <c r="G1104" s="85">
        <v>7.36</v>
      </c>
      <c r="H1104" s="72"/>
      <c r="I1104" s="73">
        <f t="shared" si="35"/>
        <v>0</v>
      </c>
      <c r="J1104" s="74" t="str">
        <f t="shared" si="34"/>
        <v/>
      </c>
    </row>
    <row r="1105" spans="1:10" ht="15" customHeight="1">
      <c r="A1105" s="25">
        <v>1104</v>
      </c>
      <c r="B1105" s="25" t="s">
        <v>17</v>
      </c>
      <c r="C1105" s="24" t="s">
        <v>5655</v>
      </c>
      <c r="D1105" s="24" t="s">
        <v>3352</v>
      </c>
      <c r="E1105" s="23" t="s">
        <v>2657</v>
      </c>
      <c r="F1105" s="115">
        <v>10</v>
      </c>
      <c r="G1105" s="85">
        <v>25</v>
      </c>
      <c r="H1105" s="72"/>
      <c r="I1105" s="73">
        <f t="shared" si="35"/>
        <v>0</v>
      </c>
      <c r="J1105" s="74" t="str">
        <f t="shared" si="34"/>
        <v/>
      </c>
    </row>
    <row r="1106" spans="1:10" ht="15" customHeight="1">
      <c r="A1106" s="25">
        <v>1105</v>
      </c>
      <c r="B1106" s="25" t="s">
        <v>17</v>
      </c>
      <c r="C1106" s="24" t="s">
        <v>5654</v>
      </c>
      <c r="D1106" s="24" t="s">
        <v>3601</v>
      </c>
      <c r="E1106" s="23">
        <v>34122</v>
      </c>
      <c r="F1106" s="115">
        <v>12</v>
      </c>
      <c r="G1106" s="85">
        <v>157.55000000000001</v>
      </c>
      <c r="H1106" s="72"/>
      <c r="I1106" s="73">
        <f t="shared" si="35"/>
        <v>0</v>
      </c>
      <c r="J1106" s="74" t="str">
        <f t="shared" si="34"/>
        <v/>
      </c>
    </row>
    <row r="1107" spans="1:10" ht="15" customHeight="1">
      <c r="A1107" s="25">
        <v>1106</v>
      </c>
      <c r="B1107" s="25" t="s">
        <v>17</v>
      </c>
      <c r="C1107" s="24" t="s">
        <v>5653</v>
      </c>
      <c r="D1107" s="24" t="s">
        <v>2777</v>
      </c>
      <c r="E1107" s="23">
        <v>27914</v>
      </c>
      <c r="F1107" s="115">
        <v>5</v>
      </c>
      <c r="G1107" s="85">
        <v>36</v>
      </c>
      <c r="H1107" s="72"/>
      <c r="I1107" s="73">
        <f t="shared" si="35"/>
        <v>0</v>
      </c>
      <c r="J1107" s="74" t="str">
        <f t="shared" si="34"/>
        <v/>
      </c>
    </row>
    <row r="1108" spans="1:10" ht="15" customHeight="1">
      <c r="A1108" s="25">
        <v>1107</v>
      </c>
      <c r="B1108" s="25" t="s">
        <v>17</v>
      </c>
      <c r="C1108" s="24" t="s">
        <v>5652</v>
      </c>
      <c r="D1108" s="24" t="s">
        <v>3457</v>
      </c>
      <c r="E1108" s="23">
        <v>13499</v>
      </c>
      <c r="F1108" s="115">
        <v>12</v>
      </c>
      <c r="G1108" s="85">
        <v>35</v>
      </c>
      <c r="H1108" s="72"/>
      <c r="I1108" s="73">
        <f t="shared" si="35"/>
        <v>0</v>
      </c>
      <c r="J1108" s="74" t="str">
        <f t="shared" si="34"/>
        <v/>
      </c>
    </row>
    <row r="1109" spans="1:10" ht="15" customHeight="1">
      <c r="A1109" s="25">
        <v>1108</v>
      </c>
      <c r="B1109" s="25" t="s">
        <v>17</v>
      </c>
      <c r="C1109" s="24" t="s">
        <v>5651</v>
      </c>
      <c r="D1109" s="24" t="s">
        <v>3457</v>
      </c>
      <c r="E1109" s="23">
        <v>13499</v>
      </c>
      <c r="F1109" s="115">
        <v>10</v>
      </c>
      <c r="G1109" s="85">
        <v>22.68</v>
      </c>
      <c r="H1109" s="72"/>
      <c r="I1109" s="73">
        <f t="shared" si="35"/>
        <v>0</v>
      </c>
      <c r="J1109" s="74" t="str">
        <f t="shared" si="34"/>
        <v/>
      </c>
    </row>
    <row r="1110" spans="1:10" ht="15" customHeight="1">
      <c r="A1110" s="25">
        <v>1109</v>
      </c>
      <c r="B1110" s="25" t="s">
        <v>17</v>
      </c>
      <c r="C1110" s="24" t="s">
        <v>5650</v>
      </c>
      <c r="D1110" s="24" t="s">
        <v>5649</v>
      </c>
      <c r="E1110" s="23" t="s">
        <v>2024</v>
      </c>
      <c r="F1110" s="115">
        <v>914</v>
      </c>
      <c r="G1110" s="85">
        <v>0.75</v>
      </c>
      <c r="H1110" s="72"/>
      <c r="I1110" s="73">
        <f t="shared" si="35"/>
        <v>0</v>
      </c>
      <c r="J1110" s="74" t="str">
        <f t="shared" si="34"/>
        <v/>
      </c>
    </row>
    <row r="1111" spans="1:10" ht="15" customHeight="1">
      <c r="A1111" s="25">
        <v>1110</v>
      </c>
      <c r="B1111" s="25" t="s">
        <v>17</v>
      </c>
      <c r="C1111" s="24" t="s">
        <v>5648</v>
      </c>
      <c r="D1111" s="24" t="s">
        <v>4475</v>
      </c>
      <c r="E1111" s="23">
        <v>13499</v>
      </c>
      <c r="F1111" s="115">
        <v>8</v>
      </c>
      <c r="G1111" s="85">
        <v>13.52</v>
      </c>
      <c r="H1111" s="72"/>
      <c r="I1111" s="73">
        <f t="shared" si="35"/>
        <v>0</v>
      </c>
      <c r="J1111" s="74" t="str">
        <f t="shared" si="34"/>
        <v/>
      </c>
    </row>
    <row r="1112" spans="1:10" ht="15" customHeight="1">
      <c r="A1112" s="25">
        <v>1111</v>
      </c>
      <c r="B1112" s="25" t="s">
        <v>17</v>
      </c>
      <c r="C1112" s="24" t="s">
        <v>5647</v>
      </c>
      <c r="D1112" s="24" t="s">
        <v>3457</v>
      </c>
      <c r="E1112" s="23">
        <v>95105</v>
      </c>
      <c r="F1112" s="115">
        <v>11</v>
      </c>
      <c r="G1112" s="85">
        <v>8.23</v>
      </c>
      <c r="H1112" s="72"/>
      <c r="I1112" s="73">
        <f t="shared" si="35"/>
        <v>0</v>
      </c>
      <c r="J1112" s="74" t="str">
        <f t="shared" si="34"/>
        <v/>
      </c>
    </row>
    <row r="1113" spans="1:10" ht="15" customHeight="1">
      <c r="A1113" s="25">
        <v>1112</v>
      </c>
      <c r="B1113" s="25" t="s">
        <v>17</v>
      </c>
      <c r="C1113" s="24" t="s">
        <v>5646</v>
      </c>
      <c r="D1113" s="24" t="s">
        <v>2700</v>
      </c>
      <c r="E1113" s="23">
        <v>95105</v>
      </c>
      <c r="F1113" s="115">
        <v>5</v>
      </c>
      <c r="G1113" s="85">
        <v>38.5</v>
      </c>
      <c r="H1113" s="72"/>
      <c r="I1113" s="73">
        <f t="shared" si="35"/>
        <v>0</v>
      </c>
      <c r="J1113" s="74" t="str">
        <f t="shared" si="34"/>
        <v/>
      </c>
    </row>
    <row r="1114" spans="1:10" ht="15" customHeight="1">
      <c r="A1114" s="25">
        <v>1113</v>
      </c>
      <c r="B1114" s="25" t="s">
        <v>17</v>
      </c>
      <c r="C1114" s="24" t="s">
        <v>5645</v>
      </c>
      <c r="D1114" s="24" t="s">
        <v>2755</v>
      </c>
      <c r="E1114" s="23">
        <v>6848</v>
      </c>
      <c r="F1114" s="115">
        <v>85</v>
      </c>
      <c r="G1114" s="85">
        <v>2.2366666666666668</v>
      </c>
      <c r="H1114" s="72"/>
      <c r="I1114" s="73">
        <f t="shared" si="35"/>
        <v>0</v>
      </c>
      <c r="J1114" s="74" t="str">
        <f t="shared" si="34"/>
        <v/>
      </c>
    </row>
    <row r="1115" spans="1:10" ht="15" customHeight="1">
      <c r="A1115" s="25">
        <v>1114</v>
      </c>
      <c r="B1115" s="25" t="s">
        <v>17</v>
      </c>
      <c r="C1115" s="24" t="s">
        <v>5643</v>
      </c>
      <c r="D1115" s="24" t="s">
        <v>2764</v>
      </c>
      <c r="E1115" s="23">
        <v>6848</v>
      </c>
      <c r="F1115" s="115">
        <v>10</v>
      </c>
      <c r="G1115" s="85">
        <v>13.589999999999998</v>
      </c>
      <c r="H1115" s="72"/>
      <c r="I1115" s="73">
        <f t="shared" si="35"/>
        <v>0</v>
      </c>
      <c r="J1115" s="74" t="str">
        <f t="shared" si="34"/>
        <v/>
      </c>
    </row>
    <row r="1116" spans="1:10" ht="15" customHeight="1">
      <c r="A1116" s="25">
        <v>1115</v>
      </c>
      <c r="B1116" s="25" t="s">
        <v>17</v>
      </c>
      <c r="C1116" s="24" t="s">
        <v>5642</v>
      </c>
      <c r="D1116" s="24" t="s">
        <v>2685</v>
      </c>
      <c r="E1116" s="23">
        <v>6848</v>
      </c>
      <c r="F1116" s="115">
        <v>67</v>
      </c>
      <c r="G1116" s="85">
        <v>10.226666666666667</v>
      </c>
      <c r="H1116" s="72"/>
      <c r="I1116" s="73">
        <f t="shared" si="35"/>
        <v>0</v>
      </c>
      <c r="J1116" s="74" t="str">
        <f t="shared" si="34"/>
        <v/>
      </c>
    </row>
    <row r="1117" spans="1:10" ht="15" customHeight="1">
      <c r="A1117" s="25">
        <v>1116</v>
      </c>
      <c r="B1117" s="25" t="s">
        <v>17</v>
      </c>
      <c r="C1117" s="24" t="s">
        <v>5641</v>
      </c>
      <c r="D1117" s="24" t="s">
        <v>2755</v>
      </c>
      <c r="E1117" s="23">
        <v>6848</v>
      </c>
      <c r="F1117" s="115">
        <v>78</v>
      </c>
      <c r="G1117" s="85">
        <v>10.213333333333333</v>
      </c>
      <c r="H1117" s="72"/>
      <c r="I1117" s="73">
        <f t="shared" si="35"/>
        <v>0</v>
      </c>
      <c r="J1117" s="74" t="str">
        <f t="shared" si="34"/>
        <v/>
      </c>
    </row>
    <row r="1118" spans="1:10" ht="15" customHeight="1">
      <c r="A1118" s="25">
        <v>1117</v>
      </c>
      <c r="B1118" s="25" t="s">
        <v>17</v>
      </c>
      <c r="C1118" s="24" t="s">
        <v>5640</v>
      </c>
      <c r="D1118" s="24" t="s">
        <v>2860</v>
      </c>
      <c r="E1118" s="23">
        <v>13499</v>
      </c>
      <c r="F1118" s="115">
        <v>5</v>
      </c>
      <c r="G1118" s="85">
        <v>41.9</v>
      </c>
      <c r="H1118" s="72"/>
      <c r="I1118" s="73">
        <f t="shared" si="35"/>
        <v>0</v>
      </c>
      <c r="J1118" s="74" t="str">
        <f t="shared" si="34"/>
        <v/>
      </c>
    </row>
    <row r="1119" spans="1:10" ht="15" customHeight="1">
      <c r="A1119" s="25">
        <v>1118</v>
      </c>
      <c r="B1119" s="25" t="s">
        <v>17</v>
      </c>
      <c r="C1119" s="24" t="s">
        <v>5639</v>
      </c>
      <c r="D1119" s="24" t="s">
        <v>2860</v>
      </c>
      <c r="E1119" s="23">
        <v>13499</v>
      </c>
      <c r="F1119" s="115">
        <v>169</v>
      </c>
      <c r="G1119" s="85">
        <v>32.5</v>
      </c>
      <c r="H1119" s="72"/>
      <c r="I1119" s="73">
        <f t="shared" si="35"/>
        <v>0</v>
      </c>
      <c r="J1119" s="74" t="str">
        <f t="shared" si="34"/>
        <v/>
      </c>
    </row>
    <row r="1120" spans="1:10" ht="15" customHeight="1">
      <c r="A1120" s="25">
        <v>1119</v>
      </c>
      <c r="B1120" s="25" t="s">
        <v>17</v>
      </c>
      <c r="C1120" s="24" t="s">
        <v>5638</v>
      </c>
      <c r="D1120" s="24" t="s">
        <v>5637</v>
      </c>
      <c r="E1120" s="23">
        <v>81579</v>
      </c>
      <c r="F1120" s="115">
        <v>19</v>
      </c>
      <c r="G1120" s="85">
        <v>292</v>
      </c>
      <c r="H1120" s="72"/>
      <c r="I1120" s="73">
        <f t="shared" si="35"/>
        <v>0</v>
      </c>
      <c r="J1120" s="74" t="str">
        <f t="shared" si="34"/>
        <v/>
      </c>
    </row>
    <row r="1121" spans="1:10" ht="15" customHeight="1">
      <c r="A1121" s="25">
        <v>1120</v>
      </c>
      <c r="B1121" s="25" t="s">
        <v>17</v>
      </c>
      <c r="C1121" s="24" t="s">
        <v>5636</v>
      </c>
      <c r="D1121" s="24" t="s">
        <v>5635</v>
      </c>
      <c r="E1121" s="23">
        <v>81579</v>
      </c>
      <c r="F1121" s="115">
        <v>22</v>
      </c>
      <c r="G1121" s="85">
        <v>322</v>
      </c>
      <c r="H1121" s="72"/>
      <c r="I1121" s="73">
        <f t="shared" si="35"/>
        <v>0</v>
      </c>
      <c r="J1121" s="74" t="str">
        <f t="shared" si="34"/>
        <v/>
      </c>
    </row>
    <row r="1122" spans="1:10" ht="15" customHeight="1">
      <c r="A1122" s="25">
        <v>1121</v>
      </c>
      <c r="B1122" s="25" t="s">
        <v>17</v>
      </c>
      <c r="C1122" s="24" t="s">
        <v>5634</v>
      </c>
      <c r="D1122" s="24" t="s">
        <v>2755</v>
      </c>
      <c r="E1122" s="23">
        <v>5167</v>
      </c>
      <c r="F1122" s="115">
        <v>91</v>
      </c>
      <c r="G1122" s="85">
        <v>0.67</v>
      </c>
      <c r="H1122" s="72"/>
      <c r="I1122" s="73">
        <f t="shared" si="35"/>
        <v>0</v>
      </c>
      <c r="J1122" s="74" t="str">
        <f t="shared" si="34"/>
        <v/>
      </c>
    </row>
    <row r="1123" spans="1:10" ht="15" customHeight="1">
      <c r="A1123" s="25">
        <v>1122</v>
      </c>
      <c r="B1123" s="25" t="s">
        <v>17</v>
      </c>
      <c r="C1123" s="24" t="s">
        <v>5633</v>
      </c>
      <c r="D1123" s="24" t="s">
        <v>4451</v>
      </c>
      <c r="E1123" s="23">
        <v>25140</v>
      </c>
      <c r="F1123" s="115">
        <v>34</v>
      </c>
      <c r="G1123" s="85">
        <v>358.74333333333334</v>
      </c>
      <c r="H1123" s="72"/>
      <c r="I1123" s="73">
        <f t="shared" si="35"/>
        <v>0</v>
      </c>
      <c r="J1123" s="74" t="str">
        <f t="shared" si="34"/>
        <v/>
      </c>
    </row>
    <row r="1124" spans="1:10" ht="15" customHeight="1">
      <c r="A1124" s="25">
        <v>1123</v>
      </c>
      <c r="B1124" s="25" t="s">
        <v>17</v>
      </c>
      <c r="C1124" s="24" t="s">
        <v>5633</v>
      </c>
      <c r="D1124" s="24" t="s">
        <v>4451</v>
      </c>
      <c r="E1124" s="23">
        <v>72914</v>
      </c>
      <c r="F1124" s="115">
        <v>5</v>
      </c>
      <c r="G1124" s="85">
        <v>318.48</v>
      </c>
      <c r="H1124" s="72"/>
      <c r="I1124" s="73">
        <f t="shared" si="35"/>
        <v>0</v>
      </c>
      <c r="J1124" s="74" t="str">
        <f t="shared" si="34"/>
        <v/>
      </c>
    </row>
    <row r="1125" spans="1:10" ht="15" customHeight="1">
      <c r="A1125" s="25">
        <v>1124</v>
      </c>
      <c r="B1125" s="25" t="s">
        <v>17</v>
      </c>
      <c r="C1125" s="24" t="s">
        <v>5632</v>
      </c>
      <c r="D1125" s="24" t="s">
        <v>5631</v>
      </c>
      <c r="E1125" s="23">
        <v>12338</v>
      </c>
      <c r="F1125" s="115">
        <v>75</v>
      </c>
      <c r="G1125" s="85">
        <v>1.54</v>
      </c>
      <c r="H1125" s="72"/>
      <c r="I1125" s="73">
        <f t="shared" si="35"/>
        <v>0</v>
      </c>
      <c r="J1125" s="74" t="str">
        <f t="shared" si="34"/>
        <v/>
      </c>
    </row>
    <row r="1126" spans="1:10" ht="15" customHeight="1">
      <c r="A1126" s="25">
        <v>1125</v>
      </c>
      <c r="B1126" s="25" t="s">
        <v>17</v>
      </c>
      <c r="C1126" s="24" t="s">
        <v>5630</v>
      </c>
      <c r="D1126" s="24" t="s">
        <v>5629</v>
      </c>
      <c r="E1126" s="23">
        <v>21928</v>
      </c>
      <c r="F1126" s="115">
        <v>5</v>
      </c>
      <c r="G1126" s="85">
        <v>1023</v>
      </c>
      <c r="H1126" s="72"/>
      <c r="I1126" s="73">
        <f t="shared" si="35"/>
        <v>0</v>
      </c>
      <c r="J1126" s="74" t="str">
        <f t="shared" si="34"/>
        <v/>
      </c>
    </row>
    <row r="1127" spans="1:10" ht="15" customHeight="1">
      <c r="A1127" s="25">
        <v>1126</v>
      </c>
      <c r="B1127" s="25" t="s">
        <v>17</v>
      </c>
      <c r="C1127" s="24" t="s">
        <v>5628</v>
      </c>
      <c r="D1127" s="24" t="s">
        <v>3382</v>
      </c>
      <c r="E1127" s="23">
        <v>1526</v>
      </c>
      <c r="F1127" s="115">
        <v>14</v>
      </c>
      <c r="G1127" s="85">
        <v>21.873333333333335</v>
      </c>
      <c r="H1127" s="72"/>
      <c r="I1127" s="73">
        <f t="shared" si="35"/>
        <v>0</v>
      </c>
      <c r="J1127" s="74" t="str">
        <f t="shared" si="34"/>
        <v/>
      </c>
    </row>
    <row r="1128" spans="1:10" ht="15" customHeight="1">
      <c r="A1128" s="25">
        <v>1127</v>
      </c>
      <c r="B1128" s="25" t="s">
        <v>17</v>
      </c>
      <c r="C1128" s="24" t="s">
        <v>5627</v>
      </c>
      <c r="D1128" s="24" t="s">
        <v>5626</v>
      </c>
      <c r="E1128" s="23">
        <v>27914</v>
      </c>
      <c r="F1128" s="115">
        <v>5</v>
      </c>
      <c r="G1128" s="85">
        <v>1064.3100000000002</v>
      </c>
      <c r="H1128" s="72"/>
      <c r="I1128" s="73">
        <f t="shared" si="35"/>
        <v>0</v>
      </c>
      <c r="J1128" s="74" t="str">
        <f t="shared" si="34"/>
        <v/>
      </c>
    </row>
    <row r="1129" spans="1:10" ht="15" customHeight="1">
      <c r="A1129" s="25">
        <v>1128</v>
      </c>
      <c r="B1129" s="25" t="s">
        <v>17</v>
      </c>
      <c r="C1129" s="24" t="s">
        <v>5625</v>
      </c>
      <c r="D1129" s="24" t="s">
        <v>5355</v>
      </c>
      <c r="E1129" s="23">
        <v>27914</v>
      </c>
      <c r="F1129" s="115">
        <v>5</v>
      </c>
      <c r="G1129" s="85">
        <v>1250</v>
      </c>
      <c r="H1129" s="72"/>
      <c r="I1129" s="73">
        <f t="shared" si="35"/>
        <v>0</v>
      </c>
      <c r="J1129" s="74" t="str">
        <f t="shared" si="34"/>
        <v/>
      </c>
    </row>
    <row r="1130" spans="1:10" ht="15" customHeight="1">
      <c r="A1130" s="25">
        <v>1129</v>
      </c>
      <c r="B1130" s="25" t="s">
        <v>17</v>
      </c>
      <c r="C1130" s="24" t="s">
        <v>5624</v>
      </c>
      <c r="D1130" s="24" t="s">
        <v>5623</v>
      </c>
      <c r="E1130" s="23">
        <v>7187</v>
      </c>
      <c r="F1130" s="115">
        <v>5</v>
      </c>
      <c r="G1130" s="85">
        <v>483.3</v>
      </c>
      <c r="H1130" s="72"/>
      <c r="I1130" s="73">
        <f t="shared" si="35"/>
        <v>0</v>
      </c>
      <c r="J1130" s="74" t="str">
        <f t="shared" si="34"/>
        <v/>
      </c>
    </row>
    <row r="1131" spans="1:10" ht="15" customHeight="1">
      <c r="A1131" s="25">
        <v>1130</v>
      </c>
      <c r="B1131" s="25" t="s">
        <v>17</v>
      </c>
      <c r="C1131" s="24" t="s">
        <v>5622</v>
      </c>
      <c r="D1131" s="24" t="s">
        <v>5621</v>
      </c>
      <c r="E1131" s="23">
        <v>71483</v>
      </c>
      <c r="F1131" s="115">
        <v>6</v>
      </c>
      <c r="G1131" s="85">
        <v>20.473333333333333</v>
      </c>
      <c r="H1131" s="72"/>
      <c r="I1131" s="73">
        <f t="shared" si="35"/>
        <v>0</v>
      </c>
      <c r="J1131" s="74" t="str">
        <f t="shared" si="34"/>
        <v/>
      </c>
    </row>
    <row r="1132" spans="1:10" ht="15" customHeight="1">
      <c r="A1132" s="25">
        <v>1131</v>
      </c>
      <c r="B1132" s="25" t="s">
        <v>17</v>
      </c>
      <c r="C1132" s="24" t="s">
        <v>5620</v>
      </c>
      <c r="D1132" s="24" t="s">
        <v>5619</v>
      </c>
      <c r="E1132" s="23" t="s">
        <v>5618</v>
      </c>
      <c r="F1132" s="115">
        <v>5</v>
      </c>
      <c r="G1132" s="85">
        <v>23.78</v>
      </c>
      <c r="H1132" s="72"/>
      <c r="I1132" s="73">
        <f t="shared" si="35"/>
        <v>0</v>
      </c>
      <c r="J1132" s="74" t="str">
        <f t="shared" si="34"/>
        <v/>
      </c>
    </row>
    <row r="1133" spans="1:10" ht="15" customHeight="1">
      <c r="A1133" s="25">
        <v>1132</v>
      </c>
      <c r="B1133" s="25" t="s">
        <v>17</v>
      </c>
      <c r="C1133" s="24" t="s">
        <v>5617</v>
      </c>
      <c r="D1133" s="24" t="s">
        <v>5616</v>
      </c>
      <c r="E1133" s="23">
        <v>17875</v>
      </c>
      <c r="F1133" s="115">
        <v>10</v>
      </c>
      <c r="G1133" s="85">
        <v>15.78</v>
      </c>
      <c r="H1133" s="72"/>
      <c r="I1133" s="73">
        <f t="shared" si="35"/>
        <v>0</v>
      </c>
      <c r="J1133" s="74" t="str">
        <f t="shared" si="34"/>
        <v/>
      </c>
    </row>
    <row r="1134" spans="1:10" ht="15" customHeight="1">
      <c r="A1134" s="25">
        <v>1133</v>
      </c>
      <c r="B1134" s="25" t="s">
        <v>17</v>
      </c>
      <c r="C1134" s="24" t="s">
        <v>5615</v>
      </c>
      <c r="D1134" s="24" t="s">
        <v>5614</v>
      </c>
      <c r="E1134" s="23">
        <v>98429</v>
      </c>
      <c r="F1134" s="115">
        <v>5</v>
      </c>
      <c r="G1134" s="85">
        <v>175</v>
      </c>
      <c r="H1134" s="72"/>
      <c r="I1134" s="73">
        <f t="shared" si="35"/>
        <v>0</v>
      </c>
      <c r="J1134" s="74" t="str">
        <f t="shared" si="34"/>
        <v/>
      </c>
    </row>
    <row r="1135" spans="1:10" ht="15" customHeight="1">
      <c r="A1135" s="25">
        <v>1134</v>
      </c>
      <c r="B1135" s="25" t="s">
        <v>17</v>
      </c>
      <c r="C1135" s="24" t="s">
        <v>5613</v>
      </c>
      <c r="D1135" s="24" t="s">
        <v>5612</v>
      </c>
      <c r="E1135" s="23">
        <v>98429</v>
      </c>
      <c r="F1135" s="115">
        <v>30</v>
      </c>
      <c r="G1135" s="85">
        <v>60.34</v>
      </c>
      <c r="H1135" s="72"/>
      <c r="I1135" s="73">
        <f t="shared" si="35"/>
        <v>0</v>
      </c>
      <c r="J1135" s="74" t="str">
        <f t="shared" si="34"/>
        <v/>
      </c>
    </row>
    <row r="1136" spans="1:10" ht="15" customHeight="1">
      <c r="A1136" s="25">
        <v>1135</v>
      </c>
      <c r="B1136" s="25" t="s">
        <v>17</v>
      </c>
      <c r="C1136" s="24" t="s">
        <v>2008</v>
      </c>
      <c r="D1136" s="24" t="s">
        <v>5611</v>
      </c>
      <c r="E1136" s="23">
        <v>71483</v>
      </c>
      <c r="F1136" s="115">
        <v>8</v>
      </c>
      <c r="G1136" s="85">
        <v>23.576666666666668</v>
      </c>
      <c r="H1136" s="72"/>
      <c r="I1136" s="73">
        <f t="shared" si="35"/>
        <v>0</v>
      </c>
      <c r="J1136" s="74" t="str">
        <f t="shared" si="34"/>
        <v/>
      </c>
    </row>
    <row r="1137" spans="1:10" ht="15" customHeight="1">
      <c r="A1137" s="25">
        <v>1136</v>
      </c>
      <c r="B1137" s="25" t="s">
        <v>17</v>
      </c>
      <c r="C1137" s="24" t="s">
        <v>5610</v>
      </c>
      <c r="D1137" s="24" t="s">
        <v>3457</v>
      </c>
      <c r="E1137" s="23">
        <v>72914</v>
      </c>
      <c r="F1137" s="115">
        <v>6</v>
      </c>
      <c r="G1137" s="85">
        <v>74.65666666666668</v>
      </c>
      <c r="H1137" s="72"/>
      <c r="I1137" s="73">
        <f t="shared" si="35"/>
        <v>0</v>
      </c>
      <c r="J1137" s="74" t="str">
        <f t="shared" si="34"/>
        <v/>
      </c>
    </row>
    <row r="1138" spans="1:10" ht="15" customHeight="1">
      <c r="A1138" s="25">
        <v>1137</v>
      </c>
      <c r="B1138" s="25" t="s">
        <v>17</v>
      </c>
      <c r="C1138" s="24" t="s">
        <v>5609</v>
      </c>
      <c r="D1138" s="24" t="s">
        <v>2759</v>
      </c>
      <c r="E1138" s="23">
        <v>97499</v>
      </c>
      <c r="F1138" s="115">
        <v>50</v>
      </c>
      <c r="G1138" s="85">
        <v>22.7</v>
      </c>
      <c r="H1138" s="72"/>
      <c r="I1138" s="73">
        <f t="shared" si="35"/>
        <v>0</v>
      </c>
      <c r="J1138" s="74" t="str">
        <f t="shared" si="34"/>
        <v/>
      </c>
    </row>
    <row r="1139" spans="1:10" ht="15" customHeight="1">
      <c r="A1139" s="25">
        <v>1138</v>
      </c>
      <c r="B1139" s="25" t="s">
        <v>17</v>
      </c>
      <c r="C1139" s="24" t="s">
        <v>5608</v>
      </c>
      <c r="D1139" s="24" t="s">
        <v>2700</v>
      </c>
      <c r="E1139" s="23">
        <v>81349</v>
      </c>
      <c r="F1139" s="115">
        <v>100</v>
      </c>
      <c r="G1139" s="85">
        <v>21.24</v>
      </c>
      <c r="H1139" s="72"/>
      <c r="I1139" s="73">
        <f t="shared" si="35"/>
        <v>0</v>
      </c>
      <c r="J1139" s="74" t="str">
        <f t="shared" si="34"/>
        <v/>
      </c>
    </row>
    <row r="1140" spans="1:10" ht="15" customHeight="1">
      <c r="A1140" s="25">
        <v>1139</v>
      </c>
      <c r="B1140" s="25" t="s">
        <v>17</v>
      </c>
      <c r="C1140" s="24" t="s">
        <v>5607</v>
      </c>
      <c r="D1140" s="24" t="s">
        <v>5606</v>
      </c>
      <c r="E1140" s="23">
        <v>6141</v>
      </c>
      <c r="F1140" s="115">
        <v>5</v>
      </c>
      <c r="G1140" s="85">
        <v>149.8066666666667</v>
      </c>
      <c r="H1140" s="72"/>
      <c r="I1140" s="73">
        <f t="shared" si="35"/>
        <v>0</v>
      </c>
      <c r="J1140" s="74" t="str">
        <f t="shared" si="34"/>
        <v/>
      </c>
    </row>
    <row r="1141" spans="1:10" ht="15" customHeight="1">
      <c r="A1141" s="25">
        <v>1140</v>
      </c>
      <c r="B1141" s="25" t="s">
        <v>17</v>
      </c>
      <c r="C1141" s="24" t="s">
        <v>5605</v>
      </c>
      <c r="D1141" s="24" t="s">
        <v>3815</v>
      </c>
      <c r="E1141" s="23">
        <v>14242</v>
      </c>
      <c r="F1141" s="115">
        <v>5</v>
      </c>
      <c r="G1141" s="85">
        <v>46.75</v>
      </c>
      <c r="H1141" s="72"/>
      <c r="I1141" s="73">
        <f t="shared" si="35"/>
        <v>0</v>
      </c>
      <c r="J1141" s="74" t="str">
        <f t="shared" si="34"/>
        <v/>
      </c>
    </row>
    <row r="1142" spans="1:10" ht="15" customHeight="1">
      <c r="A1142" s="25">
        <v>1141</v>
      </c>
      <c r="B1142" s="25" t="s">
        <v>17</v>
      </c>
      <c r="C1142" s="24" t="s">
        <v>5604</v>
      </c>
      <c r="D1142" s="24" t="s">
        <v>2775</v>
      </c>
      <c r="E1142" s="23">
        <v>14242</v>
      </c>
      <c r="F1142" s="115">
        <v>44</v>
      </c>
      <c r="G1142" s="85">
        <v>58.213333333333331</v>
      </c>
      <c r="H1142" s="72"/>
      <c r="I1142" s="73">
        <f t="shared" si="35"/>
        <v>0</v>
      </c>
      <c r="J1142" s="74" t="str">
        <f t="shared" si="34"/>
        <v/>
      </c>
    </row>
    <row r="1143" spans="1:10" ht="15" customHeight="1">
      <c r="A1143" s="25">
        <v>1142</v>
      </c>
      <c r="B1143" s="25" t="s">
        <v>17</v>
      </c>
      <c r="C1143" s="24" t="s">
        <v>5603</v>
      </c>
      <c r="D1143" s="24" t="s">
        <v>5602</v>
      </c>
      <c r="E1143" s="23">
        <v>56878</v>
      </c>
      <c r="F1143" s="115">
        <v>16</v>
      </c>
      <c r="G1143" s="85">
        <v>3.956666666666667</v>
      </c>
      <c r="H1143" s="72"/>
      <c r="I1143" s="73">
        <f t="shared" si="35"/>
        <v>0</v>
      </c>
      <c r="J1143" s="74" t="str">
        <f t="shared" si="34"/>
        <v/>
      </c>
    </row>
    <row r="1144" spans="1:10" ht="15" customHeight="1">
      <c r="A1144" s="25">
        <v>1143</v>
      </c>
      <c r="B1144" s="25" t="s">
        <v>17</v>
      </c>
      <c r="C1144" s="24" t="s">
        <v>5601</v>
      </c>
      <c r="D1144" s="24" t="s">
        <v>4162</v>
      </c>
      <c r="E1144" s="23">
        <v>80252</v>
      </c>
      <c r="F1144" s="115">
        <v>5</v>
      </c>
      <c r="G1144" s="85">
        <v>884.03333333333342</v>
      </c>
      <c r="H1144" s="72"/>
      <c r="I1144" s="73">
        <f t="shared" si="35"/>
        <v>0</v>
      </c>
      <c r="J1144" s="74" t="str">
        <f t="shared" si="34"/>
        <v/>
      </c>
    </row>
    <row r="1145" spans="1:10" ht="15" customHeight="1">
      <c r="A1145" s="25">
        <v>1144</v>
      </c>
      <c r="B1145" s="25" t="s">
        <v>17</v>
      </c>
      <c r="C1145" s="24" t="s">
        <v>5600</v>
      </c>
      <c r="D1145" s="24" t="s">
        <v>3378</v>
      </c>
      <c r="E1145" s="23">
        <v>69705</v>
      </c>
      <c r="F1145" s="115">
        <v>2542</v>
      </c>
      <c r="G1145" s="85">
        <v>5.68</v>
      </c>
      <c r="H1145" s="72"/>
      <c r="I1145" s="73">
        <f t="shared" si="35"/>
        <v>0</v>
      </c>
      <c r="J1145" s="74" t="str">
        <f t="shared" si="34"/>
        <v/>
      </c>
    </row>
    <row r="1146" spans="1:10" ht="15" customHeight="1">
      <c r="A1146" s="25">
        <v>1145</v>
      </c>
      <c r="B1146" s="25" t="s">
        <v>17</v>
      </c>
      <c r="C1146" s="24" t="s">
        <v>5599</v>
      </c>
      <c r="D1146" s="24" t="s">
        <v>3378</v>
      </c>
      <c r="E1146" s="23">
        <v>624</v>
      </c>
      <c r="F1146" s="115">
        <v>42</v>
      </c>
      <c r="G1146" s="85">
        <v>30.796666666666667</v>
      </c>
      <c r="H1146" s="72"/>
      <c r="I1146" s="73">
        <f t="shared" si="35"/>
        <v>0</v>
      </c>
      <c r="J1146" s="74" t="str">
        <f t="shared" si="34"/>
        <v/>
      </c>
    </row>
    <row r="1147" spans="1:10" ht="15" customHeight="1">
      <c r="A1147" s="25">
        <v>1146</v>
      </c>
      <c r="B1147" s="25" t="s">
        <v>17</v>
      </c>
      <c r="C1147" s="24" t="s">
        <v>5598</v>
      </c>
      <c r="D1147" s="24" t="s">
        <v>4083</v>
      </c>
      <c r="E1147" s="23">
        <v>27914</v>
      </c>
      <c r="F1147" s="115">
        <v>5</v>
      </c>
      <c r="G1147" s="85">
        <v>1150</v>
      </c>
      <c r="H1147" s="72"/>
      <c r="I1147" s="73">
        <f t="shared" si="35"/>
        <v>0</v>
      </c>
      <c r="J1147" s="74" t="str">
        <f t="shared" si="34"/>
        <v/>
      </c>
    </row>
    <row r="1148" spans="1:10" ht="15" customHeight="1">
      <c r="A1148" s="25">
        <v>1147</v>
      </c>
      <c r="B1148" s="25" t="s">
        <v>17</v>
      </c>
      <c r="C1148" s="24" t="s">
        <v>5597</v>
      </c>
      <c r="D1148" s="24" t="s">
        <v>4475</v>
      </c>
      <c r="E1148" s="23">
        <v>6324</v>
      </c>
      <c r="F1148" s="115">
        <v>39</v>
      </c>
      <c r="G1148" s="85">
        <v>69.760000000000005</v>
      </c>
      <c r="H1148" s="72"/>
      <c r="I1148" s="73">
        <f t="shared" si="35"/>
        <v>0</v>
      </c>
      <c r="J1148" s="74" t="str">
        <f t="shared" si="34"/>
        <v/>
      </c>
    </row>
    <row r="1149" spans="1:10" ht="15" customHeight="1">
      <c r="A1149" s="25">
        <v>1148</v>
      </c>
      <c r="B1149" s="25" t="s">
        <v>17</v>
      </c>
      <c r="C1149" s="24" t="s">
        <v>5596</v>
      </c>
      <c r="D1149" s="24" t="s">
        <v>4475</v>
      </c>
      <c r="E1149" s="23">
        <v>6324</v>
      </c>
      <c r="F1149" s="115">
        <v>40</v>
      </c>
      <c r="G1149" s="85">
        <v>70.33</v>
      </c>
      <c r="H1149" s="72"/>
      <c r="I1149" s="73">
        <f t="shared" si="35"/>
        <v>0</v>
      </c>
      <c r="J1149" s="74" t="str">
        <f t="shared" si="34"/>
        <v/>
      </c>
    </row>
    <row r="1150" spans="1:10" ht="15" customHeight="1">
      <c r="A1150" s="25">
        <v>1149</v>
      </c>
      <c r="B1150" s="25" t="s">
        <v>17</v>
      </c>
      <c r="C1150" s="24" t="s">
        <v>5595</v>
      </c>
      <c r="D1150" s="24" t="s">
        <v>4475</v>
      </c>
      <c r="E1150" s="23">
        <v>6324</v>
      </c>
      <c r="F1150" s="115">
        <v>84</v>
      </c>
      <c r="G1150" s="85">
        <v>58.9</v>
      </c>
      <c r="H1150" s="72"/>
      <c r="I1150" s="73">
        <f t="shared" si="35"/>
        <v>0</v>
      </c>
      <c r="J1150" s="74" t="str">
        <f t="shared" si="34"/>
        <v/>
      </c>
    </row>
    <row r="1151" spans="1:10" ht="15" customHeight="1">
      <c r="A1151" s="25">
        <v>1150</v>
      </c>
      <c r="B1151" s="25" t="s">
        <v>17</v>
      </c>
      <c r="C1151" s="24" t="s">
        <v>5594</v>
      </c>
      <c r="D1151" s="24" t="s">
        <v>3380</v>
      </c>
      <c r="E1151" s="23">
        <v>27096</v>
      </c>
      <c r="F1151" s="115">
        <v>9</v>
      </c>
      <c r="G1151" s="85">
        <v>18.820000000000004</v>
      </c>
      <c r="H1151" s="72"/>
      <c r="I1151" s="73">
        <f t="shared" si="35"/>
        <v>0</v>
      </c>
      <c r="J1151" s="74" t="str">
        <f t="shared" si="34"/>
        <v/>
      </c>
    </row>
    <row r="1152" spans="1:10" ht="15" customHeight="1">
      <c r="A1152" s="25">
        <v>1151</v>
      </c>
      <c r="B1152" s="25" t="s">
        <v>17</v>
      </c>
      <c r="C1152" s="24" t="s">
        <v>5593</v>
      </c>
      <c r="D1152" s="24" t="s">
        <v>5592</v>
      </c>
      <c r="E1152" s="23">
        <v>98752</v>
      </c>
      <c r="F1152" s="115">
        <v>5</v>
      </c>
      <c r="G1152" s="85">
        <v>361.94</v>
      </c>
      <c r="H1152" s="72"/>
      <c r="I1152" s="73">
        <f t="shared" si="35"/>
        <v>0</v>
      </c>
      <c r="J1152" s="74" t="str">
        <f t="shared" si="34"/>
        <v/>
      </c>
    </row>
    <row r="1153" spans="1:10" ht="15" customHeight="1">
      <c r="A1153" s="25">
        <v>1152</v>
      </c>
      <c r="B1153" s="25" t="s">
        <v>17</v>
      </c>
      <c r="C1153" s="24" t="s">
        <v>5591</v>
      </c>
      <c r="D1153" s="24" t="s">
        <v>5590</v>
      </c>
      <c r="E1153" s="23">
        <v>98752</v>
      </c>
      <c r="F1153" s="115">
        <v>5</v>
      </c>
      <c r="G1153" s="85">
        <v>65.336666666666659</v>
      </c>
      <c r="H1153" s="72"/>
      <c r="I1153" s="73">
        <f t="shared" si="35"/>
        <v>0</v>
      </c>
      <c r="J1153" s="74" t="str">
        <f t="shared" si="34"/>
        <v/>
      </c>
    </row>
    <row r="1154" spans="1:10" ht="15" customHeight="1">
      <c r="A1154" s="25">
        <v>1153</v>
      </c>
      <c r="B1154" s="25" t="s">
        <v>17</v>
      </c>
      <c r="C1154" s="24" t="s">
        <v>5589</v>
      </c>
      <c r="D1154" s="24" t="s">
        <v>5588</v>
      </c>
      <c r="E1154" s="23">
        <v>80049</v>
      </c>
      <c r="F1154" s="115">
        <v>14</v>
      </c>
      <c r="G1154" s="85">
        <v>24.073333333333334</v>
      </c>
      <c r="H1154" s="72"/>
      <c r="I1154" s="73">
        <f t="shared" si="35"/>
        <v>0</v>
      </c>
      <c r="J1154" s="74" t="str">
        <f t="shared" ref="J1154:J1217" si="36">IF(H:H&gt;G:G, "Above Estimated Unit Price", "")</f>
        <v/>
      </c>
    </row>
    <row r="1155" spans="1:10" ht="15" customHeight="1">
      <c r="A1155" s="25">
        <v>1154</v>
      </c>
      <c r="B1155" s="25" t="s">
        <v>17</v>
      </c>
      <c r="C1155" s="24" t="s">
        <v>5587</v>
      </c>
      <c r="D1155" s="24" t="s">
        <v>3798</v>
      </c>
      <c r="E1155" s="23">
        <v>30221</v>
      </c>
      <c r="F1155" s="115">
        <v>5</v>
      </c>
      <c r="G1155" s="85">
        <v>72.593333333333334</v>
      </c>
      <c r="H1155" s="72"/>
      <c r="I1155" s="73">
        <f t="shared" ref="I1155:I1218" si="37">H1155*F1155</f>
        <v>0</v>
      </c>
      <c r="J1155" s="74" t="str">
        <f t="shared" si="36"/>
        <v/>
      </c>
    </row>
    <row r="1156" spans="1:10" ht="15" customHeight="1">
      <c r="A1156" s="25">
        <v>1155</v>
      </c>
      <c r="B1156" s="25" t="s">
        <v>17</v>
      </c>
      <c r="C1156" s="24" t="s">
        <v>5586</v>
      </c>
      <c r="D1156" s="24" t="s">
        <v>5585</v>
      </c>
      <c r="E1156" s="23">
        <v>30221</v>
      </c>
      <c r="F1156" s="115">
        <v>20</v>
      </c>
      <c r="G1156" s="85">
        <v>187.01</v>
      </c>
      <c r="H1156" s="72"/>
      <c r="I1156" s="73">
        <f t="shared" si="37"/>
        <v>0</v>
      </c>
      <c r="J1156" s="74" t="str">
        <f t="shared" si="36"/>
        <v/>
      </c>
    </row>
    <row r="1157" spans="1:10" ht="15" customHeight="1">
      <c r="A1157" s="25">
        <v>1156</v>
      </c>
      <c r="B1157" s="25" t="s">
        <v>17</v>
      </c>
      <c r="C1157" s="24" t="s">
        <v>5584</v>
      </c>
      <c r="D1157" s="24" t="s">
        <v>5583</v>
      </c>
      <c r="E1157" s="23">
        <v>7482</v>
      </c>
      <c r="F1157" s="115">
        <v>7</v>
      </c>
      <c r="G1157" s="85">
        <v>1200</v>
      </c>
      <c r="H1157" s="72"/>
      <c r="I1157" s="73">
        <f t="shared" si="37"/>
        <v>0</v>
      </c>
      <c r="J1157" s="74" t="str">
        <f t="shared" si="36"/>
        <v/>
      </c>
    </row>
    <row r="1158" spans="1:10" ht="15" customHeight="1">
      <c r="A1158" s="25">
        <v>1157</v>
      </c>
      <c r="B1158" s="25" t="s">
        <v>17</v>
      </c>
      <c r="C1158" s="24" t="s">
        <v>5582</v>
      </c>
      <c r="D1158" s="24" t="s">
        <v>5581</v>
      </c>
      <c r="E1158" s="23">
        <v>88042</v>
      </c>
      <c r="F1158" s="115">
        <v>5</v>
      </c>
      <c r="G1158" s="85">
        <v>200.49</v>
      </c>
      <c r="H1158" s="72"/>
      <c r="I1158" s="73">
        <f t="shared" si="37"/>
        <v>0</v>
      </c>
      <c r="J1158" s="74" t="str">
        <f t="shared" si="36"/>
        <v/>
      </c>
    </row>
    <row r="1159" spans="1:10" ht="15" customHeight="1">
      <c r="A1159" s="25">
        <v>1158</v>
      </c>
      <c r="B1159" s="25" t="s">
        <v>17</v>
      </c>
      <c r="C1159" s="24" t="s">
        <v>5580</v>
      </c>
      <c r="D1159" s="24" t="s">
        <v>2678</v>
      </c>
      <c r="E1159" s="23">
        <v>89954</v>
      </c>
      <c r="F1159" s="115">
        <v>5</v>
      </c>
      <c r="G1159" s="85">
        <v>2140</v>
      </c>
      <c r="H1159" s="72"/>
      <c r="I1159" s="73">
        <f t="shared" si="37"/>
        <v>0</v>
      </c>
      <c r="J1159" s="74" t="str">
        <f t="shared" si="36"/>
        <v/>
      </c>
    </row>
    <row r="1160" spans="1:10" ht="15" customHeight="1">
      <c r="A1160" s="25">
        <v>1159</v>
      </c>
      <c r="B1160" s="25" t="s">
        <v>17</v>
      </c>
      <c r="C1160" s="24" t="s">
        <v>5579</v>
      </c>
      <c r="D1160" s="24" t="s">
        <v>2678</v>
      </c>
      <c r="E1160" s="23">
        <v>89954</v>
      </c>
      <c r="F1160" s="115">
        <v>5</v>
      </c>
      <c r="G1160" s="85">
        <v>600</v>
      </c>
      <c r="H1160" s="72"/>
      <c r="I1160" s="73">
        <f t="shared" si="37"/>
        <v>0</v>
      </c>
      <c r="J1160" s="74" t="str">
        <f t="shared" si="36"/>
        <v/>
      </c>
    </row>
    <row r="1161" spans="1:10" ht="15" customHeight="1">
      <c r="A1161" s="25">
        <v>1160</v>
      </c>
      <c r="B1161" s="25" t="s">
        <v>17</v>
      </c>
      <c r="C1161" s="24" t="s">
        <v>5578</v>
      </c>
      <c r="D1161" s="24" t="s">
        <v>5577</v>
      </c>
      <c r="E1161" s="23">
        <v>27096</v>
      </c>
      <c r="F1161" s="115">
        <v>5</v>
      </c>
      <c r="G1161" s="85">
        <v>741.00666666666655</v>
      </c>
      <c r="H1161" s="72"/>
      <c r="I1161" s="73">
        <f t="shared" si="37"/>
        <v>0</v>
      </c>
      <c r="J1161" s="74" t="str">
        <f t="shared" si="36"/>
        <v/>
      </c>
    </row>
    <row r="1162" spans="1:10" ht="15" customHeight="1">
      <c r="A1162" s="25">
        <v>1161</v>
      </c>
      <c r="B1162" s="25" t="s">
        <v>17</v>
      </c>
      <c r="C1162" s="24" t="s">
        <v>5576</v>
      </c>
      <c r="D1162" s="24" t="s">
        <v>2755</v>
      </c>
      <c r="E1162" s="23" t="s">
        <v>5388</v>
      </c>
      <c r="F1162" s="115">
        <v>23</v>
      </c>
      <c r="G1162" s="85">
        <v>12.28</v>
      </c>
      <c r="H1162" s="72"/>
      <c r="I1162" s="73">
        <f t="shared" si="37"/>
        <v>0</v>
      </c>
      <c r="J1162" s="74" t="str">
        <f t="shared" si="36"/>
        <v/>
      </c>
    </row>
    <row r="1163" spans="1:10" ht="15" customHeight="1">
      <c r="A1163" s="25">
        <v>1162</v>
      </c>
      <c r="B1163" s="25" t="s">
        <v>17</v>
      </c>
      <c r="C1163" s="24" t="s">
        <v>5575</v>
      </c>
      <c r="D1163" s="24" t="s">
        <v>5574</v>
      </c>
      <c r="E1163" s="23">
        <v>66503</v>
      </c>
      <c r="F1163" s="115">
        <v>58</v>
      </c>
      <c r="G1163" s="85">
        <v>106.5</v>
      </c>
      <c r="H1163" s="72"/>
      <c r="I1163" s="73">
        <f t="shared" si="37"/>
        <v>0</v>
      </c>
      <c r="J1163" s="74" t="str">
        <f t="shared" si="36"/>
        <v/>
      </c>
    </row>
    <row r="1164" spans="1:10" ht="15" customHeight="1">
      <c r="A1164" s="25">
        <v>1163</v>
      </c>
      <c r="B1164" s="25" t="s">
        <v>17</v>
      </c>
      <c r="C1164" s="24" t="s">
        <v>5573</v>
      </c>
      <c r="D1164" s="24" t="s">
        <v>5572</v>
      </c>
      <c r="E1164" s="23">
        <v>60253</v>
      </c>
      <c r="F1164" s="115">
        <v>5</v>
      </c>
      <c r="G1164" s="85">
        <v>56.473333333333336</v>
      </c>
      <c r="H1164" s="72"/>
      <c r="I1164" s="73">
        <f t="shared" si="37"/>
        <v>0</v>
      </c>
      <c r="J1164" s="74" t="str">
        <f t="shared" si="36"/>
        <v/>
      </c>
    </row>
    <row r="1165" spans="1:10" ht="15" customHeight="1">
      <c r="A1165" s="25">
        <v>1164</v>
      </c>
      <c r="B1165" s="25" t="s">
        <v>17</v>
      </c>
      <c r="C1165" s="24" t="s">
        <v>5571</v>
      </c>
      <c r="D1165" s="24" t="s">
        <v>5570</v>
      </c>
      <c r="E1165" s="23">
        <v>18560</v>
      </c>
      <c r="F1165" s="115">
        <v>5</v>
      </c>
      <c r="G1165" s="85">
        <v>31.45</v>
      </c>
      <c r="H1165" s="72"/>
      <c r="I1165" s="73">
        <f t="shared" si="37"/>
        <v>0</v>
      </c>
      <c r="J1165" s="74" t="str">
        <f t="shared" si="36"/>
        <v/>
      </c>
    </row>
    <row r="1166" spans="1:10" ht="15" customHeight="1">
      <c r="A1166" s="25">
        <v>1165</v>
      </c>
      <c r="B1166" s="25" t="s">
        <v>17</v>
      </c>
      <c r="C1166" s="24" t="s">
        <v>5569</v>
      </c>
      <c r="D1166" s="24" t="s">
        <v>5568</v>
      </c>
      <c r="E1166" s="23">
        <v>60253</v>
      </c>
      <c r="F1166" s="115">
        <v>5</v>
      </c>
      <c r="G1166" s="85">
        <v>543.95000000000005</v>
      </c>
      <c r="H1166" s="72"/>
      <c r="I1166" s="73">
        <f t="shared" si="37"/>
        <v>0</v>
      </c>
      <c r="J1166" s="74" t="str">
        <f t="shared" si="36"/>
        <v/>
      </c>
    </row>
    <row r="1167" spans="1:10" ht="15" customHeight="1">
      <c r="A1167" s="25">
        <v>1166</v>
      </c>
      <c r="B1167" s="25" t="s">
        <v>17</v>
      </c>
      <c r="C1167" s="24" t="s">
        <v>5567</v>
      </c>
      <c r="D1167" s="24" t="s">
        <v>5566</v>
      </c>
      <c r="E1167" s="23">
        <v>60253</v>
      </c>
      <c r="F1167" s="115">
        <v>5</v>
      </c>
      <c r="G1167" s="85">
        <v>4097</v>
      </c>
      <c r="H1167" s="72"/>
      <c r="I1167" s="73">
        <f t="shared" si="37"/>
        <v>0</v>
      </c>
      <c r="J1167" s="74" t="str">
        <f t="shared" si="36"/>
        <v/>
      </c>
    </row>
    <row r="1168" spans="1:10" ht="15" customHeight="1">
      <c r="A1168" s="25">
        <v>1167</v>
      </c>
      <c r="B1168" s="25" t="s">
        <v>17</v>
      </c>
      <c r="C1168" s="24" t="s">
        <v>5565</v>
      </c>
      <c r="D1168" s="24" t="s">
        <v>2708</v>
      </c>
      <c r="E1168" s="23">
        <v>94581</v>
      </c>
      <c r="F1168" s="115">
        <v>20</v>
      </c>
      <c r="G1168" s="85">
        <v>96.32</v>
      </c>
      <c r="H1168" s="72"/>
      <c r="I1168" s="73">
        <f t="shared" si="37"/>
        <v>0</v>
      </c>
      <c r="J1168" s="74" t="str">
        <f t="shared" si="36"/>
        <v/>
      </c>
    </row>
    <row r="1169" spans="1:10" ht="15" customHeight="1">
      <c r="A1169" s="25">
        <v>1168</v>
      </c>
      <c r="B1169" s="25" t="s">
        <v>17</v>
      </c>
      <c r="C1169" s="24" t="s">
        <v>5564</v>
      </c>
      <c r="D1169" s="24" t="s">
        <v>5563</v>
      </c>
      <c r="E1169" s="23">
        <v>99321</v>
      </c>
      <c r="F1169" s="115">
        <v>5</v>
      </c>
      <c r="G1169" s="85">
        <v>850</v>
      </c>
      <c r="H1169" s="72"/>
      <c r="I1169" s="73">
        <f t="shared" si="37"/>
        <v>0</v>
      </c>
      <c r="J1169" s="74" t="str">
        <f t="shared" si="36"/>
        <v/>
      </c>
    </row>
    <row r="1170" spans="1:10" ht="15" customHeight="1">
      <c r="A1170" s="25">
        <v>1169</v>
      </c>
      <c r="B1170" s="25" t="s">
        <v>17</v>
      </c>
      <c r="C1170" s="24" t="s">
        <v>1987</v>
      </c>
      <c r="D1170" s="24" t="s">
        <v>5562</v>
      </c>
      <c r="E1170" s="23">
        <v>99321</v>
      </c>
      <c r="F1170" s="115">
        <v>7</v>
      </c>
      <c r="G1170" s="85">
        <v>270.58333333333331</v>
      </c>
      <c r="H1170" s="72"/>
      <c r="I1170" s="73">
        <f t="shared" si="37"/>
        <v>0</v>
      </c>
      <c r="J1170" s="74" t="str">
        <f t="shared" si="36"/>
        <v/>
      </c>
    </row>
    <row r="1171" spans="1:10" ht="15" customHeight="1">
      <c r="A1171" s="25">
        <v>1170</v>
      </c>
      <c r="B1171" s="25" t="s">
        <v>17</v>
      </c>
      <c r="C1171" s="24" t="s">
        <v>5561</v>
      </c>
      <c r="D1171" s="24" t="s">
        <v>2759</v>
      </c>
      <c r="E1171" s="23" t="s">
        <v>5560</v>
      </c>
      <c r="F1171" s="115">
        <v>8</v>
      </c>
      <c r="G1171" s="85">
        <v>7</v>
      </c>
      <c r="H1171" s="72"/>
      <c r="I1171" s="73">
        <f t="shared" si="37"/>
        <v>0</v>
      </c>
      <c r="J1171" s="74" t="str">
        <f t="shared" si="36"/>
        <v/>
      </c>
    </row>
    <row r="1172" spans="1:10" ht="15" customHeight="1">
      <c r="A1172" s="25">
        <v>1171</v>
      </c>
      <c r="B1172" s="25" t="s">
        <v>17</v>
      </c>
      <c r="C1172" s="24" t="s">
        <v>5559</v>
      </c>
      <c r="D1172" s="24" t="s">
        <v>5558</v>
      </c>
      <c r="E1172" s="23">
        <v>98752</v>
      </c>
      <c r="F1172" s="115">
        <v>7</v>
      </c>
      <c r="G1172" s="85">
        <v>16.289999999999996</v>
      </c>
      <c r="H1172" s="72"/>
      <c r="I1172" s="73">
        <f t="shared" si="37"/>
        <v>0</v>
      </c>
      <c r="J1172" s="74" t="str">
        <f t="shared" si="36"/>
        <v/>
      </c>
    </row>
    <row r="1173" spans="1:10" ht="15" customHeight="1">
      <c r="A1173" s="25">
        <v>1172</v>
      </c>
      <c r="B1173" s="25" t="s">
        <v>17</v>
      </c>
      <c r="C1173" s="24" t="s">
        <v>5557</v>
      </c>
      <c r="D1173" s="24" t="s">
        <v>5556</v>
      </c>
      <c r="E1173" s="23">
        <v>99894</v>
      </c>
      <c r="F1173" s="115">
        <v>5</v>
      </c>
      <c r="G1173" s="85">
        <v>168</v>
      </c>
      <c r="H1173" s="72"/>
      <c r="I1173" s="73">
        <f t="shared" si="37"/>
        <v>0</v>
      </c>
      <c r="J1173" s="74" t="str">
        <f t="shared" si="36"/>
        <v/>
      </c>
    </row>
    <row r="1174" spans="1:10" ht="15" customHeight="1">
      <c r="A1174" s="25">
        <v>1173</v>
      </c>
      <c r="B1174" s="25" t="s">
        <v>17</v>
      </c>
      <c r="C1174" s="24" t="s">
        <v>5555</v>
      </c>
      <c r="D1174" s="24" t="s">
        <v>5554</v>
      </c>
      <c r="E1174" s="23">
        <v>13499</v>
      </c>
      <c r="F1174" s="115">
        <v>5</v>
      </c>
      <c r="G1174" s="85">
        <v>9000</v>
      </c>
      <c r="H1174" s="72"/>
      <c r="I1174" s="73">
        <f t="shared" si="37"/>
        <v>0</v>
      </c>
      <c r="J1174" s="74" t="str">
        <f t="shared" si="36"/>
        <v/>
      </c>
    </row>
    <row r="1175" spans="1:10" ht="15" customHeight="1">
      <c r="A1175" s="25">
        <v>1174</v>
      </c>
      <c r="B1175" s="25" t="s">
        <v>17</v>
      </c>
      <c r="C1175" s="24" t="s">
        <v>5553</v>
      </c>
      <c r="D1175" s="24" t="s">
        <v>5552</v>
      </c>
      <c r="E1175" s="23">
        <v>2660</v>
      </c>
      <c r="F1175" s="115">
        <v>9</v>
      </c>
      <c r="G1175" s="85">
        <v>6.586666666666666</v>
      </c>
      <c r="H1175" s="72"/>
      <c r="I1175" s="73">
        <f t="shared" si="37"/>
        <v>0</v>
      </c>
      <c r="J1175" s="74" t="str">
        <f t="shared" si="36"/>
        <v/>
      </c>
    </row>
    <row r="1176" spans="1:10" ht="15" customHeight="1">
      <c r="A1176" s="25">
        <v>1175</v>
      </c>
      <c r="B1176" s="25" t="s">
        <v>17</v>
      </c>
      <c r="C1176" s="24" t="s">
        <v>5551</v>
      </c>
      <c r="D1176" s="24" t="s">
        <v>2688</v>
      </c>
      <c r="E1176" s="23" t="s">
        <v>5550</v>
      </c>
      <c r="F1176" s="115">
        <v>30</v>
      </c>
      <c r="G1176" s="85">
        <v>14.96</v>
      </c>
      <c r="H1176" s="72"/>
      <c r="I1176" s="73">
        <f t="shared" si="37"/>
        <v>0</v>
      </c>
      <c r="J1176" s="74" t="str">
        <f t="shared" si="36"/>
        <v/>
      </c>
    </row>
    <row r="1177" spans="1:10" ht="15" customHeight="1">
      <c r="A1177" s="25">
        <v>1176</v>
      </c>
      <c r="B1177" s="25" t="s">
        <v>17</v>
      </c>
      <c r="C1177" s="24" t="s">
        <v>5547</v>
      </c>
      <c r="D1177" s="24" t="s">
        <v>4436</v>
      </c>
      <c r="E1177" s="23" t="s">
        <v>3024</v>
      </c>
      <c r="F1177" s="115">
        <v>24</v>
      </c>
      <c r="G1177" s="85">
        <v>15.69</v>
      </c>
      <c r="H1177" s="72"/>
      <c r="I1177" s="73">
        <f t="shared" si="37"/>
        <v>0</v>
      </c>
      <c r="J1177" s="74" t="str">
        <f t="shared" si="36"/>
        <v/>
      </c>
    </row>
    <row r="1178" spans="1:10" ht="15" customHeight="1">
      <c r="A1178" s="25">
        <v>1177</v>
      </c>
      <c r="B1178" s="25" t="s">
        <v>17</v>
      </c>
      <c r="C1178" s="24" t="s">
        <v>5546</v>
      </c>
      <c r="D1178" s="24" t="s">
        <v>4500</v>
      </c>
      <c r="E1178" s="23" t="s">
        <v>3024</v>
      </c>
      <c r="F1178" s="115">
        <v>5</v>
      </c>
      <c r="G1178" s="85">
        <v>147.22</v>
      </c>
      <c r="H1178" s="72"/>
      <c r="I1178" s="73">
        <f t="shared" si="37"/>
        <v>0</v>
      </c>
      <c r="J1178" s="74" t="str">
        <f t="shared" si="36"/>
        <v/>
      </c>
    </row>
    <row r="1179" spans="1:10" ht="15" customHeight="1">
      <c r="A1179" s="25">
        <v>1178</v>
      </c>
      <c r="B1179" s="25" t="s">
        <v>17</v>
      </c>
      <c r="C1179" s="24" t="s">
        <v>5545</v>
      </c>
      <c r="D1179" s="24" t="s">
        <v>5526</v>
      </c>
      <c r="E1179" s="23" t="s">
        <v>3024</v>
      </c>
      <c r="F1179" s="115">
        <v>62</v>
      </c>
      <c r="G1179" s="85">
        <v>25.64</v>
      </c>
      <c r="H1179" s="72"/>
      <c r="I1179" s="73">
        <f t="shared" si="37"/>
        <v>0</v>
      </c>
      <c r="J1179" s="74" t="str">
        <f t="shared" si="36"/>
        <v/>
      </c>
    </row>
    <row r="1180" spans="1:10" ht="15" customHeight="1">
      <c r="A1180" s="25">
        <v>1179</v>
      </c>
      <c r="B1180" s="25" t="s">
        <v>17</v>
      </c>
      <c r="C1180" s="24" t="s">
        <v>5544</v>
      </c>
      <c r="D1180" s="24" t="s">
        <v>2759</v>
      </c>
      <c r="E1180" s="23" t="s">
        <v>3024</v>
      </c>
      <c r="F1180" s="115">
        <v>8</v>
      </c>
      <c r="G1180" s="85">
        <v>30.26</v>
      </c>
      <c r="H1180" s="72"/>
      <c r="I1180" s="73">
        <f t="shared" si="37"/>
        <v>0</v>
      </c>
      <c r="J1180" s="74" t="str">
        <f t="shared" si="36"/>
        <v/>
      </c>
    </row>
    <row r="1181" spans="1:10" ht="15" customHeight="1">
      <c r="A1181" s="25">
        <v>1180</v>
      </c>
      <c r="B1181" s="25" t="s">
        <v>17</v>
      </c>
      <c r="C1181" s="24" t="s">
        <v>5543</v>
      </c>
      <c r="D1181" s="24" t="s">
        <v>5542</v>
      </c>
      <c r="E1181" s="23" t="s">
        <v>3024</v>
      </c>
      <c r="F1181" s="115">
        <v>5</v>
      </c>
      <c r="G1181" s="85">
        <v>175.6</v>
      </c>
      <c r="H1181" s="72"/>
      <c r="I1181" s="73">
        <f t="shared" si="37"/>
        <v>0</v>
      </c>
      <c r="J1181" s="74" t="str">
        <f t="shared" si="36"/>
        <v/>
      </c>
    </row>
    <row r="1182" spans="1:10" ht="15" customHeight="1">
      <c r="A1182" s="25">
        <v>1181</v>
      </c>
      <c r="B1182" s="25" t="s">
        <v>17</v>
      </c>
      <c r="C1182" s="24" t="s">
        <v>5541</v>
      </c>
      <c r="D1182" s="24" t="s">
        <v>2817</v>
      </c>
      <c r="E1182" s="23" t="s">
        <v>3024</v>
      </c>
      <c r="F1182" s="115">
        <v>17</v>
      </c>
      <c r="G1182" s="85">
        <v>4.33</v>
      </c>
      <c r="H1182" s="72"/>
      <c r="I1182" s="73">
        <f t="shared" si="37"/>
        <v>0</v>
      </c>
      <c r="J1182" s="74" t="str">
        <f t="shared" si="36"/>
        <v/>
      </c>
    </row>
    <row r="1183" spans="1:10" ht="15" customHeight="1">
      <c r="A1183" s="25">
        <v>1182</v>
      </c>
      <c r="B1183" s="25" t="s">
        <v>17</v>
      </c>
      <c r="C1183" s="24" t="s">
        <v>5540</v>
      </c>
      <c r="D1183" s="24" t="s">
        <v>3082</v>
      </c>
      <c r="E1183" s="23" t="s">
        <v>3024</v>
      </c>
      <c r="F1183" s="115">
        <v>7</v>
      </c>
      <c r="G1183" s="85">
        <v>46.6</v>
      </c>
      <c r="H1183" s="72"/>
      <c r="I1183" s="73">
        <f t="shared" si="37"/>
        <v>0</v>
      </c>
      <c r="J1183" s="74" t="str">
        <f t="shared" si="36"/>
        <v/>
      </c>
    </row>
    <row r="1184" spans="1:10" ht="15" customHeight="1">
      <c r="A1184" s="25">
        <v>1183</v>
      </c>
      <c r="B1184" s="25" t="s">
        <v>17</v>
      </c>
      <c r="C1184" s="24" t="s">
        <v>5539</v>
      </c>
      <c r="D1184" s="24" t="s">
        <v>5538</v>
      </c>
      <c r="E1184" s="23" t="s">
        <v>3024</v>
      </c>
      <c r="F1184" s="115">
        <v>5</v>
      </c>
      <c r="G1184" s="85">
        <v>60.86</v>
      </c>
      <c r="H1184" s="72"/>
      <c r="I1184" s="73">
        <f t="shared" si="37"/>
        <v>0</v>
      </c>
      <c r="J1184" s="74" t="str">
        <f t="shared" si="36"/>
        <v/>
      </c>
    </row>
    <row r="1185" spans="1:10" ht="15" customHeight="1">
      <c r="A1185" s="25">
        <v>1184</v>
      </c>
      <c r="B1185" s="25" t="s">
        <v>17</v>
      </c>
      <c r="C1185" s="24" t="s">
        <v>5537</v>
      </c>
      <c r="D1185" s="24" t="s">
        <v>5524</v>
      </c>
      <c r="E1185" s="23" t="s">
        <v>3024</v>
      </c>
      <c r="F1185" s="115">
        <v>5</v>
      </c>
      <c r="G1185" s="85">
        <v>1151.8499999999999</v>
      </c>
      <c r="H1185" s="72"/>
      <c r="I1185" s="73">
        <f t="shared" si="37"/>
        <v>0</v>
      </c>
      <c r="J1185" s="74" t="str">
        <f t="shared" si="36"/>
        <v/>
      </c>
    </row>
    <row r="1186" spans="1:10" ht="15" customHeight="1">
      <c r="A1186" s="25">
        <v>1185</v>
      </c>
      <c r="B1186" s="25" t="s">
        <v>17</v>
      </c>
      <c r="C1186" s="24" t="s">
        <v>5536</v>
      </c>
      <c r="D1186" s="24" t="s">
        <v>5535</v>
      </c>
      <c r="E1186" s="23" t="s">
        <v>3024</v>
      </c>
      <c r="F1186" s="115">
        <v>19</v>
      </c>
      <c r="G1186" s="85">
        <v>108.93</v>
      </c>
      <c r="H1186" s="72"/>
      <c r="I1186" s="73">
        <f t="shared" si="37"/>
        <v>0</v>
      </c>
      <c r="J1186" s="74" t="str">
        <f t="shared" si="36"/>
        <v/>
      </c>
    </row>
    <row r="1187" spans="1:10" ht="15" customHeight="1">
      <c r="A1187" s="25">
        <v>1186</v>
      </c>
      <c r="B1187" s="25" t="s">
        <v>17</v>
      </c>
      <c r="C1187" s="24" t="s">
        <v>5534</v>
      </c>
      <c r="D1187" s="24" t="s">
        <v>5533</v>
      </c>
      <c r="E1187" s="23" t="s">
        <v>3024</v>
      </c>
      <c r="F1187" s="115">
        <v>5</v>
      </c>
      <c r="G1187" s="85">
        <v>50.95</v>
      </c>
      <c r="H1187" s="72"/>
      <c r="I1187" s="73">
        <f t="shared" si="37"/>
        <v>0</v>
      </c>
      <c r="J1187" s="74" t="str">
        <f t="shared" si="36"/>
        <v/>
      </c>
    </row>
    <row r="1188" spans="1:10" ht="15" customHeight="1">
      <c r="A1188" s="25">
        <v>1187</v>
      </c>
      <c r="B1188" s="25" t="s">
        <v>17</v>
      </c>
      <c r="C1188" s="24" t="s">
        <v>5532</v>
      </c>
      <c r="D1188" s="24" t="s">
        <v>5524</v>
      </c>
      <c r="E1188" s="23" t="s">
        <v>3024</v>
      </c>
      <c r="F1188" s="115">
        <v>5</v>
      </c>
      <c r="G1188" s="85">
        <v>837.6</v>
      </c>
      <c r="H1188" s="72"/>
      <c r="I1188" s="73">
        <f t="shared" si="37"/>
        <v>0</v>
      </c>
      <c r="J1188" s="74" t="str">
        <f t="shared" si="36"/>
        <v/>
      </c>
    </row>
    <row r="1189" spans="1:10" ht="15" customHeight="1">
      <c r="A1189" s="25">
        <v>1188</v>
      </c>
      <c r="B1189" s="25" t="s">
        <v>17</v>
      </c>
      <c r="C1189" s="24" t="s">
        <v>5531</v>
      </c>
      <c r="D1189" s="24" t="s">
        <v>5530</v>
      </c>
      <c r="E1189" s="23" t="s">
        <v>3024</v>
      </c>
      <c r="F1189" s="115">
        <v>5</v>
      </c>
      <c r="G1189" s="85">
        <v>466.15</v>
      </c>
      <c r="H1189" s="72"/>
      <c r="I1189" s="73">
        <f t="shared" si="37"/>
        <v>0</v>
      </c>
      <c r="J1189" s="74" t="str">
        <f t="shared" si="36"/>
        <v/>
      </c>
    </row>
    <row r="1190" spans="1:10" ht="15" customHeight="1">
      <c r="A1190" s="25">
        <v>1189</v>
      </c>
      <c r="B1190" s="25" t="s">
        <v>17</v>
      </c>
      <c r="C1190" s="24" t="s">
        <v>5529</v>
      </c>
      <c r="D1190" s="24" t="s">
        <v>5528</v>
      </c>
      <c r="E1190" s="23" t="s">
        <v>3024</v>
      </c>
      <c r="F1190" s="115">
        <v>5</v>
      </c>
      <c r="G1190" s="85">
        <v>1375.17</v>
      </c>
      <c r="H1190" s="72"/>
      <c r="I1190" s="73">
        <f t="shared" si="37"/>
        <v>0</v>
      </c>
      <c r="J1190" s="74" t="str">
        <f t="shared" si="36"/>
        <v/>
      </c>
    </row>
    <row r="1191" spans="1:10" ht="15" customHeight="1">
      <c r="A1191" s="25">
        <v>1190</v>
      </c>
      <c r="B1191" s="25" t="s">
        <v>17</v>
      </c>
      <c r="C1191" s="24" t="s">
        <v>5525</v>
      </c>
      <c r="D1191" s="24" t="s">
        <v>5524</v>
      </c>
      <c r="E1191" s="23" t="s">
        <v>3024</v>
      </c>
      <c r="F1191" s="115">
        <v>5</v>
      </c>
      <c r="G1191" s="85">
        <v>574.4</v>
      </c>
      <c r="H1191" s="72"/>
      <c r="I1191" s="73">
        <f t="shared" si="37"/>
        <v>0</v>
      </c>
      <c r="J1191" s="74" t="str">
        <f t="shared" si="36"/>
        <v/>
      </c>
    </row>
    <row r="1192" spans="1:10" ht="15" customHeight="1">
      <c r="A1192" s="25">
        <v>1191</v>
      </c>
      <c r="B1192" s="25" t="s">
        <v>17</v>
      </c>
      <c r="C1192" s="24" t="s">
        <v>5522</v>
      </c>
      <c r="D1192" s="24" t="s">
        <v>3528</v>
      </c>
      <c r="E1192" s="23" t="s">
        <v>3024</v>
      </c>
      <c r="F1192" s="115">
        <v>38</v>
      </c>
      <c r="G1192" s="85">
        <v>42.78</v>
      </c>
      <c r="H1192" s="72"/>
      <c r="I1192" s="73">
        <f t="shared" si="37"/>
        <v>0</v>
      </c>
      <c r="J1192" s="74" t="str">
        <f t="shared" si="36"/>
        <v/>
      </c>
    </row>
    <row r="1193" spans="1:10" ht="15" customHeight="1">
      <c r="A1193" s="25">
        <v>1192</v>
      </c>
      <c r="B1193" s="25" t="s">
        <v>17</v>
      </c>
      <c r="C1193" s="24" t="s">
        <v>5521</v>
      </c>
      <c r="D1193" s="24" t="s">
        <v>5520</v>
      </c>
      <c r="E1193" s="23" t="s">
        <v>3024</v>
      </c>
      <c r="F1193" s="115">
        <v>5</v>
      </c>
      <c r="G1193" s="85">
        <v>457.47</v>
      </c>
      <c r="H1193" s="72"/>
      <c r="I1193" s="73">
        <f t="shared" si="37"/>
        <v>0</v>
      </c>
      <c r="J1193" s="74" t="str">
        <f t="shared" si="36"/>
        <v/>
      </c>
    </row>
    <row r="1194" spans="1:10" ht="15" customHeight="1">
      <c r="A1194" s="25">
        <v>1193</v>
      </c>
      <c r="B1194" s="25" t="s">
        <v>17</v>
      </c>
      <c r="C1194" s="24" t="s">
        <v>5519</v>
      </c>
      <c r="D1194" s="24" t="s">
        <v>5518</v>
      </c>
      <c r="E1194" s="23" t="s">
        <v>3024</v>
      </c>
      <c r="F1194" s="115">
        <v>5</v>
      </c>
      <c r="G1194" s="85">
        <v>242.2</v>
      </c>
      <c r="H1194" s="72"/>
      <c r="I1194" s="73">
        <f t="shared" si="37"/>
        <v>0</v>
      </c>
      <c r="J1194" s="74" t="str">
        <f t="shared" si="36"/>
        <v/>
      </c>
    </row>
    <row r="1195" spans="1:10" ht="15" customHeight="1">
      <c r="A1195" s="25">
        <v>1194</v>
      </c>
      <c r="B1195" s="25" t="s">
        <v>17</v>
      </c>
      <c r="C1195" s="24" t="s">
        <v>5516</v>
      </c>
      <c r="D1195" s="24" t="s">
        <v>4503</v>
      </c>
      <c r="E1195" s="23" t="s">
        <v>3024</v>
      </c>
      <c r="F1195" s="115">
        <v>5</v>
      </c>
      <c r="G1195" s="85">
        <v>28.2</v>
      </c>
      <c r="H1195" s="72"/>
      <c r="I1195" s="73">
        <f t="shared" si="37"/>
        <v>0</v>
      </c>
      <c r="J1195" s="74" t="str">
        <f t="shared" si="36"/>
        <v/>
      </c>
    </row>
    <row r="1196" spans="1:10" ht="15" customHeight="1">
      <c r="A1196" s="25">
        <v>1195</v>
      </c>
      <c r="B1196" s="25" t="s">
        <v>17</v>
      </c>
      <c r="C1196" s="24" t="s">
        <v>5515</v>
      </c>
      <c r="D1196" s="24" t="s">
        <v>3989</v>
      </c>
      <c r="E1196" s="23" t="s">
        <v>3024</v>
      </c>
      <c r="F1196" s="115">
        <v>5</v>
      </c>
      <c r="G1196" s="85">
        <v>52.94</v>
      </c>
      <c r="H1196" s="72"/>
      <c r="I1196" s="73">
        <f t="shared" si="37"/>
        <v>0</v>
      </c>
      <c r="J1196" s="74" t="str">
        <f t="shared" si="36"/>
        <v/>
      </c>
    </row>
    <row r="1197" spans="1:10" ht="15" customHeight="1">
      <c r="A1197" s="25">
        <v>1196</v>
      </c>
      <c r="B1197" s="25" t="s">
        <v>17</v>
      </c>
      <c r="C1197" s="24" t="s">
        <v>5514</v>
      </c>
      <c r="D1197" s="24" t="s">
        <v>5513</v>
      </c>
      <c r="E1197" s="23" t="s">
        <v>3024</v>
      </c>
      <c r="F1197" s="115">
        <v>6</v>
      </c>
      <c r="G1197" s="85">
        <v>33.25</v>
      </c>
      <c r="H1197" s="72"/>
      <c r="I1197" s="73">
        <f t="shared" si="37"/>
        <v>0</v>
      </c>
      <c r="J1197" s="74" t="str">
        <f t="shared" si="36"/>
        <v/>
      </c>
    </row>
    <row r="1198" spans="1:10" ht="15" customHeight="1">
      <c r="A1198" s="25">
        <v>1197</v>
      </c>
      <c r="B1198" s="25" t="s">
        <v>17</v>
      </c>
      <c r="C1198" s="24" t="s">
        <v>5512</v>
      </c>
      <c r="D1198" s="24" t="s">
        <v>5494</v>
      </c>
      <c r="E1198" s="23" t="s">
        <v>3024</v>
      </c>
      <c r="F1198" s="115">
        <v>5</v>
      </c>
      <c r="G1198" s="85">
        <v>109.07</v>
      </c>
      <c r="H1198" s="72"/>
      <c r="I1198" s="73">
        <f t="shared" si="37"/>
        <v>0</v>
      </c>
      <c r="J1198" s="74" t="str">
        <f t="shared" si="36"/>
        <v/>
      </c>
    </row>
    <row r="1199" spans="1:10" ht="15" customHeight="1">
      <c r="A1199" s="25">
        <v>1198</v>
      </c>
      <c r="B1199" s="25" t="s">
        <v>17</v>
      </c>
      <c r="C1199" s="24" t="s">
        <v>5511</v>
      </c>
      <c r="D1199" s="24" t="s">
        <v>2822</v>
      </c>
      <c r="E1199" s="23" t="s">
        <v>3024</v>
      </c>
      <c r="F1199" s="115">
        <v>71</v>
      </c>
      <c r="G1199" s="85">
        <v>28.97</v>
      </c>
      <c r="H1199" s="72"/>
      <c r="I1199" s="73">
        <f t="shared" si="37"/>
        <v>0</v>
      </c>
      <c r="J1199" s="74" t="str">
        <f t="shared" si="36"/>
        <v/>
      </c>
    </row>
    <row r="1200" spans="1:10" ht="15" customHeight="1">
      <c r="A1200" s="25">
        <v>1199</v>
      </c>
      <c r="B1200" s="25" t="s">
        <v>17</v>
      </c>
      <c r="C1200" s="24" t="s">
        <v>5510</v>
      </c>
      <c r="D1200" s="24" t="s">
        <v>5509</v>
      </c>
      <c r="E1200" s="23" t="s">
        <v>3024</v>
      </c>
      <c r="F1200" s="115">
        <v>5</v>
      </c>
      <c r="G1200" s="85">
        <v>29.48</v>
      </c>
      <c r="H1200" s="72"/>
      <c r="I1200" s="73">
        <f t="shared" si="37"/>
        <v>0</v>
      </c>
      <c r="J1200" s="74" t="str">
        <f t="shared" si="36"/>
        <v/>
      </c>
    </row>
    <row r="1201" spans="1:10" ht="15" customHeight="1">
      <c r="A1201" s="25">
        <v>1200</v>
      </c>
      <c r="B1201" s="25" t="s">
        <v>17</v>
      </c>
      <c r="C1201" s="24" t="s">
        <v>5508</v>
      </c>
      <c r="D1201" s="24" t="s">
        <v>5507</v>
      </c>
      <c r="E1201" s="23" t="s">
        <v>3024</v>
      </c>
      <c r="F1201" s="115">
        <v>5</v>
      </c>
      <c r="G1201" s="85">
        <v>31.54</v>
      </c>
      <c r="H1201" s="72"/>
      <c r="I1201" s="73">
        <f t="shared" si="37"/>
        <v>0</v>
      </c>
      <c r="J1201" s="74" t="str">
        <f t="shared" si="36"/>
        <v/>
      </c>
    </row>
    <row r="1202" spans="1:10" ht="15" customHeight="1">
      <c r="A1202" s="25">
        <v>1201</v>
      </c>
      <c r="B1202" s="25" t="s">
        <v>17</v>
      </c>
      <c r="C1202" s="24" t="s">
        <v>5506</v>
      </c>
      <c r="D1202" s="24" t="s">
        <v>5505</v>
      </c>
      <c r="E1202" s="23" t="s">
        <v>3024</v>
      </c>
      <c r="F1202" s="115">
        <v>5</v>
      </c>
      <c r="G1202" s="85">
        <v>30.27</v>
      </c>
      <c r="H1202" s="72"/>
      <c r="I1202" s="73">
        <f t="shared" si="37"/>
        <v>0</v>
      </c>
      <c r="J1202" s="74" t="str">
        <f t="shared" si="36"/>
        <v/>
      </c>
    </row>
    <row r="1203" spans="1:10" ht="15" customHeight="1">
      <c r="A1203" s="25">
        <v>1202</v>
      </c>
      <c r="B1203" s="25" t="s">
        <v>17</v>
      </c>
      <c r="C1203" s="24" t="s">
        <v>5504</v>
      </c>
      <c r="D1203" s="24" t="s">
        <v>2851</v>
      </c>
      <c r="E1203" s="23" t="s">
        <v>3024</v>
      </c>
      <c r="F1203" s="115">
        <v>5</v>
      </c>
      <c r="G1203" s="85">
        <v>27.36</v>
      </c>
      <c r="H1203" s="72"/>
      <c r="I1203" s="73">
        <f t="shared" si="37"/>
        <v>0</v>
      </c>
      <c r="J1203" s="74" t="str">
        <f t="shared" si="36"/>
        <v/>
      </c>
    </row>
    <row r="1204" spans="1:10" ht="15" customHeight="1">
      <c r="A1204" s="25">
        <v>1203</v>
      </c>
      <c r="B1204" s="25" t="s">
        <v>17</v>
      </c>
      <c r="C1204" s="24" t="s">
        <v>5503</v>
      </c>
      <c r="D1204" s="24" t="s">
        <v>5502</v>
      </c>
      <c r="E1204" s="23" t="s">
        <v>3024</v>
      </c>
      <c r="F1204" s="115">
        <v>5</v>
      </c>
      <c r="G1204" s="85">
        <v>285.60000000000002</v>
      </c>
      <c r="H1204" s="72"/>
      <c r="I1204" s="73">
        <f t="shared" si="37"/>
        <v>0</v>
      </c>
      <c r="J1204" s="74" t="str">
        <f t="shared" si="36"/>
        <v/>
      </c>
    </row>
    <row r="1205" spans="1:10" ht="15" customHeight="1">
      <c r="A1205" s="25">
        <v>1204</v>
      </c>
      <c r="B1205" s="25" t="s">
        <v>17</v>
      </c>
      <c r="C1205" s="24" t="s">
        <v>5501</v>
      </c>
      <c r="D1205" s="24" t="s">
        <v>5500</v>
      </c>
      <c r="E1205" s="23" t="s">
        <v>3024</v>
      </c>
      <c r="F1205" s="115">
        <v>5</v>
      </c>
      <c r="G1205" s="85">
        <v>12.99</v>
      </c>
      <c r="H1205" s="72"/>
      <c r="I1205" s="73">
        <f t="shared" si="37"/>
        <v>0</v>
      </c>
      <c r="J1205" s="74" t="str">
        <f t="shared" si="36"/>
        <v/>
      </c>
    </row>
    <row r="1206" spans="1:10" ht="15" customHeight="1">
      <c r="A1206" s="25">
        <v>1205</v>
      </c>
      <c r="B1206" s="25" t="s">
        <v>17</v>
      </c>
      <c r="C1206" s="24" t="s">
        <v>5499</v>
      </c>
      <c r="D1206" s="24" t="s">
        <v>5494</v>
      </c>
      <c r="E1206" s="23" t="s">
        <v>3024</v>
      </c>
      <c r="F1206" s="115">
        <v>8</v>
      </c>
      <c r="G1206" s="85">
        <v>33.130000000000003</v>
      </c>
      <c r="H1206" s="72"/>
      <c r="I1206" s="73">
        <f t="shared" si="37"/>
        <v>0</v>
      </c>
      <c r="J1206" s="74" t="str">
        <f t="shared" si="36"/>
        <v/>
      </c>
    </row>
    <row r="1207" spans="1:10" ht="15" customHeight="1">
      <c r="A1207" s="25">
        <v>1206</v>
      </c>
      <c r="B1207" s="25" t="s">
        <v>17</v>
      </c>
      <c r="C1207" s="24" t="s">
        <v>5498</v>
      </c>
      <c r="D1207" s="24" t="s">
        <v>5494</v>
      </c>
      <c r="E1207" s="23" t="s">
        <v>3024</v>
      </c>
      <c r="F1207" s="115">
        <v>5</v>
      </c>
      <c r="G1207" s="85">
        <v>323.76</v>
      </c>
      <c r="H1207" s="72"/>
      <c r="I1207" s="73">
        <f t="shared" si="37"/>
        <v>0</v>
      </c>
      <c r="J1207" s="74" t="str">
        <f t="shared" si="36"/>
        <v/>
      </c>
    </row>
    <row r="1208" spans="1:10" ht="15" customHeight="1">
      <c r="A1208" s="25">
        <v>1207</v>
      </c>
      <c r="B1208" s="25" t="s">
        <v>17</v>
      </c>
      <c r="C1208" s="24" t="s">
        <v>5497</v>
      </c>
      <c r="D1208" s="24" t="s">
        <v>5496</v>
      </c>
      <c r="E1208" s="23" t="s">
        <v>3024</v>
      </c>
      <c r="F1208" s="115">
        <v>5</v>
      </c>
      <c r="G1208" s="85">
        <v>118</v>
      </c>
      <c r="H1208" s="72"/>
      <c r="I1208" s="73">
        <f t="shared" si="37"/>
        <v>0</v>
      </c>
      <c r="J1208" s="74" t="str">
        <f t="shared" si="36"/>
        <v/>
      </c>
    </row>
    <row r="1209" spans="1:10" ht="15" customHeight="1">
      <c r="A1209" s="25">
        <v>1208</v>
      </c>
      <c r="B1209" s="25" t="s">
        <v>17</v>
      </c>
      <c r="C1209" s="24" t="s">
        <v>5491</v>
      </c>
      <c r="D1209" s="24" t="s">
        <v>5490</v>
      </c>
      <c r="E1209" s="23" t="s">
        <v>3024</v>
      </c>
      <c r="F1209" s="115">
        <v>16</v>
      </c>
      <c r="G1209" s="85">
        <v>25.66</v>
      </c>
      <c r="H1209" s="72"/>
      <c r="I1209" s="73">
        <f t="shared" si="37"/>
        <v>0</v>
      </c>
      <c r="J1209" s="74" t="str">
        <f t="shared" si="36"/>
        <v/>
      </c>
    </row>
    <row r="1210" spans="1:10" ht="15" customHeight="1">
      <c r="A1210" s="25">
        <v>1209</v>
      </c>
      <c r="B1210" s="25" t="s">
        <v>17</v>
      </c>
      <c r="C1210" s="24" t="s">
        <v>5489</v>
      </c>
      <c r="D1210" s="24" t="s">
        <v>5488</v>
      </c>
      <c r="E1210" s="23" t="s">
        <v>3024</v>
      </c>
      <c r="F1210" s="115">
        <v>5</v>
      </c>
      <c r="G1210" s="85">
        <v>124.71</v>
      </c>
      <c r="H1210" s="72"/>
      <c r="I1210" s="73">
        <f t="shared" si="37"/>
        <v>0</v>
      </c>
      <c r="J1210" s="74" t="str">
        <f t="shared" si="36"/>
        <v/>
      </c>
    </row>
    <row r="1211" spans="1:10" ht="15" customHeight="1">
      <c r="A1211" s="25">
        <v>1210</v>
      </c>
      <c r="B1211" s="25" t="s">
        <v>17</v>
      </c>
      <c r="C1211" s="24" t="s">
        <v>5487</v>
      </c>
      <c r="D1211" s="24" t="s">
        <v>5486</v>
      </c>
      <c r="E1211" s="23" t="s">
        <v>3024</v>
      </c>
      <c r="F1211" s="115">
        <v>5</v>
      </c>
      <c r="G1211" s="85">
        <v>89.8</v>
      </c>
      <c r="H1211" s="72"/>
      <c r="I1211" s="73">
        <f t="shared" si="37"/>
        <v>0</v>
      </c>
      <c r="J1211" s="74" t="str">
        <f t="shared" si="36"/>
        <v/>
      </c>
    </row>
    <row r="1212" spans="1:10" ht="15" customHeight="1">
      <c r="A1212" s="25">
        <v>1211</v>
      </c>
      <c r="B1212" s="25" t="s">
        <v>17</v>
      </c>
      <c r="C1212" s="24" t="s">
        <v>5485</v>
      </c>
      <c r="D1212" s="24" t="s">
        <v>5484</v>
      </c>
      <c r="E1212" s="23" t="s">
        <v>3024</v>
      </c>
      <c r="F1212" s="115">
        <v>5</v>
      </c>
      <c r="G1212" s="85">
        <v>59.6</v>
      </c>
      <c r="H1212" s="72"/>
      <c r="I1212" s="73">
        <f t="shared" si="37"/>
        <v>0</v>
      </c>
      <c r="J1212" s="74" t="str">
        <f t="shared" si="36"/>
        <v/>
      </c>
    </row>
    <row r="1213" spans="1:10" ht="15" customHeight="1">
      <c r="A1213" s="25">
        <v>1212</v>
      </c>
      <c r="B1213" s="25" t="s">
        <v>17</v>
      </c>
      <c r="C1213" s="24" t="s">
        <v>5482</v>
      </c>
      <c r="D1213" s="24" t="s">
        <v>5481</v>
      </c>
      <c r="E1213" s="23" t="s">
        <v>3024</v>
      </c>
      <c r="F1213" s="115">
        <v>9</v>
      </c>
      <c r="G1213" s="85">
        <v>76.3</v>
      </c>
      <c r="H1213" s="72"/>
      <c r="I1213" s="73">
        <f t="shared" si="37"/>
        <v>0</v>
      </c>
      <c r="J1213" s="74" t="str">
        <f t="shared" si="36"/>
        <v/>
      </c>
    </row>
    <row r="1214" spans="1:10" ht="15" customHeight="1">
      <c r="A1214" s="25">
        <v>1213</v>
      </c>
      <c r="B1214" s="25" t="s">
        <v>17</v>
      </c>
      <c r="C1214" s="24" t="s">
        <v>5480</v>
      </c>
      <c r="D1214" s="24" t="s">
        <v>5479</v>
      </c>
      <c r="E1214" s="23">
        <v>2289</v>
      </c>
      <c r="F1214" s="115">
        <v>5</v>
      </c>
      <c r="G1214" s="85">
        <v>369.83</v>
      </c>
      <c r="H1214" s="72"/>
      <c r="I1214" s="73">
        <f t="shared" si="37"/>
        <v>0</v>
      </c>
      <c r="J1214" s="74" t="str">
        <f t="shared" si="36"/>
        <v/>
      </c>
    </row>
    <row r="1215" spans="1:10" ht="15" customHeight="1">
      <c r="A1215" s="25">
        <v>1214</v>
      </c>
      <c r="B1215" s="25" t="s">
        <v>17</v>
      </c>
      <c r="C1215" s="24" t="s">
        <v>5478</v>
      </c>
      <c r="D1215" s="24" t="s">
        <v>5477</v>
      </c>
      <c r="E1215" s="23">
        <v>25472</v>
      </c>
      <c r="F1215" s="115">
        <v>6</v>
      </c>
      <c r="G1215" s="85">
        <v>144.97666666666666</v>
      </c>
      <c r="H1215" s="72"/>
      <c r="I1215" s="73">
        <f t="shared" si="37"/>
        <v>0</v>
      </c>
      <c r="J1215" s="74" t="str">
        <f t="shared" si="36"/>
        <v/>
      </c>
    </row>
    <row r="1216" spans="1:10" ht="15" customHeight="1">
      <c r="A1216" s="25">
        <v>1215</v>
      </c>
      <c r="B1216" s="25" t="s">
        <v>17</v>
      </c>
      <c r="C1216" s="24" t="s">
        <v>5476</v>
      </c>
      <c r="D1216" s="24" t="s">
        <v>5475</v>
      </c>
      <c r="E1216" s="23" t="s">
        <v>4678</v>
      </c>
      <c r="F1216" s="115">
        <v>6</v>
      </c>
      <c r="G1216" s="85">
        <v>47.6</v>
      </c>
      <c r="H1216" s="72"/>
      <c r="I1216" s="73">
        <f t="shared" si="37"/>
        <v>0</v>
      </c>
      <c r="J1216" s="74" t="str">
        <f t="shared" si="36"/>
        <v/>
      </c>
    </row>
    <row r="1217" spans="1:10" ht="15" customHeight="1">
      <c r="A1217" s="25">
        <v>1216</v>
      </c>
      <c r="B1217" s="25" t="s">
        <v>17</v>
      </c>
      <c r="C1217" s="24" t="s">
        <v>5474</v>
      </c>
      <c r="D1217" s="24" t="s">
        <v>2755</v>
      </c>
      <c r="E1217" s="23" t="s">
        <v>3343</v>
      </c>
      <c r="F1217" s="115">
        <v>8</v>
      </c>
      <c r="G1217" s="85">
        <v>10.5</v>
      </c>
      <c r="H1217" s="72"/>
      <c r="I1217" s="73">
        <f t="shared" si="37"/>
        <v>0</v>
      </c>
      <c r="J1217" s="74" t="str">
        <f t="shared" si="36"/>
        <v/>
      </c>
    </row>
    <row r="1218" spans="1:10" ht="15" customHeight="1">
      <c r="A1218" s="25">
        <v>1217</v>
      </c>
      <c r="B1218" s="25" t="s">
        <v>17</v>
      </c>
      <c r="C1218" s="24" t="s">
        <v>5473</v>
      </c>
      <c r="D1218" s="24" t="s">
        <v>5472</v>
      </c>
      <c r="E1218" s="23">
        <v>19207</v>
      </c>
      <c r="F1218" s="115">
        <v>5</v>
      </c>
      <c r="G1218" s="85">
        <v>20.900000000000002</v>
      </c>
      <c r="H1218" s="72"/>
      <c r="I1218" s="73">
        <f t="shared" si="37"/>
        <v>0</v>
      </c>
      <c r="J1218" s="74" t="str">
        <f t="shared" ref="J1218:J1281" si="38">IF(H:H&gt;G:G, "Above Estimated Unit Price", "")</f>
        <v/>
      </c>
    </row>
    <row r="1219" spans="1:10" ht="15" customHeight="1">
      <c r="A1219" s="25">
        <v>1218</v>
      </c>
      <c r="B1219" s="25" t="s">
        <v>17</v>
      </c>
      <c r="C1219" s="24" t="s">
        <v>5471</v>
      </c>
      <c r="D1219" s="24" t="s">
        <v>5470</v>
      </c>
      <c r="E1219" s="23">
        <v>72914</v>
      </c>
      <c r="F1219" s="115">
        <v>5</v>
      </c>
      <c r="G1219" s="85">
        <v>121.04</v>
      </c>
      <c r="H1219" s="72"/>
      <c r="I1219" s="73">
        <f t="shared" ref="I1219:I1282" si="39">H1219*F1219</f>
        <v>0</v>
      </c>
      <c r="J1219" s="74" t="str">
        <f t="shared" si="38"/>
        <v/>
      </c>
    </row>
    <row r="1220" spans="1:10" ht="15" customHeight="1">
      <c r="A1220" s="25">
        <v>1219</v>
      </c>
      <c r="B1220" s="25" t="s">
        <v>17</v>
      </c>
      <c r="C1220" s="24" t="s">
        <v>5469</v>
      </c>
      <c r="D1220" s="24" t="s">
        <v>5468</v>
      </c>
      <c r="E1220" s="23" t="s">
        <v>3024</v>
      </c>
      <c r="F1220" s="115">
        <v>45</v>
      </c>
      <c r="G1220" s="85">
        <v>39.86</v>
      </c>
      <c r="H1220" s="72"/>
      <c r="I1220" s="73">
        <f t="shared" si="39"/>
        <v>0</v>
      </c>
      <c r="J1220" s="74" t="str">
        <f t="shared" si="38"/>
        <v/>
      </c>
    </row>
    <row r="1221" spans="1:10" ht="15" customHeight="1">
      <c r="A1221" s="25">
        <v>1220</v>
      </c>
      <c r="B1221" s="25" t="s">
        <v>17</v>
      </c>
      <c r="C1221" s="24" t="s">
        <v>5467</v>
      </c>
      <c r="D1221" s="24" t="s">
        <v>2837</v>
      </c>
      <c r="E1221" s="23" t="s">
        <v>3024</v>
      </c>
      <c r="F1221" s="115">
        <v>110</v>
      </c>
      <c r="G1221" s="85">
        <v>0.78</v>
      </c>
      <c r="H1221" s="72"/>
      <c r="I1221" s="73">
        <f t="shared" si="39"/>
        <v>0</v>
      </c>
      <c r="J1221" s="74" t="str">
        <f t="shared" si="38"/>
        <v/>
      </c>
    </row>
    <row r="1222" spans="1:10" ht="15" customHeight="1">
      <c r="A1222" s="25">
        <v>1221</v>
      </c>
      <c r="B1222" s="25" t="s">
        <v>17</v>
      </c>
      <c r="C1222" s="24" t="s">
        <v>5466</v>
      </c>
      <c r="D1222" s="24" t="s">
        <v>5465</v>
      </c>
      <c r="E1222" s="23">
        <v>22457</v>
      </c>
      <c r="F1222" s="115">
        <v>35</v>
      </c>
      <c r="G1222" s="85">
        <v>1612.9</v>
      </c>
      <c r="H1222" s="72"/>
      <c r="I1222" s="73">
        <f t="shared" si="39"/>
        <v>0</v>
      </c>
      <c r="J1222" s="74" t="str">
        <f t="shared" si="38"/>
        <v/>
      </c>
    </row>
    <row r="1223" spans="1:10" ht="15" customHeight="1">
      <c r="A1223" s="25">
        <v>1222</v>
      </c>
      <c r="B1223" s="25" t="s">
        <v>17</v>
      </c>
      <c r="C1223" s="24" t="s">
        <v>5464</v>
      </c>
      <c r="D1223" s="24" t="s">
        <v>4475</v>
      </c>
      <c r="E1223" s="23">
        <v>6324</v>
      </c>
      <c r="F1223" s="115">
        <v>30</v>
      </c>
      <c r="G1223" s="85">
        <v>447</v>
      </c>
      <c r="H1223" s="72"/>
      <c r="I1223" s="73">
        <f t="shared" si="39"/>
        <v>0</v>
      </c>
      <c r="J1223" s="74" t="str">
        <f t="shared" si="38"/>
        <v/>
      </c>
    </row>
    <row r="1224" spans="1:10" ht="15" customHeight="1">
      <c r="A1224" s="25">
        <v>1223</v>
      </c>
      <c r="B1224" s="25" t="s">
        <v>17</v>
      </c>
      <c r="C1224" s="24" t="s">
        <v>1970</v>
      </c>
      <c r="D1224" s="24" t="s">
        <v>5463</v>
      </c>
      <c r="E1224" s="23">
        <v>55635</v>
      </c>
      <c r="F1224" s="115">
        <v>20</v>
      </c>
      <c r="G1224" s="85">
        <v>21.05</v>
      </c>
      <c r="H1224" s="72"/>
      <c r="I1224" s="73">
        <f t="shared" si="39"/>
        <v>0</v>
      </c>
      <c r="J1224" s="74" t="str">
        <f t="shared" si="38"/>
        <v/>
      </c>
    </row>
    <row r="1225" spans="1:10" ht="15" customHeight="1">
      <c r="A1225" s="25">
        <v>1224</v>
      </c>
      <c r="B1225" s="25" t="s">
        <v>17</v>
      </c>
      <c r="C1225" s="24" t="s">
        <v>5462</v>
      </c>
      <c r="D1225" s="24" t="s">
        <v>5461</v>
      </c>
      <c r="E1225" s="23">
        <v>55635</v>
      </c>
      <c r="F1225" s="115">
        <v>31</v>
      </c>
      <c r="G1225" s="85">
        <v>27.85</v>
      </c>
      <c r="H1225" s="72"/>
      <c r="I1225" s="73">
        <f t="shared" si="39"/>
        <v>0</v>
      </c>
      <c r="J1225" s="74" t="str">
        <f t="shared" si="38"/>
        <v/>
      </c>
    </row>
    <row r="1226" spans="1:10" ht="15" customHeight="1">
      <c r="A1226" s="25">
        <v>1225</v>
      </c>
      <c r="B1226" s="25" t="s">
        <v>17</v>
      </c>
      <c r="C1226" s="24" t="s">
        <v>5460</v>
      </c>
      <c r="D1226" s="24" t="s">
        <v>2706</v>
      </c>
      <c r="E1226" s="23">
        <v>27914</v>
      </c>
      <c r="F1226" s="115">
        <v>8</v>
      </c>
      <c r="G1226" s="85">
        <v>62.436666666666667</v>
      </c>
      <c r="H1226" s="72"/>
      <c r="I1226" s="73">
        <f t="shared" si="39"/>
        <v>0</v>
      </c>
      <c r="J1226" s="74" t="str">
        <f t="shared" si="38"/>
        <v/>
      </c>
    </row>
    <row r="1227" spans="1:10" ht="15" customHeight="1">
      <c r="A1227" s="25">
        <v>1226</v>
      </c>
      <c r="B1227" s="25" t="s">
        <v>17</v>
      </c>
      <c r="C1227" s="24" t="s">
        <v>5459</v>
      </c>
      <c r="D1227" s="24" t="s">
        <v>5458</v>
      </c>
      <c r="E1227" s="23">
        <v>79136</v>
      </c>
      <c r="F1227" s="115">
        <v>67</v>
      </c>
      <c r="G1227" s="85">
        <v>0.94000000000000006</v>
      </c>
      <c r="H1227" s="72"/>
      <c r="I1227" s="73">
        <f t="shared" si="39"/>
        <v>0</v>
      </c>
      <c r="J1227" s="74" t="str">
        <f t="shared" si="38"/>
        <v/>
      </c>
    </row>
    <row r="1228" spans="1:10" ht="15" customHeight="1">
      <c r="A1228" s="25">
        <v>1227</v>
      </c>
      <c r="B1228" s="25" t="s">
        <v>17</v>
      </c>
      <c r="C1228" s="24" t="s">
        <v>5457</v>
      </c>
      <c r="D1228" s="24" t="s">
        <v>5456</v>
      </c>
      <c r="E1228" s="23">
        <v>27914</v>
      </c>
      <c r="F1228" s="115">
        <v>10</v>
      </c>
      <c r="G1228" s="85">
        <v>25.85</v>
      </c>
      <c r="H1228" s="72"/>
      <c r="I1228" s="73">
        <f t="shared" si="39"/>
        <v>0</v>
      </c>
      <c r="J1228" s="74" t="str">
        <f t="shared" si="38"/>
        <v/>
      </c>
    </row>
    <row r="1229" spans="1:10" ht="15" customHeight="1">
      <c r="A1229" s="25">
        <v>1228</v>
      </c>
      <c r="B1229" s="25" t="s">
        <v>17</v>
      </c>
      <c r="C1229" s="24" t="s">
        <v>5455</v>
      </c>
      <c r="D1229" s="24" t="s">
        <v>2759</v>
      </c>
      <c r="E1229" s="23">
        <v>624</v>
      </c>
      <c r="F1229" s="115">
        <v>15</v>
      </c>
      <c r="G1229" s="85">
        <v>12.173333333333332</v>
      </c>
      <c r="H1229" s="72"/>
      <c r="I1229" s="73">
        <f t="shared" si="39"/>
        <v>0</v>
      </c>
      <c r="J1229" s="74" t="str">
        <f t="shared" si="38"/>
        <v/>
      </c>
    </row>
    <row r="1230" spans="1:10" ht="15" customHeight="1">
      <c r="A1230" s="25">
        <v>1229</v>
      </c>
      <c r="B1230" s="25" t="s">
        <v>17</v>
      </c>
      <c r="C1230" s="24" t="s">
        <v>5455</v>
      </c>
      <c r="D1230" s="24" t="s">
        <v>2759</v>
      </c>
      <c r="E1230" s="23" t="s">
        <v>2812</v>
      </c>
      <c r="F1230" s="115">
        <v>36</v>
      </c>
      <c r="G1230" s="85">
        <v>12.063333333333333</v>
      </c>
      <c r="H1230" s="72"/>
      <c r="I1230" s="73">
        <f t="shared" si="39"/>
        <v>0</v>
      </c>
      <c r="J1230" s="74" t="str">
        <f t="shared" si="38"/>
        <v/>
      </c>
    </row>
    <row r="1231" spans="1:10" ht="15" customHeight="1">
      <c r="A1231" s="25">
        <v>1230</v>
      </c>
      <c r="B1231" s="25" t="s">
        <v>17</v>
      </c>
      <c r="C1231" s="24" t="s">
        <v>5454</v>
      </c>
      <c r="D1231" s="24" t="s">
        <v>2759</v>
      </c>
      <c r="E1231" s="23" t="s">
        <v>2382</v>
      </c>
      <c r="F1231" s="115">
        <v>10</v>
      </c>
      <c r="G1231" s="85">
        <v>11.246666666666668</v>
      </c>
      <c r="H1231" s="72"/>
      <c r="I1231" s="73">
        <f t="shared" si="39"/>
        <v>0</v>
      </c>
      <c r="J1231" s="74" t="str">
        <f t="shared" si="38"/>
        <v/>
      </c>
    </row>
    <row r="1232" spans="1:10" ht="15" customHeight="1">
      <c r="A1232" s="25">
        <v>1231</v>
      </c>
      <c r="B1232" s="25" t="s">
        <v>17</v>
      </c>
      <c r="C1232" s="24" t="s">
        <v>5453</v>
      </c>
      <c r="D1232" s="24" t="s">
        <v>2708</v>
      </c>
      <c r="E1232" s="23">
        <v>14242</v>
      </c>
      <c r="F1232" s="115">
        <v>15</v>
      </c>
      <c r="G1232" s="85">
        <v>775</v>
      </c>
      <c r="H1232" s="72"/>
      <c r="I1232" s="73">
        <f t="shared" si="39"/>
        <v>0</v>
      </c>
      <c r="J1232" s="74" t="str">
        <f t="shared" si="38"/>
        <v/>
      </c>
    </row>
    <row r="1233" spans="1:10" ht="15" customHeight="1">
      <c r="A1233" s="25">
        <v>1232</v>
      </c>
      <c r="B1233" s="25" t="s">
        <v>17</v>
      </c>
      <c r="C1233" s="24" t="s">
        <v>5452</v>
      </c>
      <c r="D1233" s="24" t="s">
        <v>2755</v>
      </c>
      <c r="E1233" s="23" t="s">
        <v>5388</v>
      </c>
      <c r="F1233" s="115">
        <v>18</v>
      </c>
      <c r="G1233" s="85">
        <v>21</v>
      </c>
      <c r="H1233" s="72"/>
      <c r="I1233" s="73">
        <f t="shared" si="39"/>
        <v>0</v>
      </c>
      <c r="J1233" s="74" t="str">
        <f t="shared" si="38"/>
        <v/>
      </c>
    </row>
    <row r="1234" spans="1:10" ht="15" customHeight="1">
      <c r="A1234" s="25">
        <v>1233</v>
      </c>
      <c r="B1234" s="25" t="s">
        <v>17</v>
      </c>
      <c r="C1234" s="24" t="s">
        <v>5451</v>
      </c>
      <c r="D1234" s="24" t="s">
        <v>2841</v>
      </c>
      <c r="E1234" s="23">
        <v>5211</v>
      </c>
      <c r="F1234" s="115">
        <v>5</v>
      </c>
      <c r="G1234" s="85">
        <v>567.24666666666678</v>
      </c>
      <c r="H1234" s="72"/>
      <c r="I1234" s="73">
        <f t="shared" si="39"/>
        <v>0</v>
      </c>
      <c r="J1234" s="74" t="str">
        <f t="shared" si="38"/>
        <v/>
      </c>
    </row>
    <row r="1235" spans="1:10" ht="15" customHeight="1">
      <c r="A1235" s="25">
        <v>1234</v>
      </c>
      <c r="B1235" s="25" t="s">
        <v>17</v>
      </c>
      <c r="C1235" s="24" t="s">
        <v>5450</v>
      </c>
      <c r="D1235" s="24" t="s">
        <v>5449</v>
      </c>
      <c r="E1235" s="23">
        <v>73030</v>
      </c>
      <c r="F1235" s="115">
        <v>10</v>
      </c>
      <c r="G1235" s="85">
        <v>273</v>
      </c>
      <c r="H1235" s="72"/>
      <c r="I1235" s="73">
        <f t="shared" si="39"/>
        <v>0</v>
      </c>
      <c r="J1235" s="74" t="str">
        <f t="shared" si="38"/>
        <v/>
      </c>
    </row>
    <row r="1236" spans="1:10" ht="15" customHeight="1">
      <c r="A1236" s="25">
        <v>1235</v>
      </c>
      <c r="B1236" s="25" t="s">
        <v>17</v>
      </c>
      <c r="C1236" s="24" t="s">
        <v>5448</v>
      </c>
      <c r="D1236" s="24" t="s">
        <v>5447</v>
      </c>
      <c r="E1236" s="23">
        <v>13499</v>
      </c>
      <c r="F1236" s="115">
        <v>10</v>
      </c>
      <c r="G1236" s="85">
        <v>975</v>
      </c>
      <c r="H1236" s="72"/>
      <c r="I1236" s="73">
        <f t="shared" si="39"/>
        <v>0</v>
      </c>
      <c r="J1236" s="74" t="str">
        <f t="shared" si="38"/>
        <v/>
      </c>
    </row>
    <row r="1237" spans="1:10" ht="15" customHeight="1">
      <c r="A1237" s="25">
        <v>1236</v>
      </c>
      <c r="B1237" s="25" t="s">
        <v>17</v>
      </c>
      <c r="C1237" s="24" t="s">
        <v>5446</v>
      </c>
      <c r="D1237" s="24" t="s">
        <v>5445</v>
      </c>
      <c r="E1237" s="23">
        <v>13499</v>
      </c>
      <c r="F1237" s="115">
        <v>10</v>
      </c>
      <c r="G1237" s="85">
        <v>715</v>
      </c>
      <c r="H1237" s="72"/>
      <c r="I1237" s="73">
        <f t="shared" si="39"/>
        <v>0</v>
      </c>
      <c r="J1237" s="74" t="str">
        <f t="shared" si="38"/>
        <v/>
      </c>
    </row>
    <row r="1238" spans="1:10" ht="15" customHeight="1">
      <c r="A1238" s="25">
        <v>1237</v>
      </c>
      <c r="B1238" s="25" t="s">
        <v>17</v>
      </c>
      <c r="C1238" s="24" t="s">
        <v>5444</v>
      </c>
      <c r="D1238" s="24" t="s">
        <v>5443</v>
      </c>
      <c r="E1238" s="23">
        <v>13499</v>
      </c>
      <c r="F1238" s="115">
        <v>10</v>
      </c>
      <c r="G1238" s="85">
        <v>582.41999999999996</v>
      </c>
      <c r="H1238" s="72"/>
      <c r="I1238" s="73">
        <f t="shared" si="39"/>
        <v>0</v>
      </c>
      <c r="J1238" s="74" t="str">
        <f t="shared" si="38"/>
        <v/>
      </c>
    </row>
    <row r="1239" spans="1:10" ht="15" customHeight="1">
      <c r="A1239" s="25">
        <v>1238</v>
      </c>
      <c r="B1239" s="25" t="s">
        <v>17</v>
      </c>
      <c r="C1239" s="24" t="s">
        <v>5442</v>
      </c>
      <c r="D1239" s="24" t="s">
        <v>5441</v>
      </c>
      <c r="E1239" s="23">
        <v>13499</v>
      </c>
      <c r="F1239" s="115">
        <v>10</v>
      </c>
      <c r="G1239" s="85">
        <v>795</v>
      </c>
      <c r="H1239" s="72"/>
      <c r="I1239" s="73">
        <f t="shared" si="39"/>
        <v>0</v>
      </c>
      <c r="J1239" s="74" t="str">
        <f t="shared" si="38"/>
        <v/>
      </c>
    </row>
    <row r="1240" spans="1:10" ht="15" customHeight="1">
      <c r="A1240" s="25">
        <v>1239</v>
      </c>
      <c r="B1240" s="25" t="s">
        <v>17</v>
      </c>
      <c r="C1240" s="24" t="s">
        <v>5440</v>
      </c>
      <c r="D1240" s="24" t="s">
        <v>5439</v>
      </c>
      <c r="E1240" s="23">
        <v>13499</v>
      </c>
      <c r="F1240" s="115">
        <v>10</v>
      </c>
      <c r="G1240" s="85">
        <v>693.89</v>
      </c>
      <c r="H1240" s="72"/>
      <c r="I1240" s="73">
        <f t="shared" si="39"/>
        <v>0</v>
      </c>
      <c r="J1240" s="74" t="str">
        <f t="shared" si="38"/>
        <v/>
      </c>
    </row>
    <row r="1241" spans="1:10" ht="15" customHeight="1">
      <c r="A1241" s="25">
        <v>1240</v>
      </c>
      <c r="B1241" s="25" t="s">
        <v>17</v>
      </c>
      <c r="C1241" s="24" t="s">
        <v>5438</v>
      </c>
      <c r="D1241" s="24" t="s">
        <v>5437</v>
      </c>
      <c r="E1241" s="23">
        <v>13499</v>
      </c>
      <c r="F1241" s="115">
        <v>10</v>
      </c>
      <c r="G1241" s="85">
        <v>991.69</v>
      </c>
      <c r="H1241" s="72"/>
      <c r="I1241" s="73">
        <f t="shared" si="39"/>
        <v>0</v>
      </c>
      <c r="J1241" s="74" t="str">
        <f t="shared" si="38"/>
        <v/>
      </c>
    </row>
    <row r="1242" spans="1:10" ht="15" customHeight="1">
      <c r="A1242" s="25">
        <v>1241</v>
      </c>
      <c r="B1242" s="25" t="s">
        <v>17</v>
      </c>
      <c r="C1242" s="24" t="s">
        <v>5436</v>
      </c>
      <c r="D1242" s="24" t="s">
        <v>5435</v>
      </c>
      <c r="E1242" s="23">
        <v>13499</v>
      </c>
      <c r="F1242" s="115">
        <v>10</v>
      </c>
      <c r="G1242" s="85">
        <v>2300</v>
      </c>
      <c r="H1242" s="72"/>
      <c r="I1242" s="73">
        <f t="shared" si="39"/>
        <v>0</v>
      </c>
      <c r="J1242" s="74" t="str">
        <f t="shared" si="38"/>
        <v/>
      </c>
    </row>
    <row r="1243" spans="1:10" ht="15" customHeight="1">
      <c r="A1243" s="25">
        <v>1242</v>
      </c>
      <c r="B1243" s="25" t="s">
        <v>17</v>
      </c>
      <c r="C1243" s="24" t="s">
        <v>5434</v>
      </c>
      <c r="D1243" s="24" t="s">
        <v>5433</v>
      </c>
      <c r="E1243" s="23">
        <v>13499</v>
      </c>
      <c r="F1243" s="115">
        <v>10</v>
      </c>
      <c r="G1243" s="85">
        <v>715</v>
      </c>
      <c r="H1243" s="72"/>
      <c r="I1243" s="73">
        <f t="shared" si="39"/>
        <v>0</v>
      </c>
      <c r="J1243" s="74" t="str">
        <f t="shared" si="38"/>
        <v/>
      </c>
    </row>
    <row r="1244" spans="1:10" ht="15" customHeight="1">
      <c r="A1244" s="25">
        <v>1243</v>
      </c>
      <c r="B1244" s="25" t="s">
        <v>17</v>
      </c>
      <c r="C1244" s="24" t="s">
        <v>5432</v>
      </c>
      <c r="D1244" s="24" t="s">
        <v>2876</v>
      </c>
      <c r="E1244" s="23" t="s">
        <v>2875</v>
      </c>
      <c r="F1244" s="115">
        <v>1240</v>
      </c>
      <c r="G1244" s="85">
        <v>0.6</v>
      </c>
      <c r="H1244" s="72"/>
      <c r="I1244" s="73">
        <f t="shared" si="39"/>
        <v>0</v>
      </c>
      <c r="J1244" s="74" t="str">
        <f t="shared" si="38"/>
        <v/>
      </c>
    </row>
    <row r="1245" spans="1:10" ht="15" customHeight="1">
      <c r="A1245" s="25">
        <v>1244</v>
      </c>
      <c r="B1245" s="25" t="s">
        <v>17</v>
      </c>
      <c r="C1245" s="24" t="s">
        <v>5431</v>
      </c>
      <c r="D1245" s="24" t="s">
        <v>3118</v>
      </c>
      <c r="E1245" s="23">
        <v>22599</v>
      </c>
      <c r="F1245" s="115">
        <v>406</v>
      </c>
      <c r="G1245" s="85">
        <v>0.3</v>
      </c>
      <c r="H1245" s="72"/>
      <c r="I1245" s="73">
        <f t="shared" si="39"/>
        <v>0</v>
      </c>
      <c r="J1245" s="74" t="str">
        <f t="shared" si="38"/>
        <v/>
      </c>
    </row>
    <row r="1246" spans="1:10" ht="15" customHeight="1">
      <c r="A1246" s="25">
        <v>1245</v>
      </c>
      <c r="B1246" s="25" t="s">
        <v>17</v>
      </c>
      <c r="C1246" s="24" t="s">
        <v>5430</v>
      </c>
      <c r="D1246" s="24" t="s">
        <v>2751</v>
      </c>
      <c r="E1246" s="23" t="s">
        <v>2875</v>
      </c>
      <c r="F1246" s="115">
        <v>37</v>
      </c>
      <c r="G1246" s="85">
        <v>2.75</v>
      </c>
      <c r="H1246" s="72"/>
      <c r="I1246" s="73">
        <f t="shared" si="39"/>
        <v>0</v>
      </c>
      <c r="J1246" s="74" t="str">
        <f t="shared" si="38"/>
        <v/>
      </c>
    </row>
    <row r="1247" spans="1:10" ht="15" customHeight="1">
      <c r="A1247" s="25">
        <v>1246</v>
      </c>
      <c r="B1247" s="25" t="s">
        <v>17</v>
      </c>
      <c r="C1247" s="24" t="s">
        <v>5430</v>
      </c>
      <c r="D1247" s="24" t="s">
        <v>2751</v>
      </c>
      <c r="E1247" s="23" t="s">
        <v>985</v>
      </c>
      <c r="F1247" s="115">
        <v>70</v>
      </c>
      <c r="G1247" s="85">
        <v>2.5</v>
      </c>
      <c r="H1247" s="72"/>
      <c r="I1247" s="73">
        <f t="shared" si="39"/>
        <v>0</v>
      </c>
      <c r="J1247" s="74" t="str">
        <f t="shared" si="38"/>
        <v/>
      </c>
    </row>
    <row r="1248" spans="1:10" ht="15" customHeight="1">
      <c r="A1248" s="25">
        <v>1247</v>
      </c>
      <c r="B1248" s="25" t="s">
        <v>17</v>
      </c>
      <c r="C1248" s="24" t="s">
        <v>5429</v>
      </c>
      <c r="D1248" s="24" t="s">
        <v>2895</v>
      </c>
      <c r="E1248" s="23">
        <v>72962</v>
      </c>
      <c r="F1248" s="115">
        <v>22</v>
      </c>
      <c r="G1248" s="85">
        <v>4.0666666666666664</v>
      </c>
      <c r="H1248" s="72"/>
      <c r="I1248" s="73">
        <f t="shared" si="39"/>
        <v>0</v>
      </c>
      <c r="J1248" s="74" t="str">
        <f t="shared" si="38"/>
        <v/>
      </c>
    </row>
    <row r="1249" spans="1:10" ht="15" customHeight="1">
      <c r="A1249" s="25">
        <v>1248</v>
      </c>
      <c r="B1249" s="25" t="s">
        <v>17</v>
      </c>
      <c r="C1249" s="24" t="s">
        <v>5428</v>
      </c>
      <c r="D1249" s="24" t="s">
        <v>5427</v>
      </c>
      <c r="E1249" s="23" t="s">
        <v>5426</v>
      </c>
      <c r="F1249" s="115">
        <v>56</v>
      </c>
      <c r="G1249" s="85">
        <v>1.2500000000000002</v>
      </c>
      <c r="H1249" s="72"/>
      <c r="I1249" s="73">
        <f t="shared" si="39"/>
        <v>0</v>
      </c>
      <c r="J1249" s="74" t="str">
        <f t="shared" si="38"/>
        <v/>
      </c>
    </row>
    <row r="1250" spans="1:10" ht="15" customHeight="1">
      <c r="A1250" s="25">
        <v>1249</v>
      </c>
      <c r="B1250" s="25" t="s">
        <v>17</v>
      </c>
      <c r="C1250" s="24" t="s">
        <v>5424</v>
      </c>
      <c r="D1250" s="24" t="s">
        <v>2817</v>
      </c>
      <c r="E1250" s="23">
        <v>27914</v>
      </c>
      <c r="F1250" s="115">
        <v>5</v>
      </c>
      <c r="G1250" s="85">
        <v>150</v>
      </c>
      <c r="H1250" s="72"/>
      <c r="I1250" s="73">
        <f t="shared" si="39"/>
        <v>0</v>
      </c>
      <c r="J1250" s="74" t="str">
        <f t="shared" si="38"/>
        <v/>
      </c>
    </row>
    <row r="1251" spans="1:10" ht="15" customHeight="1">
      <c r="A1251" s="25">
        <v>1250</v>
      </c>
      <c r="B1251" s="25" t="s">
        <v>17</v>
      </c>
      <c r="C1251" s="24" t="s">
        <v>5423</v>
      </c>
      <c r="D1251" s="24" t="s">
        <v>3048</v>
      </c>
      <c r="E1251" s="23">
        <v>78710</v>
      </c>
      <c r="F1251" s="115">
        <v>5</v>
      </c>
      <c r="G1251" s="85">
        <v>262.83999999999997</v>
      </c>
      <c r="H1251" s="72"/>
      <c r="I1251" s="73">
        <f t="shared" si="39"/>
        <v>0</v>
      </c>
      <c r="J1251" s="74" t="str">
        <f t="shared" si="38"/>
        <v/>
      </c>
    </row>
    <row r="1252" spans="1:10" ht="15" customHeight="1">
      <c r="A1252" s="25">
        <v>1251</v>
      </c>
      <c r="B1252" s="25" t="s">
        <v>17</v>
      </c>
      <c r="C1252" s="24" t="s">
        <v>5422</v>
      </c>
      <c r="D1252" s="24" t="s">
        <v>5421</v>
      </c>
      <c r="E1252" s="23">
        <v>13499</v>
      </c>
      <c r="F1252" s="115">
        <v>5</v>
      </c>
      <c r="G1252" s="85">
        <v>124.99</v>
      </c>
      <c r="H1252" s="72"/>
      <c r="I1252" s="73">
        <f t="shared" si="39"/>
        <v>0</v>
      </c>
      <c r="J1252" s="74" t="str">
        <f t="shared" si="38"/>
        <v/>
      </c>
    </row>
    <row r="1253" spans="1:10" ht="15" customHeight="1">
      <c r="A1253" s="25">
        <v>1252</v>
      </c>
      <c r="B1253" s="25" t="s">
        <v>17</v>
      </c>
      <c r="C1253" s="24" t="s">
        <v>5420</v>
      </c>
      <c r="D1253" s="24" t="s">
        <v>3457</v>
      </c>
      <c r="E1253" s="23">
        <v>45934</v>
      </c>
      <c r="F1253" s="115">
        <v>6</v>
      </c>
      <c r="G1253" s="85">
        <v>25.5</v>
      </c>
      <c r="H1253" s="72"/>
      <c r="I1253" s="73">
        <f t="shared" si="39"/>
        <v>0</v>
      </c>
      <c r="J1253" s="74" t="str">
        <f t="shared" si="38"/>
        <v/>
      </c>
    </row>
    <row r="1254" spans="1:10" ht="15" customHeight="1">
      <c r="A1254" s="25">
        <v>1253</v>
      </c>
      <c r="B1254" s="25" t="s">
        <v>17</v>
      </c>
      <c r="C1254" s="24" t="s">
        <v>5418</v>
      </c>
      <c r="D1254" s="24" t="s">
        <v>5419</v>
      </c>
      <c r="E1254" s="23">
        <v>2121</v>
      </c>
      <c r="F1254" s="115">
        <v>5</v>
      </c>
      <c r="G1254" s="85">
        <v>624.15</v>
      </c>
      <c r="H1254" s="72"/>
      <c r="I1254" s="73">
        <f t="shared" si="39"/>
        <v>0</v>
      </c>
      <c r="J1254" s="74" t="str">
        <f t="shared" si="38"/>
        <v/>
      </c>
    </row>
    <row r="1255" spans="1:10" ht="15" customHeight="1">
      <c r="A1255" s="25">
        <v>1254</v>
      </c>
      <c r="B1255" s="25" t="s">
        <v>17</v>
      </c>
      <c r="C1255" s="24" t="s">
        <v>5418</v>
      </c>
      <c r="D1255" s="24" t="s">
        <v>5417</v>
      </c>
      <c r="E1255" s="23">
        <v>6987</v>
      </c>
      <c r="F1255" s="115">
        <v>5</v>
      </c>
      <c r="G1255" s="85">
        <v>178.23333333333335</v>
      </c>
      <c r="H1255" s="72"/>
      <c r="I1255" s="73">
        <f t="shared" si="39"/>
        <v>0</v>
      </c>
      <c r="J1255" s="74" t="str">
        <f t="shared" si="38"/>
        <v/>
      </c>
    </row>
    <row r="1256" spans="1:10" ht="15" customHeight="1">
      <c r="A1256" s="25">
        <v>1255</v>
      </c>
      <c r="B1256" s="25" t="s">
        <v>17</v>
      </c>
      <c r="C1256" s="24" t="s">
        <v>5416</v>
      </c>
      <c r="D1256" s="24" t="s">
        <v>5415</v>
      </c>
      <c r="E1256" s="23">
        <v>13499</v>
      </c>
      <c r="F1256" s="115">
        <v>7</v>
      </c>
      <c r="G1256" s="85">
        <v>46.506666666666661</v>
      </c>
      <c r="H1256" s="72"/>
      <c r="I1256" s="73">
        <f t="shared" si="39"/>
        <v>0</v>
      </c>
      <c r="J1256" s="74" t="str">
        <f t="shared" si="38"/>
        <v/>
      </c>
    </row>
    <row r="1257" spans="1:10" ht="15" customHeight="1">
      <c r="A1257" s="25">
        <v>1256</v>
      </c>
      <c r="B1257" s="25" t="s">
        <v>17</v>
      </c>
      <c r="C1257" s="24" t="s">
        <v>5414</v>
      </c>
      <c r="D1257" s="24" t="s">
        <v>5413</v>
      </c>
      <c r="E1257" s="23">
        <v>95105</v>
      </c>
      <c r="F1257" s="115">
        <v>15</v>
      </c>
      <c r="G1257" s="85">
        <v>75.070000000000007</v>
      </c>
      <c r="H1257" s="72"/>
      <c r="I1257" s="73">
        <f t="shared" si="39"/>
        <v>0</v>
      </c>
      <c r="J1257" s="74" t="str">
        <f t="shared" si="38"/>
        <v/>
      </c>
    </row>
    <row r="1258" spans="1:10" ht="15" customHeight="1">
      <c r="A1258" s="25">
        <v>1257</v>
      </c>
      <c r="B1258" s="25" t="s">
        <v>17</v>
      </c>
      <c r="C1258" s="24" t="s">
        <v>5412</v>
      </c>
      <c r="D1258" s="24" t="s">
        <v>5411</v>
      </c>
      <c r="E1258" s="23">
        <v>72914</v>
      </c>
      <c r="F1258" s="115">
        <v>50</v>
      </c>
      <c r="G1258" s="85">
        <v>221.52</v>
      </c>
      <c r="H1258" s="72"/>
      <c r="I1258" s="73">
        <f t="shared" si="39"/>
        <v>0</v>
      </c>
      <c r="J1258" s="74" t="str">
        <f t="shared" si="38"/>
        <v/>
      </c>
    </row>
    <row r="1259" spans="1:10" ht="15" customHeight="1">
      <c r="A1259" s="25">
        <v>1258</v>
      </c>
      <c r="B1259" s="25" t="s">
        <v>17</v>
      </c>
      <c r="C1259" s="24" t="s">
        <v>5410</v>
      </c>
      <c r="D1259" s="24" t="s">
        <v>5409</v>
      </c>
      <c r="E1259" s="23">
        <v>73760</v>
      </c>
      <c r="F1259" s="115">
        <v>10</v>
      </c>
      <c r="G1259" s="85">
        <v>6.16</v>
      </c>
      <c r="H1259" s="72"/>
      <c r="I1259" s="73">
        <f t="shared" si="39"/>
        <v>0</v>
      </c>
      <c r="J1259" s="74" t="str">
        <f t="shared" si="38"/>
        <v/>
      </c>
    </row>
    <row r="1260" spans="1:10" ht="15" customHeight="1">
      <c r="A1260" s="25">
        <v>1259</v>
      </c>
      <c r="B1260" s="25" t="s">
        <v>17</v>
      </c>
      <c r="C1260" s="24" t="s">
        <v>5408</v>
      </c>
      <c r="D1260" s="24" t="s">
        <v>5407</v>
      </c>
      <c r="E1260" s="23">
        <v>13499</v>
      </c>
      <c r="F1260" s="115">
        <v>11</v>
      </c>
      <c r="G1260" s="85">
        <v>28.47</v>
      </c>
      <c r="H1260" s="72"/>
      <c r="I1260" s="73">
        <f t="shared" si="39"/>
        <v>0</v>
      </c>
      <c r="J1260" s="74" t="str">
        <f t="shared" si="38"/>
        <v/>
      </c>
    </row>
    <row r="1261" spans="1:10" ht="15" customHeight="1">
      <c r="A1261" s="25">
        <v>1260</v>
      </c>
      <c r="B1261" s="25" t="s">
        <v>17</v>
      </c>
      <c r="C1261" s="24" t="s">
        <v>5406</v>
      </c>
      <c r="D1261" s="24" t="s">
        <v>3031</v>
      </c>
      <c r="E1261" s="23">
        <v>13499</v>
      </c>
      <c r="F1261" s="115">
        <v>10</v>
      </c>
      <c r="G1261" s="85">
        <v>144.77666666666667</v>
      </c>
      <c r="H1261" s="72"/>
      <c r="I1261" s="73">
        <f t="shared" si="39"/>
        <v>0</v>
      </c>
      <c r="J1261" s="74" t="str">
        <f t="shared" si="38"/>
        <v/>
      </c>
    </row>
    <row r="1262" spans="1:10" ht="15" customHeight="1">
      <c r="A1262" s="25">
        <v>1261</v>
      </c>
      <c r="B1262" s="25" t="s">
        <v>17</v>
      </c>
      <c r="C1262" s="24" t="s">
        <v>5405</v>
      </c>
      <c r="D1262" s="24" t="s">
        <v>5404</v>
      </c>
      <c r="E1262" s="23">
        <v>13499</v>
      </c>
      <c r="F1262" s="115">
        <v>7</v>
      </c>
      <c r="G1262" s="85">
        <v>575</v>
      </c>
      <c r="H1262" s="72"/>
      <c r="I1262" s="73">
        <f t="shared" si="39"/>
        <v>0</v>
      </c>
      <c r="J1262" s="74" t="str">
        <f t="shared" si="38"/>
        <v/>
      </c>
    </row>
    <row r="1263" spans="1:10" ht="15" customHeight="1">
      <c r="A1263" s="25">
        <v>1262</v>
      </c>
      <c r="B1263" s="25" t="s">
        <v>17</v>
      </c>
      <c r="C1263" s="24" t="s">
        <v>5403</v>
      </c>
      <c r="D1263" s="24" t="s">
        <v>5402</v>
      </c>
      <c r="E1263" s="23">
        <v>25583</v>
      </c>
      <c r="F1263" s="115">
        <v>5</v>
      </c>
      <c r="G1263" s="85">
        <v>1182.6533333333334</v>
      </c>
      <c r="H1263" s="72"/>
      <c r="I1263" s="73">
        <f t="shared" si="39"/>
        <v>0</v>
      </c>
      <c r="J1263" s="74" t="str">
        <f t="shared" si="38"/>
        <v/>
      </c>
    </row>
    <row r="1264" spans="1:10" ht="15" customHeight="1">
      <c r="A1264" s="25">
        <v>1263</v>
      </c>
      <c r="B1264" s="25" t="s">
        <v>17</v>
      </c>
      <c r="C1264" s="24" t="s">
        <v>5401</v>
      </c>
      <c r="D1264" s="24" t="s">
        <v>2755</v>
      </c>
      <c r="E1264" s="23">
        <v>73342</v>
      </c>
      <c r="F1264" s="115">
        <v>40</v>
      </c>
      <c r="G1264" s="85">
        <v>2.5</v>
      </c>
      <c r="H1264" s="72"/>
      <c r="I1264" s="73">
        <f t="shared" si="39"/>
        <v>0</v>
      </c>
      <c r="J1264" s="74" t="str">
        <f t="shared" si="38"/>
        <v/>
      </c>
    </row>
    <row r="1265" spans="1:10" ht="15" customHeight="1">
      <c r="A1265" s="25">
        <v>1264</v>
      </c>
      <c r="B1265" s="25" t="s">
        <v>17</v>
      </c>
      <c r="C1265" s="24" t="s">
        <v>5400</v>
      </c>
      <c r="D1265" s="24" t="s">
        <v>2685</v>
      </c>
      <c r="E1265" s="23">
        <v>198</v>
      </c>
      <c r="F1265" s="115">
        <v>21</v>
      </c>
      <c r="G1265" s="85">
        <v>2.4700000000000002</v>
      </c>
      <c r="H1265" s="72"/>
      <c r="I1265" s="73">
        <f t="shared" si="39"/>
        <v>0</v>
      </c>
      <c r="J1265" s="74" t="str">
        <f t="shared" si="38"/>
        <v/>
      </c>
    </row>
    <row r="1266" spans="1:10" ht="15" customHeight="1">
      <c r="A1266" s="25">
        <v>1265</v>
      </c>
      <c r="B1266" s="25" t="s">
        <v>17</v>
      </c>
      <c r="C1266" s="24" t="s">
        <v>5399</v>
      </c>
      <c r="D1266" s="24" t="s">
        <v>3211</v>
      </c>
      <c r="E1266" s="23">
        <v>98752</v>
      </c>
      <c r="F1266" s="115">
        <v>42</v>
      </c>
      <c r="G1266" s="85">
        <v>3.7133333333333334</v>
      </c>
      <c r="H1266" s="72"/>
      <c r="I1266" s="73">
        <f t="shared" si="39"/>
        <v>0</v>
      </c>
      <c r="J1266" s="74" t="str">
        <f t="shared" si="38"/>
        <v/>
      </c>
    </row>
    <row r="1267" spans="1:10" ht="15" customHeight="1">
      <c r="A1267" s="25">
        <v>1266</v>
      </c>
      <c r="B1267" s="25" t="s">
        <v>17</v>
      </c>
      <c r="C1267" s="24" t="s">
        <v>5398</v>
      </c>
      <c r="D1267" s="24" t="s">
        <v>3569</v>
      </c>
      <c r="E1267" s="23">
        <v>35918</v>
      </c>
      <c r="F1267" s="115">
        <v>5</v>
      </c>
      <c r="G1267" s="85">
        <v>85.04</v>
      </c>
      <c r="H1267" s="72"/>
      <c r="I1267" s="73">
        <f t="shared" si="39"/>
        <v>0</v>
      </c>
      <c r="J1267" s="74" t="str">
        <f t="shared" si="38"/>
        <v/>
      </c>
    </row>
    <row r="1268" spans="1:10" ht="15" customHeight="1">
      <c r="A1268" s="25">
        <v>1267</v>
      </c>
      <c r="B1268" s="25" t="s">
        <v>17</v>
      </c>
      <c r="C1268" s="24" t="s">
        <v>5397</v>
      </c>
      <c r="D1268" s="24" t="s">
        <v>5396</v>
      </c>
      <c r="E1268" s="23" t="s">
        <v>4494</v>
      </c>
      <c r="F1268" s="115">
        <v>142</v>
      </c>
      <c r="G1268" s="85">
        <v>69</v>
      </c>
      <c r="H1268" s="72"/>
      <c r="I1268" s="73">
        <f t="shared" si="39"/>
        <v>0</v>
      </c>
      <c r="J1268" s="74" t="str">
        <f t="shared" si="38"/>
        <v/>
      </c>
    </row>
    <row r="1269" spans="1:10" ht="15" customHeight="1">
      <c r="A1269" s="25">
        <v>1268</v>
      </c>
      <c r="B1269" s="25" t="s">
        <v>17</v>
      </c>
      <c r="C1269" s="24" t="s">
        <v>5395</v>
      </c>
      <c r="D1269" s="24" t="s">
        <v>2660</v>
      </c>
      <c r="E1269" s="23">
        <v>24692</v>
      </c>
      <c r="F1269" s="115">
        <v>20</v>
      </c>
      <c r="G1269" s="85">
        <v>147.9</v>
      </c>
      <c r="H1269" s="72"/>
      <c r="I1269" s="73">
        <f t="shared" si="39"/>
        <v>0</v>
      </c>
      <c r="J1269" s="74" t="str">
        <f t="shared" si="38"/>
        <v/>
      </c>
    </row>
    <row r="1270" spans="1:10" ht="15" customHeight="1">
      <c r="A1270" s="25">
        <v>1269</v>
      </c>
      <c r="B1270" s="25" t="s">
        <v>17</v>
      </c>
      <c r="C1270" s="24" t="s">
        <v>5394</v>
      </c>
      <c r="D1270" s="24" t="s">
        <v>5393</v>
      </c>
      <c r="E1270" s="23">
        <v>24692</v>
      </c>
      <c r="F1270" s="115">
        <v>17</v>
      </c>
      <c r="G1270" s="85">
        <v>838.58333333333337</v>
      </c>
      <c r="H1270" s="72"/>
      <c r="I1270" s="73">
        <f t="shared" si="39"/>
        <v>0</v>
      </c>
      <c r="J1270" s="74" t="str">
        <f t="shared" si="38"/>
        <v/>
      </c>
    </row>
    <row r="1271" spans="1:10" ht="15" customHeight="1">
      <c r="A1271" s="25">
        <v>1270</v>
      </c>
      <c r="B1271" s="25" t="s">
        <v>17</v>
      </c>
      <c r="C1271" s="24" t="s">
        <v>5392</v>
      </c>
      <c r="D1271" s="24" t="s">
        <v>5391</v>
      </c>
      <c r="E1271" s="23">
        <v>24692</v>
      </c>
      <c r="F1271" s="115">
        <v>5</v>
      </c>
      <c r="G1271" s="85">
        <v>638.62</v>
      </c>
      <c r="H1271" s="72"/>
      <c r="I1271" s="73">
        <f t="shared" si="39"/>
        <v>0</v>
      </c>
      <c r="J1271" s="74" t="str">
        <f t="shared" si="38"/>
        <v/>
      </c>
    </row>
    <row r="1272" spans="1:10" ht="15" customHeight="1">
      <c r="A1272" s="25">
        <v>1271</v>
      </c>
      <c r="B1272" s="25" t="s">
        <v>17</v>
      </c>
      <c r="C1272" s="24" t="s">
        <v>5390</v>
      </c>
      <c r="D1272" s="24" t="s">
        <v>2834</v>
      </c>
      <c r="E1272" s="23">
        <v>90166</v>
      </c>
      <c r="F1272" s="115">
        <v>5</v>
      </c>
      <c r="G1272" s="85">
        <v>165.16666666666666</v>
      </c>
      <c r="H1272" s="72"/>
      <c r="I1272" s="73">
        <f t="shared" si="39"/>
        <v>0</v>
      </c>
      <c r="J1272" s="74" t="str">
        <f t="shared" si="38"/>
        <v/>
      </c>
    </row>
    <row r="1273" spans="1:10" ht="15" customHeight="1">
      <c r="A1273" s="25">
        <v>1272</v>
      </c>
      <c r="B1273" s="25" t="s">
        <v>17</v>
      </c>
      <c r="C1273" s="24" t="s">
        <v>5389</v>
      </c>
      <c r="D1273" s="24" t="s">
        <v>2755</v>
      </c>
      <c r="E1273" s="23" t="s">
        <v>5388</v>
      </c>
      <c r="F1273" s="115">
        <v>12</v>
      </c>
      <c r="G1273" s="85">
        <v>9.17</v>
      </c>
      <c r="H1273" s="72"/>
      <c r="I1273" s="73">
        <f t="shared" si="39"/>
        <v>0</v>
      </c>
      <c r="J1273" s="74" t="str">
        <f t="shared" si="38"/>
        <v/>
      </c>
    </row>
    <row r="1274" spans="1:10" ht="15" customHeight="1">
      <c r="A1274" s="25">
        <v>1273</v>
      </c>
      <c r="B1274" s="25" t="s">
        <v>17</v>
      </c>
      <c r="C1274" s="24" t="s">
        <v>1930</v>
      </c>
      <c r="D1274" s="24" t="s">
        <v>3871</v>
      </c>
      <c r="E1274" s="23">
        <v>55635</v>
      </c>
      <c r="F1274" s="115">
        <v>10</v>
      </c>
      <c r="G1274" s="85">
        <v>172.37</v>
      </c>
      <c r="H1274" s="72"/>
      <c r="I1274" s="73">
        <f t="shared" si="39"/>
        <v>0</v>
      </c>
      <c r="J1274" s="74" t="str">
        <f t="shared" si="38"/>
        <v/>
      </c>
    </row>
    <row r="1275" spans="1:10" ht="15" customHeight="1">
      <c r="A1275" s="25">
        <v>1274</v>
      </c>
      <c r="B1275" s="25" t="s">
        <v>17</v>
      </c>
      <c r="C1275" s="24" t="s">
        <v>5387</v>
      </c>
      <c r="D1275" s="24" t="s">
        <v>5386</v>
      </c>
      <c r="E1275" s="23" t="s">
        <v>5385</v>
      </c>
      <c r="F1275" s="115">
        <v>5</v>
      </c>
      <c r="G1275" s="85">
        <v>793.85</v>
      </c>
      <c r="H1275" s="72"/>
      <c r="I1275" s="73">
        <f t="shared" si="39"/>
        <v>0</v>
      </c>
      <c r="J1275" s="74" t="str">
        <f t="shared" si="38"/>
        <v/>
      </c>
    </row>
    <row r="1276" spans="1:10" ht="15" customHeight="1">
      <c r="A1276" s="25">
        <v>1275</v>
      </c>
      <c r="B1276" s="25" t="s">
        <v>17</v>
      </c>
      <c r="C1276" s="24" t="s">
        <v>5383</v>
      </c>
      <c r="D1276" s="24" t="s">
        <v>5382</v>
      </c>
      <c r="E1276" s="23">
        <v>624</v>
      </c>
      <c r="F1276" s="115">
        <v>152</v>
      </c>
      <c r="G1276" s="85">
        <v>13.526666666666666</v>
      </c>
      <c r="H1276" s="72"/>
      <c r="I1276" s="73">
        <f t="shared" si="39"/>
        <v>0</v>
      </c>
      <c r="J1276" s="74" t="str">
        <f t="shared" si="38"/>
        <v/>
      </c>
    </row>
    <row r="1277" spans="1:10" ht="15" customHeight="1">
      <c r="A1277" s="25">
        <v>1276</v>
      </c>
      <c r="B1277" s="25" t="s">
        <v>17</v>
      </c>
      <c r="C1277" s="24" t="s">
        <v>5381</v>
      </c>
      <c r="D1277" s="24" t="s">
        <v>5005</v>
      </c>
      <c r="E1277" s="23">
        <v>96906</v>
      </c>
      <c r="F1277" s="115">
        <v>30</v>
      </c>
      <c r="G1277" s="85">
        <v>13.94</v>
      </c>
      <c r="H1277" s="72"/>
      <c r="I1277" s="73">
        <f t="shared" si="39"/>
        <v>0</v>
      </c>
      <c r="J1277" s="74" t="str">
        <f t="shared" si="38"/>
        <v/>
      </c>
    </row>
    <row r="1278" spans="1:10" ht="15" customHeight="1">
      <c r="A1278" s="25">
        <v>1277</v>
      </c>
      <c r="B1278" s="25" t="s">
        <v>17</v>
      </c>
      <c r="C1278" s="24" t="s">
        <v>5380</v>
      </c>
      <c r="D1278" s="24" t="s">
        <v>5379</v>
      </c>
      <c r="E1278" s="23">
        <v>81579</v>
      </c>
      <c r="F1278" s="115">
        <v>18</v>
      </c>
      <c r="G1278" s="85">
        <v>365.73</v>
      </c>
      <c r="H1278" s="72"/>
      <c r="I1278" s="73">
        <f t="shared" si="39"/>
        <v>0</v>
      </c>
      <c r="J1278" s="74" t="str">
        <f t="shared" si="38"/>
        <v/>
      </c>
    </row>
    <row r="1279" spans="1:10" ht="15" customHeight="1">
      <c r="A1279" s="25">
        <v>1278</v>
      </c>
      <c r="B1279" s="25" t="s">
        <v>17</v>
      </c>
      <c r="C1279" s="24" t="s">
        <v>5378</v>
      </c>
      <c r="D1279" s="24" t="s">
        <v>5206</v>
      </c>
      <c r="E1279" s="23">
        <v>13499</v>
      </c>
      <c r="F1279" s="115">
        <v>5</v>
      </c>
      <c r="G1279" s="85">
        <v>599.91999999999996</v>
      </c>
      <c r="H1279" s="72"/>
      <c r="I1279" s="73">
        <f t="shared" si="39"/>
        <v>0</v>
      </c>
      <c r="J1279" s="74" t="str">
        <f t="shared" si="38"/>
        <v/>
      </c>
    </row>
    <row r="1280" spans="1:10" ht="15" customHeight="1">
      <c r="A1280" s="25">
        <v>1279</v>
      </c>
      <c r="B1280" s="25" t="s">
        <v>17</v>
      </c>
      <c r="C1280" s="24" t="s">
        <v>5377</v>
      </c>
      <c r="D1280" s="24" t="s">
        <v>2738</v>
      </c>
      <c r="E1280" s="23">
        <v>72914</v>
      </c>
      <c r="F1280" s="115">
        <v>5</v>
      </c>
      <c r="G1280" s="85">
        <v>17.579999999999998</v>
      </c>
      <c r="H1280" s="72"/>
      <c r="I1280" s="73">
        <f t="shared" si="39"/>
        <v>0</v>
      </c>
      <c r="J1280" s="74" t="str">
        <f t="shared" si="38"/>
        <v/>
      </c>
    </row>
    <row r="1281" spans="1:10" ht="15" customHeight="1">
      <c r="A1281" s="25">
        <v>1280</v>
      </c>
      <c r="B1281" s="25" t="s">
        <v>17</v>
      </c>
      <c r="C1281" s="24" t="s">
        <v>5376</v>
      </c>
      <c r="D1281" s="24" t="s">
        <v>3031</v>
      </c>
      <c r="E1281" s="23">
        <v>13499</v>
      </c>
      <c r="F1281" s="115">
        <v>5</v>
      </c>
      <c r="G1281" s="85">
        <v>464.41</v>
      </c>
      <c r="H1281" s="72"/>
      <c r="I1281" s="73">
        <f t="shared" si="39"/>
        <v>0</v>
      </c>
      <c r="J1281" s="74" t="str">
        <f t="shared" si="38"/>
        <v/>
      </c>
    </row>
    <row r="1282" spans="1:10" ht="15" customHeight="1">
      <c r="A1282" s="25">
        <v>1281</v>
      </c>
      <c r="B1282" s="25" t="s">
        <v>17</v>
      </c>
      <c r="C1282" s="24" t="s">
        <v>5375</v>
      </c>
      <c r="D1282" s="24" t="s">
        <v>4484</v>
      </c>
      <c r="E1282" s="23">
        <v>73760</v>
      </c>
      <c r="F1282" s="115">
        <v>20</v>
      </c>
      <c r="G1282" s="85">
        <v>53.096666666666664</v>
      </c>
      <c r="H1282" s="72"/>
      <c r="I1282" s="73">
        <f t="shared" si="39"/>
        <v>0</v>
      </c>
      <c r="J1282" s="74" t="str">
        <f t="shared" ref="J1282:J1345" si="40">IF(H:H&gt;G:G, "Above Estimated Unit Price", "")</f>
        <v/>
      </c>
    </row>
    <row r="1283" spans="1:10" ht="15" customHeight="1">
      <c r="A1283" s="25">
        <v>1282</v>
      </c>
      <c r="B1283" s="25" t="s">
        <v>17</v>
      </c>
      <c r="C1283" s="24" t="s">
        <v>5374</v>
      </c>
      <c r="D1283" s="24" t="s">
        <v>3031</v>
      </c>
      <c r="E1283" s="23">
        <v>13499</v>
      </c>
      <c r="F1283" s="115">
        <v>5</v>
      </c>
      <c r="G1283" s="85">
        <v>1015.6333333333332</v>
      </c>
      <c r="H1283" s="72"/>
      <c r="I1283" s="73">
        <f t="shared" ref="I1283:I1346" si="41">H1283*F1283</f>
        <v>0</v>
      </c>
      <c r="J1283" s="74" t="str">
        <f t="shared" si="40"/>
        <v/>
      </c>
    </row>
    <row r="1284" spans="1:10" ht="15" customHeight="1">
      <c r="A1284" s="25">
        <v>1283</v>
      </c>
      <c r="B1284" s="25" t="s">
        <v>17</v>
      </c>
      <c r="C1284" s="24" t="s">
        <v>5373</v>
      </c>
      <c r="D1284" s="24" t="s">
        <v>3031</v>
      </c>
      <c r="E1284" s="23">
        <v>13499</v>
      </c>
      <c r="F1284" s="115">
        <v>5</v>
      </c>
      <c r="G1284" s="85">
        <v>416.43666666666667</v>
      </c>
      <c r="H1284" s="72"/>
      <c r="I1284" s="73">
        <f t="shared" si="41"/>
        <v>0</v>
      </c>
      <c r="J1284" s="74" t="str">
        <f t="shared" si="40"/>
        <v/>
      </c>
    </row>
    <row r="1285" spans="1:10" ht="15" customHeight="1">
      <c r="A1285" s="25">
        <v>1284</v>
      </c>
      <c r="B1285" s="25" t="s">
        <v>17</v>
      </c>
      <c r="C1285" s="24" t="s">
        <v>5372</v>
      </c>
      <c r="D1285" s="24" t="s">
        <v>5206</v>
      </c>
      <c r="E1285" s="23">
        <v>13499</v>
      </c>
      <c r="F1285" s="115">
        <v>5</v>
      </c>
      <c r="G1285" s="85">
        <v>1134.3999999999999</v>
      </c>
      <c r="H1285" s="72"/>
      <c r="I1285" s="73">
        <f t="shared" si="41"/>
        <v>0</v>
      </c>
      <c r="J1285" s="74" t="str">
        <f t="shared" si="40"/>
        <v/>
      </c>
    </row>
    <row r="1286" spans="1:10" ht="15" customHeight="1">
      <c r="A1286" s="25">
        <v>1285</v>
      </c>
      <c r="B1286" s="25" t="s">
        <v>17</v>
      </c>
      <c r="C1286" s="24" t="s">
        <v>5371</v>
      </c>
      <c r="D1286" s="24" t="s">
        <v>5370</v>
      </c>
      <c r="E1286" s="23">
        <v>25583</v>
      </c>
      <c r="F1286" s="115">
        <v>5</v>
      </c>
      <c r="G1286" s="85">
        <v>10.986666666666666</v>
      </c>
      <c r="H1286" s="72"/>
      <c r="I1286" s="73">
        <f t="shared" si="41"/>
        <v>0</v>
      </c>
      <c r="J1286" s="74" t="str">
        <f t="shared" si="40"/>
        <v/>
      </c>
    </row>
    <row r="1287" spans="1:10" ht="15" customHeight="1">
      <c r="A1287" s="25">
        <v>1286</v>
      </c>
      <c r="B1287" s="25" t="s">
        <v>17</v>
      </c>
      <c r="C1287" s="24" t="s">
        <v>5369</v>
      </c>
      <c r="D1287" s="24" t="s">
        <v>5368</v>
      </c>
      <c r="E1287" s="23" t="s">
        <v>5367</v>
      </c>
      <c r="F1287" s="115">
        <v>5</v>
      </c>
      <c r="G1287" s="85">
        <v>100</v>
      </c>
      <c r="H1287" s="72"/>
      <c r="I1287" s="73">
        <f t="shared" si="41"/>
        <v>0</v>
      </c>
      <c r="J1287" s="74" t="str">
        <f t="shared" si="40"/>
        <v/>
      </c>
    </row>
    <row r="1288" spans="1:10" ht="15" customHeight="1">
      <c r="A1288" s="25">
        <v>1287</v>
      </c>
      <c r="B1288" s="25" t="s">
        <v>17</v>
      </c>
      <c r="C1288" s="24" t="s">
        <v>5366</v>
      </c>
      <c r="D1288" s="24" t="s">
        <v>5365</v>
      </c>
      <c r="E1288" s="23">
        <v>25583</v>
      </c>
      <c r="F1288" s="115">
        <v>5</v>
      </c>
      <c r="G1288" s="85">
        <v>290.42</v>
      </c>
      <c r="H1288" s="72"/>
      <c r="I1288" s="73">
        <f t="shared" si="41"/>
        <v>0</v>
      </c>
      <c r="J1288" s="74" t="str">
        <f t="shared" si="40"/>
        <v/>
      </c>
    </row>
    <row r="1289" spans="1:10" ht="15" customHeight="1">
      <c r="A1289" s="25">
        <v>1288</v>
      </c>
      <c r="B1289" s="25" t="s">
        <v>17</v>
      </c>
      <c r="C1289" s="24" t="s">
        <v>5364</v>
      </c>
      <c r="D1289" s="24" t="s">
        <v>5363</v>
      </c>
      <c r="E1289" s="23">
        <v>28856</v>
      </c>
      <c r="F1289" s="115">
        <v>18</v>
      </c>
      <c r="G1289" s="85">
        <v>9.8000000000000007</v>
      </c>
      <c r="H1289" s="72"/>
      <c r="I1289" s="73">
        <f t="shared" si="41"/>
        <v>0</v>
      </c>
      <c r="J1289" s="74" t="str">
        <f t="shared" si="40"/>
        <v/>
      </c>
    </row>
    <row r="1290" spans="1:10" ht="15" customHeight="1">
      <c r="A1290" s="25">
        <v>1289</v>
      </c>
      <c r="B1290" s="25" t="s">
        <v>17</v>
      </c>
      <c r="C1290" s="24" t="s">
        <v>5362</v>
      </c>
      <c r="D1290" s="24" t="s">
        <v>2877</v>
      </c>
      <c r="E1290" s="23">
        <v>74703</v>
      </c>
      <c r="F1290" s="115">
        <v>5</v>
      </c>
      <c r="G1290" s="85">
        <v>109.11333333333334</v>
      </c>
      <c r="H1290" s="72"/>
      <c r="I1290" s="73">
        <f t="shared" si="41"/>
        <v>0</v>
      </c>
      <c r="J1290" s="74" t="str">
        <f t="shared" si="40"/>
        <v/>
      </c>
    </row>
    <row r="1291" spans="1:10" ht="15" customHeight="1">
      <c r="A1291" s="25">
        <v>1290</v>
      </c>
      <c r="B1291" s="25" t="s">
        <v>17</v>
      </c>
      <c r="C1291" s="24" t="s">
        <v>5361</v>
      </c>
      <c r="D1291" s="24" t="s">
        <v>4083</v>
      </c>
      <c r="E1291" s="23">
        <v>60253</v>
      </c>
      <c r="F1291" s="115">
        <v>5</v>
      </c>
      <c r="G1291" s="85">
        <v>275.65666666666669</v>
      </c>
      <c r="H1291" s="72"/>
      <c r="I1291" s="73">
        <f t="shared" si="41"/>
        <v>0</v>
      </c>
      <c r="J1291" s="74" t="str">
        <f t="shared" si="40"/>
        <v/>
      </c>
    </row>
    <row r="1292" spans="1:10" ht="15" customHeight="1">
      <c r="A1292" s="25">
        <v>1291</v>
      </c>
      <c r="B1292" s="25" t="s">
        <v>17</v>
      </c>
      <c r="C1292" s="24" t="s">
        <v>5360</v>
      </c>
      <c r="D1292" s="24" t="s">
        <v>5359</v>
      </c>
      <c r="E1292" s="23">
        <v>25583</v>
      </c>
      <c r="F1292" s="115">
        <v>5</v>
      </c>
      <c r="G1292" s="85">
        <v>100</v>
      </c>
      <c r="H1292" s="72"/>
      <c r="I1292" s="73">
        <f t="shared" si="41"/>
        <v>0</v>
      </c>
      <c r="J1292" s="74" t="str">
        <f t="shared" si="40"/>
        <v/>
      </c>
    </row>
    <row r="1293" spans="1:10" ht="15" customHeight="1">
      <c r="A1293" s="25">
        <v>1292</v>
      </c>
      <c r="B1293" s="25" t="s">
        <v>17</v>
      </c>
      <c r="C1293" s="24" t="s">
        <v>5358</v>
      </c>
      <c r="D1293" s="24" t="s">
        <v>5357</v>
      </c>
      <c r="E1293" s="23">
        <v>13044</v>
      </c>
      <c r="F1293" s="115">
        <v>5</v>
      </c>
      <c r="G1293" s="85">
        <v>164</v>
      </c>
      <c r="H1293" s="72"/>
      <c r="I1293" s="73">
        <f t="shared" si="41"/>
        <v>0</v>
      </c>
      <c r="J1293" s="74" t="str">
        <f t="shared" si="40"/>
        <v/>
      </c>
    </row>
    <row r="1294" spans="1:10" ht="15" customHeight="1">
      <c r="A1294" s="25">
        <v>1293</v>
      </c>
      <c r="B1294" s="25" t="s">
        <v>17</v>
      </c>
      <c r="C1294" s="24" t="s">
        <v>5356</v>
      </c>
      <c r="D1294" s="24" t="s">
        <v>5355</v>
      </c>
      <c r="E1294" s="23">
        <v>76854</v>
      </c>
      <c r="F1294" s="115">
        <v>5</v>
      </c>
      <c r="G1294" s="85">
        <v>66.78</v>
      </c>
      <c r="H1294" s="72"/>
      <c r="I1294" s="73">
        <f t="shared" si="41"/>
        <v>0</v>
      </c>
      <c r="J1294" s="74" t="str">
        <f t="shared" si="40"/>
        <v/>
      </c>
    </row>
    <row r="1295" spans="1:10" ht="15" customHeight="1">
      <c r="A1295" s="25">
        <v>1294</v>
      </c>
      <c r="B1295" s="25" t="s">
        <v>17</v>
      </c>
      <c r="C1295" s="24" t="s">
        <v>5354</v>
      </c>
      <c r="D1295" s="24" t="s">
        <v>5353</v>
      </c>
      <c r="E1295" s="23">
        <v>13499</v>
      </c>
      <c r="F1295" s="115">
        <v>5</v>
      </c>
      <c r="G1295" s="85">
        <v>2419.35</v>
      </c>
      <c r="H1295" s="72"/>
      <c r="I1295" s="73">
        <f t="shared" si="41"/>
        <v>0</v>
      </c>
      <c r="J1295" s="74" t="str">
        <f t="shared" si="40"/>
        <v/>
      </c>
    </row>
    <row r="1296" spans="1:10" ht="15" customHeight="1">
      <c r="A1296" s="25">
        <v>1295</v>
      </c>
      <c r="B1296" s="25" t="s">
        <v>17</v>
      </c>
      <c r="C1296" s="24" t="s">
        <v>5352</v>
      </c>
      <c r="D1296" s="24" t="s">
        <v>5206</v>
      </c>
      <c r="E1296" s="23">
        <v>13499</v>
      </c>
      <c r="F1296" s="115">
        <v>5</v>
      </c>
      <c r="G1296" s="85">
        <v>3350</v>
      </c>
      <c r="H1296" s="72"/>
      <c r="I1296" s="73">
        <f t="shared" si="41"/>
        <v>0</v>
      </c>
      <c r="J1296" s="74" t="str">
        <f t="shared" si="40"/>
        <v/>
      </c>
    </row>
    <row r="1297" spans="1:10" ht="15" customHeight="1">
      <c r="A1297" s="25">
        <v>1296</v>
      </c>
      <c r="B1297" s="25" t="s">
        <v>17</v>
      </c>
      <c r="C1297" s="24" t="s">
        <v>5351</v>
      </c>
      <c r="D1297" s="24" t="s">
        <v>5206</v>
      </c>
      <c r="E1297" s="23">
        <v>13499</v>
      </c>
      <c r="F1297" s="115">
        <v>5</v>
      </c>
      <c r="G1297" s="85">
        <v>7121.8466666666673</v>
      </c>
      <c r="H1297" s="72"/>
      <c r="I1297" s="73">
        <f t="shared" si="41"/>
        <v>0</v>
      </c>
      <c r="J1297" s="74" t="str">
        <f t="shared" si="40"/>
        <v/>
      </c>
    </row>
    <row r="1298" spans="1:10" ht="15" customHeight="1">
      <c r="A1298" s="25">
        <v>1297</v>
      </c>
      <c r="B1298" s="25" t="s">
        <v>17</v>
      </c>
      <c r="C1298" s="24" t="s">
        <v>5350</v>
      </c>
      <c r="D1298" s="24" t="s">
        <v>5349</v>
      </c>
      <c r="E1298" s="23">
        <v>13499</v>
      </c>
      <c r="F1298" s="115">
        <v>5</v>
      </c>
      <c r="G1298" s="85">
        <v>66.706666666666663</v>
      </c>
      <c r="H1298" s="72"/>
      <c r="I1298" s="73">
        <f t="shared" si="41"/>
        <v>0</v>
      </c>
      <c r="J1298" s="74" t="str">
        <f t="shared" si="40"/>
        <v/>
      </c>
    </row>
    <row r="1299" spans="1:10" ht="15" customHeight="1">
      <c r="A1299" s="25">
        <v>1298</v>
      </c>
      <c r="B1299" s="25" t="s">
        <v>17</v>
      </c>
      <c r="C1299" s="24" t="s">
        <v>5348</v>
      </c>
      <c r="D1299" s="24" t="s">
        <v>5206</v>
      </c>
      <c r="E1299" s="23">
        <v>13499</v>
      </c>
      <c r="F1299" s="115">
        <v>5</v>
      </c>
      <c r="G1299" s="85">
        <v>539.66666666666663</v>
      </c>
      <c r="H1299" s="72"/>
      <c r="I1299" s="73">
        <f t="shared" si="41"/>
        <v>0</v>
      </c>
      <c r="J1299" s="74" t="str">
        <f t="shared" si="40"/>
        <v/>
      </c>
    </row>
    <row r="1300" spans="1:10" ht="15" customHeight="1">
      <c r="A1300" s="25">
        <v>1299</v>
      </c>
      <c r="B1300" s="25" t="s">
        <v>17</v>
      </c>
      <c r="C1300" s="24" t="s">
        <v>5347</v>
      </c>
      <c r="D1300" s="24" t="s">
        <v>5206</v>
      </c>
      <c r="E1300" s="23">
        <v>13499</v>
      </c>
      <c r="F1300" s="115">
        <v>7</v>
      </c>
      <c r="G1300" s="85">
        <v>4050</v>
      </c>
      <c r="H1300" s="72"/>
      <c r="I1300" s="73">
        <f t="shared" si="41"/>
        <v>0</v>
      </c>
      <c r="J1300" s="74" t="str">
        <f t="shared" si="40"/>
        <v/>
      </c>
    </row>
    <row r="1301" spans="1:10" ht="15" customHeight="1">
      <c r="A1301" s="25">
        <v>1300</v>
      </c>
      <c r="B1301" s="25" t="s">
        <v>17</v>
      </c>
      <c r="C1301" s="24" t="s">
        <v>5346</v>
      </c>
      <c r="D1301" s="24" t="s">
        <v>5345</v>
      </c>
      <c r="E1301" s="23">
        <v>13499</v>
      </c>
      <c r="F1301" s="115">
        <v>5</v>
      </c>
      <c r="G1301" s="85">
        <v>2659.7000000000003</v>
      </c>
      <c r="H1301" s="72"/>
      <c r="I1301" s="73">
        <f t="shared" si="41"/>
        <v>0</v>
      </c>
      <c r="J1301" s="74" t="str">
        <f t="shared" si="40"/>
        <v/>
      </c>
    </row>
    <row r="1302" spans="1:10" ht="15" customHeight="1">
      <c r="A1302" s="25">
        <v>1301</v>
      </c>
      <c r="B1302" s="25" t="s">
        <v>17</v>
      </c>
      <c r="C1302" s="24" t="s">
        <v>5344</v>
      </c>
      <c r="D1302" s="24" t="s">
        <v>5343</v>
      </c>
      <c r="E1302" s="23">
        <v>13499</v>
      </c>
      <c r="F1302" s="115">
        <v>5</v>
      </c>
      <c r="G1302" s="85">
        <v>3273.12</v>
      </c>
      <c r="H1302" s="72"/>
      <c r="I1302" s="73">
        <f t="shared" si="41"/>
        <v>0</v>
      </c>
      <c r="J1302" s="74" t="str">
        <f t="shared" si="40"/>
        <v/>
      </c>
    </row>
    <row r="1303" spans="1:10" ht="15" customHeight="1">
      <c r="A1303" s="25">
        <v>1302</v>
      </c>
      <c r="B1303" s="25" t="s">
        <v>17</v>
      </c>
      <c r="C1303" s="24" t="s">
        <v>5342</v>
      </c>
      <c r="D1303" s="24" t="s">
        <v>5206</v>
      </c>
      <c r="E1303" s="23">
        <v>13499</v>
      </c>
      <c r="F1303" s="115">
        <v>8</v>
      </c>
      <c r="G1303" s="85">
        <v>540.5</v>
      </c>
      <c r="H1303" s="72"/>
      <c r="I1303" s="73">
        <f t="shared" si="41"/>
        <v>0</v>
      </c>
      <c r="J1303" s="74" t="str">
        <f t="shared" si="40"/>
        <v/>
      </c>
    </row>
    <row r="1304" spans="1:10" ht="15" customHeight="1">
      <c r="A1304" s="25">
        <v>1303</v>
      </c>
      <c r="B1304" s="25" t="s">
        <v>17</v>
      </c>
      <c r="C1304" s="24" t="s">
        <v>5341</v>
      </c>
      <c r="D1304" s="24" t="s">
        <v>2853</v>
      </c>
      <c r="E1304" s="23">
        <v>13499</v>
      </c>
      <c r="F1304" s="115">
        <v>5</v>
      </c>
      <c r="G1304" s="85">
        <v>66.900000000000006</v>
      </c>
      <c r="H1304" s="72"/>
      <c r="I1304" s="73">
        <f t="shared" si="41"/>
        <v>0</v>
      </c>
      <c r="J1304" s="74" t="str">
        <f t="shared" si="40"/>
        <v/>
      </c>
    </row>
    <row r="1305" spans="1:10" ht="15" customHeight="1">
      <c r="A1305" s="25">
        <v>1304</v>
      </c>
      <c r="B1305" s="25" t="s">
        <v>17</v>
      </c>
      <c r="C1305" s="24" t="s">
        <v>5340</v>
      </c>
      <c r="D1305" s="24" t="s">
        <v>5339</v>
      </c>
      <c r="E1305" s="23">
        <v>13499</v>
      </c>
      <c r="F1305" s="115">
        <v>5</v>
      </c>
      <c r="G1305" s="85">
        <v>750</v>
      </c>
      <c r="H1305" s="72"/>
      <c r="I1305" s="73">
        <f t="shared" si="41"/>
        <v>0</v>
      </c>
      <c r="J1305" s="74" t="str">
        <f t="shared" si="40"/>
        <v/>
      </c>
    </row>
    <row r="1306" spans="1:10" ht="15" customHeight="1">
      <c r="A1306" s="25">
        <v>1305</v>
      </c>
      <c r="B1306" s="25" t="s">
        <v>17</v>
      </c>
      <c r="C1306" s="24" t="s">
        <v>5338</v>
      </c>
      <c r="D1306" s="24" t="s">
        <v>2700</v>
      </c>
      <c r="E1306" s="23">
        <v>13499</v>
      </c>
      <c r="F1306" s="115">
        <v>5</v>
      </c>
      <c r="G1306" s="85">
        <v>246.3</v>
      </c>
      <c r="H1306" s="72"/>
      <c r="I1306" s="73">
        <f t="shared" si="41"/>
        <v>0</v>
      </c>
      <c r="J1306" s="74" t="str">
        <f t="shared" si="40"/>
        <v/>
      </c>
    </row>
    <row r="1307" spans="1:10" ht="15" customHeight="1">
      <c r="A1307" s="25">
        <v>1306</v>
      </c>
      <c r="B1307" s="25" t="s">
        <v>17</v>
      </c>
      <c r="C1307" s="24" t="s">
        <v>5337</v>
      </c>
      <c r="D1307" s="24" t="s">
        <v>5185</v>
      </c>
      <c r="E1307" s="23">
        <v>13499</v>
      </c>
      <c r="F1307" s="115">
        <v>5</v>
      </c>
      <c r="G1307" s="85">
        <v>1848</v>
      </c>
      <c r="H1307" s="72"/>
      <c r="I1307" s="73">
        <f t="shared" si="41"/>
        <v>0</v>
      </c>
      <c r="J1307" s="74" t="str">
        <f t="shared" si="40"/>
        <v/>
      </c>
    </row>
    <row r="1308" spans="1:10" ht="15" customHeight="1">
      <c r="A1308" s="25">
        <v>1307</v>
      </c>
      <c r="B1308" s="25" t="s">
        <v>17</v>
      </c>
      <c r="C1308" s="24" t="s">
        <v>5336</v>
      </c>
      <c r="D1308" s="24" t="s">
        <v>5335</v>
      </c>
      <c r="E1308" s="23">
        <v>13499</v>
      </c>
      <c r="F1308" s="115">
        <v>5</v>
      </c>
      <c r="G1308" s="85">
        <v>1575</v>
      </c>
      <c r="H1308" s="72"/>
      <c r="I1308" s="73">
        <f t="shared" si="41"/>
        <v>0</v>
      </c>
      <c r="J1308" s="74" t="str">
        <f t="shared" si="40"/>
        <v/>
      </c>
    </row>
    <row r="1309" spans="1:10" ht="15" customHeight="1">
      <c r="A1309" s="25">
        <v>1308</v>
      </c>
      <c r="B1309" s="25" t="s">
        <v>17</v>
      </c>
      <c r="C1309" s="24" t="s">
        <v>5334</v>
      </c>
      <c r="D1309" s="24" t="s">
        <v>5333</v>
      </c>
      <c r="E1309" s="23">
        <v>13499</v>
      </c>
      <c r="F1309" s="115">
        <v>6</v>
      </c>
      <c r="G1309" s="85">
        <v>1034.8900000000001</v>
      </c>
      <c r="H1309" s="72"/>
      <c r="I1309" s="73">
        <f t="shared" si="41"/>
        <v>0</v>
      </c>
      <c r="J1309" s="74" t="str">
        <f t="shared" si="40"/>
        <v/>
      </c>
    </row>
    <row r="1310" spans="1:10" ht="15" customHeight="1">
      <c r="A1310" s="25">
        <v>1309</v>
      </c>
      <c r="B1310" s="25" t="s">
        <v>17</v>
      </c>
      <c r="C1310" s="24" t="s">
        <v>5332</v>
      </c>
      <c r="D1310" s="24" t="s">
        <v>5185</v>
      </c>
      <c r="E1310" s="23">
        <v>13499</v>
      </c>
      <c r="F1310" s="115">
        <v>6</v>
      </c>
      <c r="G1310" s="85">
        <v>1070</v>
      </c>
      <c r="H1310" s="72"/>
      <c r="I1310" s="73">
        <f t="shared" si="41"/>
        <v>0</v>
      </c>
      <c r="J1310" s="74" t="str">
        <f t="shared" si="40"/>
        <v/>
      </c>
    </row>
    <row r="1311" spans="1:10" ht="15" customHeight="1">
      <c r="A1311" s="25">
        <v>1310</v>
      </c>
      <c r="B1311" s="25" t="s">
        <v>17</v>
      </c>
      <c r="C1311" s="24" t="s">
        <v>5331</v>
      </c>
      <c r="D1311" s="24" t="s">
        <v>5185</v>
      </c>
      <c r="E1311" s="23">
        <v>13499</v>
      </c>
      <c r="F1311" s="115">
        <v>6</v>
      </c>
      <c r="G1311" s="85">
        <v>155</v>
      </c>
      <c r="H1311" s="72"/>
      <c r="I1311" s="73">
        <f t="shared" si="41"/>
        <v>0</v>
      </c>
      <c r="J1311" s="74" t="str">
        <f t="shared" si="40"/>
        <v/>
      </c>
    </row>
    <row r="1312" spans="1:10" ht="15" customHeight="1">
      <c r="A1312" s="25">
        <v>1311</v>
      </c>
      <c r="B1312" s="25" t="s">
        <v>17</v>
      </c>
      <c r="C1312" s="24" t="s">
        <v>5330</v>
      </c>
      <c r="D1312" s="24" t="s">
        <v>5329</v>
      </c>
      <c r="E1312" s="23">
        <v>13499</v>
      </c>
      <c r="F1312" s="115">
        <v>6</v>
      </c>
      <c r="G1312" s="85">
        <v>375</v>
      </c>
      <c r="H1312" s="72"/>
      <c r="I1312" s="73">
        <f t="shared" si="41"/>
        <v>0</v>
      </c>
      <c r="J1312" s="74" t="str">
        <f t="shared" si="40"/>
        <v/>
      </c>
    </row>
    <row r="1313" spans="1:10" ht="15" customHeight="1">
      <c r="A1313" s="25">
        <v>1312</v>
      </c>
      <c r="B1313" s="25" t="s">
        <v>17</v>
      </c>
      <c r="C1313" s="24" t="s">
        <v>5328</v>
      </c>
      <c r="D1313" s="24" t="s">
        <v>5327</v>
      </c>
      <c r="E1313" s="23">
        <v>13499</v>
      </c>
      <c r="F1313" s="115">
        <v>5</v>
      </c>
      <c r="G1313" s="85">
        <v>55.44</v>
      </c>
      <c r="H1313" s="72"/>
      <c r="I1313" s="73">
        <f t="shared" si="41"/>
        <v>0</v>
      </c>
      <c r="J1313" s="74" t="str">
        <f t="shared" si="40"/>
        <v/>
      </c>
    </row>
    <row r="1314" spans="1:10" ht="15" customHeight="1">
      <c r="A1314" s="25">
        <v>1313</v>
      </c>
      <c r="B1314" s="25" t="s">
        <v>17</v>
      </c>
      <c r="C1314" s="24" t="s">
        <v>5326</v>
      </c>
      <c r="D1314" s="24" t="s">
        <v>5185</v>
      </c>
      <c r="E1314" s="23">
        <v>13499</v>
      </c>
      <c r="F1314" s="115">
        <v>5</v>
      </c>
      <c r="G1314" s="85">
        <v>221.27</v>
      </c>
      <c r="H1314" s="72"/>
      <c r="I1314" s="73">
        <f t="shared" si="41"/>
        <v>0</v>
      </c>
      <c r="J1314" s="74" t="str">
        <f t="shared" si="40"/>
        <v/>
      </c>
    </row>
    <row r="1315" spans="1:10" ht="15" customHeight="1">
      <c r="A1315" s="25">
        <v>1314</v>
      </c>
      <c r="B1315" s="25" t="s">
        <v>17</v>
      </c>
      <c r="C1315" s="24" t="s">
        <v>5325</v>
      </c>
      <c r="D1315" s="24" t="s">
        <v>5324</v>
      </c>
      <c r="E1315" s="23">
        <v>13499</v>
      </c>
      <c r="F1315" s="115">
        <v>5</v>
      </c>
      <c r="G1315" s="85">
        <v>67.81</v>
      </c>
      <c r="H1315" s="72"/>
      <c r="I1315" s="73">
        <f t="shared" si="41"/>
        <v>0</v>
      </c>
      <c r="J1315" s="74" t="str">
        <f t="shared" si="40"/>
        <v/>
      </c>
    </row>
    <row r="1316" spans="1:10" ht="15" customHeight="1">
      <c r="A1316" s="25">
        <v>1315</v>
      </c>
      <c r="B1316" s="25" t="s">
        <v>17</v>
      </c>
      <c r="C1316" s="24" t="s">
        <v>5323</v>
      </c>
      <c r="D1316" s="24" t="s">
        <v>5218</v>
      </c>
      <c r="E1316" s="23">
        <v>13499</v>
      </c>
      <c r="F1316" s="115">
        <v>5</v>
      </c>
      <c r="G1316" s="85">
        <v>4100</v>
      </c>
      <c r="H1316" s="72"/>
      <c r="I1316" s="73">
        <f t="shared" si="41"/>
        <v>0</v>
      </c>
      <c r="J1316" s="74" t="str">
        <f t="shared" si="40"/>
        <v/>
      </c>
    </row>
    <row r="1317" spans="1:10" ht="15" customHeight="1">
      <c r="A1317" s="25">
        <v>1316</v>
      </c>
      <c r="B1317" s="25" t="s">
        <v>17</v>
      </c>
      <c r="C1317" s="24" t="s">
        <v>5322</v>
      </c>
      <c r="D1317" s="24" t="s">
        <v>5321</v>
      </c>
      <c r="E1317" s="23">
        <v>13044</v>
      </c>
      <c r="F1317" s="115">
        <v>5</v>
      </c>
      <c r="G1317" s="85">
        <v>170.75</v>
      </c>
      <c r="H1317" s="72"/>
      <c r="I1317" s="73">
        <f t="shared" si="41"/>
        <v>0</v>
      </c>
      <c r="J1317" s="74" t="str">
        <f t="shared" si="40"/>
        <v/>
      </c>
    </row>
    <row r="1318" spans="1:10" ht="15" customHeight="1">
      <c r="A1318" s="25">
        <v>1317</v>
      </c>
      <c r="B1318" s="25" t="s">
        <v>17</v>
      </c>
      <c r="C1318" s="24" t="s">
        <v>5320</v>
      </c>
      <c r="D1318" s="24" t="s">
        <v>5319</v>
      </c>
      <c r="E1318" s="23">
        <v>25583</v>
      </c>
      <c r="F1318" s="115">
        <v>5</v>
      </c>
      <c r="G1318" s="85">
        <v>172.5</v>
      </c>
      <c r="H1318" s="72"/>
      <c r="I1318" s="73">
        <f t="shared" si="41"/>
        <v>0</v>
      </c>
      <c r="J1318" s="74" t="str">
        <f t="shared" si="40"/>
        <v/>
      </c>
    </row>
    <row r="1319" spans="1:10" ht="15" customHeight="1">
      <c r="A1319" s="25">
        <v>1318</v>
      </c>
      <c r="B1319" s="25" t="s">
        <v>17</v>
      </c>
      <c r="C1319" s="24" t="s">
        <v>5318</v>
      </c>
      <c r="D1319" s="24" t="s">
        <v>2700</v>
      </c>
      <c r="E1319" s="23">
        <v>13499</v>
      </c>
      <c r="F1319" s="115">
        <v>5</v>
      </c>
      <c r="G1319" s="85">
        <v>189.70000000000002</v>
      </c>
      <c r="H1319" s="72"/>
      <c r="I1319" s="73">
        <f t="shared" si="41"/>
        <v>0</v>
      </c>
      <c r="J1319" s="74" t="str">
        <f t="shared" si="40"/>
        <v/>
      </c>
    </row>
    <row r="1320" spans="1:10" ht="15" customHeight="1">
      <c r="A1320" s="25">
        <v>1319</v>
      </c>
      <c r="B1320" s="25" t="s">
        <v>17</v>
      </c>
      <c r="C1320" s="24" t="s">
        <v>5317</v>
      </c>
      <c r="D1320" s="24" t="s">
        <v>2700</v>
      </c>
      <c r="E1320" s="23">
        <v>13499</v>
      </c>
      <c r="F1320" s="115">
        <v>5</v>
      </c>
      <c r="G1320" s="85">
        <v>150</v>
      </c>
      <c r="H1320" s="72"/>
      <c r="I1320" s="73">
        <f t="shared" si="41"/>
        <v>0</v>
      </c>
      <c r="J1320" s="74" t="str">
        <f t="shared" si="40"/>
        <v/>
      </c>
    </row>
    <row r="1321" spans="1:10" ht="15" customHeight="1">
      <c r="A1321" s="25">
        <v>1320</v>
      </c>
      <c r="B1321" s="25" t="s">
        <v>17</v>
      </c>
      <c r="C1321" s="24" t="s">
        <v>5316</v>
      </c>
      <c r="D1321" s="24" t="s">
        <v>5315</v>
      </c>
      <c r="E1321" s="23" t="s">
        <v>2024</v>
      </c>
      <c r="F1321" s="115">
        <v>5</v>
      </c>
      <c r="G1321" s="85">
        <v>38</v>
      </c>
      <c r="H1321" s="72"/>
      <c r="I1321" s="73">
        <f t="shared" si="41"/>
        <v>0</v>
      </c>
      <c r="J1321" s="74" t="str">
        <f t="shared" si="40"/>
        <v/>
      </c>
    </row>
    <row r="1322" spans="1:10" ht="15" customHeight="1">
      <c r="A1322" s="25">
        <v>1321</v>
      </c>
      <c r="B1322" s="25" t="s">
        <v>17</v>
      </c>
      <c r="C1322" s="24" t="s">
        <v>5314</v>
      </c>
      <c r="D1322" s="24" t="s">
        <v>3031</v>
      </c>
      <c r="E1322" s="23" t="s">
        <v>2024</v>
      </c>
      <c r="F1322" s="115">
        <v>5</v>
      </c>
      <c r="G1322" s="85">
        <v>102.8</v>
      </c>
      <c r="H1322" s="72"/>
      <c r="I1322" s="73">
        <f t="shared" si="41"/>
        <v>0</v>
      </c>
      <c r="J1322" s="74" t="str">
        <f t="shared" si="40"/>
        <v/>
      </c>
    </row>
    <row r="1323" spans="1:10" ht="15" customHeight="1">
      <c r="A1323" s="25">
        <v>1322</v>
      </c>
      <c r="B1323" s="25" t="s">
        <v>17</v>
      </c>
      <c r="C1323" s="24" t="s">
        <v>5313</v>
      </c>
      <c r="D1323" s="24" t="s">
        <v>5312</v>
      </c>
      <c r="E1323" s="23">
        <v>13499</v>
      </c>
      <c r="F1323" s="115">
        <v>5</v>
      </c>
      <c r="G1323" s="85">
        <v>1401</v>
      </c>
      <c r="H1323" s="72"/>
      <c r="I1323" s="73">
        <f t="shared" si="41"/>
        <v>0</v>
      </c>
      <c r="J1323" s="74" t="str">
        <f t="shared" si="40"/>
        <v/>
      </c>
    </row>
    <row r="1324" spans="1:10" ht="15" customHeight="1">
      <c r="A1324" s="25">
        <v>1323</v>
      </c>
      <c r="B1324" s="25" t="s">
        <v>17</v>
      </c>
      <c r="C1324" s="24" t="s">
        <v>5311</v>
      </c>
      <c r="D1324" s="24" t="s">
        <v>2777</v>
      </c>
      <c r="E1324" s="23">
        <v>25583</v>
      </c>
      <c r="F1324" s="115">
        <v>5</v>
      </c>
      <c r="G1324" s="85">
        <v>128.60666666666665</v>
      </c>
      <c r="H1324" s="72"/>
      <c r="I1324" s="73">
        <f t="shared" si="41"/>
        <v>0</v>
      </c>
      <c r="J1324" s="74" t="str">
        <f t="shared" si="40"/>
        <v/>
      </c>
    </row>
    <row r="1325" spans="1:10" ht="15" customHeight="1">
      <c r="A1325" s="25">
        <v>1324</v>
      </c>
      <c r="B1325" s="25" t="s">
        <v>17</v>
      </c>
      <c r="C1325" s="24" t="s">
        <v>5310</v>
      </c>
      <c r="D1325" s="24" t="s">
        <v>2777</v>
      </c>
      <c r="E1325" s="23" t="s">
        <v>5309</v>
      </c>
      <c r="F1325" s="115">
        <v>5</v>
      </c>
      <c r="G1325" s="85">
        <v>47.683333333333337</v>
      </c>
      <c r="H1325" s="72"/>
      <c r="I1325" s="73">
        <f t="shared" si="41"/>
        <v>0</v>
      </c>
      <c r="J1325" s="74" t="str">
        <f t="shared" si="40"/>
        <v/>
      </c>
    </row>
    <row r="1326" spans="1:10" ht="15" customHeight="1">
      <c r="A1326" s="25">
        <v>1325</v>
      </c>
      <c r="B1326" s="25" t="s">
        <v>17</v>
      </c>
      <c r="C1326" s="24" t="s">
        <v>5308</v>
      </c>
      <c r="D1326" s="24" t="s">
        <v>2777</v>
      </c>
      <c r="E1326" s="23">
        <v>40920</v>
      </c>
      <c r="F1326" s="115">
        <v>5</v>
      </c>
      <c r="G1326" s="85">
        <v>54.566666666666663</v>
      </c>
      <c r="H1326" s="72"/>
      <c r="I1326" s="73">
        <f t="shared" si="41"/>
        <v>0</v>
      </c>
      <c r="J1326" s="74" t="str">
        <f t="shared" si="40"/>
        <v/>
      </c>
    </row>
    <row r="1327" spans="1:10" ht="15" customHeight="1">
      <c r="A1327" s="25">
        <v>1326</v>
      </c>
      <c r="B1327" s="25" t="s">
        <v>17</v>
      </c>
      <c r="C1327" s="24" t="s">
        <v>5307</v>
      </c>
      <c r="D1327" s="24" t="s">
        <v>5210</v>
      </c>
      <c r="E1327" s="23">
        <v>13044</v>
      </c>
      <c r="F1327" s="115">
        <v>13</v>
      </c>
      <c r="G1327" s="85">
        <v>39</v>
      </c>
      <c r="H1327" s="72"/>
      <c r="I1327" s="73">
        <f t="shared" si="41"/>
        <v>0</v>
      </c>
      <c r="J1327" s="74" t="str">
        <f t="shared" si="40"/>
        <v/>
      </c>
    </row>
    <row r="1328" spans="1:10" ht="15" customHeight="1">
      <c r="A1328" s="25">
        <v>1327</v>
      </c>
      <c r="B1328" s="25" t="s">
        <v>17</v>
      </c>
      <c r="C1328" s="24" t="s">
        <v>1926</v>
      </c>
      <c r="D1328" s="24" t="s">
        <v>5306</v>
      </c>
      <c r="E1328" s="23">
        <v>81349</v>
      </c>
      <c r="F1328" s="115">
        <v>462</v>
      </c>
      <c r="G1328" s="85">
        <v>0.18000000000000002</v>
      </c>
      <c r="H1328" s="72"/>
      <c r="I1328" s="73">
        <f t="shared" si="41"/>
        <v>0</v>
      </c>
      <c r="J1328" s="74" t="str">
        <f t="shared" si="40"/>
        <v/>
      </c>
    </row>
    <row r="1329" spans="1:10" ht="15" customHeight="1">
      <c r="A1329" s="25">
        <v>1328</v>
      </c>
      <c r="B1329" s="25" t="s">
        <v>17</v>
      </c>
      <c r="C1329" s="24" t="s">
        <v>5305</v>
      </c>
      <c r="D1329" s="24" t="s">
        <v>5304</v>
      </c>
      <c r="E1329" s="23">
        <v>13044</v>
      </c>
      <c r="F1329" s="115">
        <v>5</v>
      </c>
      <c r="G1329" s="85">
        <v>87.99</v>
      </c>
      <c r="H1329" s="72"/>
      <c r="I1329" s="73">
        <f t="shared" si="41"/>
        <v>0</v>
      </c>
      <c r="J1329" s="74" t="str">
        <f t="shared" si="40"/>
        <v/>
      </c>
    </row>
    <row r="1330" spans="1:10" ht="15" customHeight="1">
      <c r="A1330" s="25">
        <v>1329</v>
      </c>
      <c r="B1330" s="25" t="s">
        <v>17</v>
      </c>
      <c r="C1330" s="24" t="s">
        <v>5303</v>
      </c>
      <c r="D1330" s="24" t="s">
        <v>5302</v>
      </c>
      <c r="E1330" s="23">
        <v>25583</v>
      </c>
      <c r="F1330" s="115">
        <v>5</v>
      </c>
      <c r="G1330" s="85">
        <v>52.673333333333339</v>
      </c>
      <c r="H1330" s="72"/>
      <c r="I1330" s="73">
        <f t="shared" si="41"/>
        <v>0</v>
      </c>
      <c r="J1330" s="74" t="str">
        <f t="shared" si="40"/>
        <v/>
      </c>
    </row>
    <row r="1331" spans="1:10" ht="15" customHeight="1">
      <c r="A1331" s="25">
        <v>1330</v>
      </c>
      <c r="B1331" s="25" t="s">
        <v>17</v>
      </c>
      <c r="C1331" s="24" t="s">
        <v>5301</v>
      </c>
      <c r="D1331" s="24" t="s">
        <v>5300</v>
      </c>
      <c r="E1331" s="23">
        <v>25583</v>
      </c>
      <c r="F1331" s="115">
        <v>40</v>
      </c>
      <c r="G1331" s="85">
        <v>295</v>
      </c>
      <c r="H1331" s="72"/>
      <c r="I1331" s="73">
        <f t="shared" si="41"/>
        <v>0</v>
      </c>
      <c r="J1331" s="74" t="str">
        <f t="shared" si="40"/>
        <v/>
      </c>
    </row>
    <row r="1332" spans="1:10" ht="15" customHeight="1">
      <c r="A1332" s="25">
        <v>1331</v>
      </c>
      <c r="B1332" s="25" t="s">
        <v>17</v>
      </c>
      <c r="C1332" s="24" t="s">
        <v>5299</v>
      </c>
      <c r="D1332" s="24" t="s">
        <v>5298</v>
      </c>
      <c r="E1332" s="23">
        <v>25583</v>
      </c>
      <c r="F1332" s="115">
        <v>5</v>
      </c>
      <c r="G1332" s="85">
        <v>38.799999999999997</v>
      </c>
      <c r="H1332" s="72"/>
      <c r="I1332" s="73">
        <f t="shared" si="41"/>
        <v>0</v>
      </c>
      <c r="J1332" s="74" t="str">
        <f t="shared" si="40"/>
        <v/>
      </c>
    </row>
    <row r="1333" spans="1:10" ht="15" customHeight="1">
      <c r="A1333" s="25">
        <v>1332</v>
      </c>
      <c r="B1333" s="25" t="s">
        <v>17</v>
      </c>
      <c r="C1333" s="24" t="s">
        <v>5297</v>
      </c>
      <c r="D1333" s="24" t="s">
        <v>2745</v>
      </c>
      <c r="E1333" s="23">
        <v>25472</v>
      </c>
      <c r="F1333" s="115">
        <v>6</v>
      </c>
      <c r="G1333" s="85">
        <v>1380</v>
      </c>
      <c r="H1333" s="72"/>
      <c r="I1333" s="73">
        <f t="shared" si="41"/>
        <v>0</v>
      </c>
      <c r="J1333" s="74" t="str">
        <f t="shared" si="40"/>
        <v/>
      </c>
    </row>
    <row r="1334" spans="1:10" ht="15" customHeight="1">
      <c r="A1334" s="25">
        <v>1333</v>
      </c>
      <c r="B1334" s="25" t="s">
        <v>17</v>
      </c>
      <c r="C1334" s="24" t="s">
        <v>5296</v>
      </c>
      <c r="D1334" s="24" t="s">
        <v>5295</v>
      </c>
      <c r="E1334" s="23">
        <v>25583</v>
      </c>
      <c r="F1334" s="115">
        <v>5</v>
      </c>
      <c r="G1334" s="85">
        <v>125</v>
      </c>
      <c r="H1334" s="72"/>
      <c r="I1334" s="73">
        <f t="shared" si="41"/>
        <v>0</v>
      </c>
      <c r="J1334" s="74" t="str">
        <f t="shared" si="40"/>
        <v/>
      </c>
    </row>
    <row r="1335" spans="1:10" ht="15" customHeight="1">
      <c r="A1335" s="25">
        <v>1334</v>
      </c>
      <c r="B1335" s="25" t="s">
        <v>17</v>
      </c>
      <c r="C1335" s="24" t="s">
        <v>5294</v>
      </c>
      <c r="D1335" s="24" t="s">
        <v>5293</v>
      </c>
      <c r="E1335" s="23">
        <v>72914</v>
      </c>
      <c r="F1335" s="115">
        <v>20</v>
      </c>
      <c r="G1335" s="85">
        <v>1926</v>
      </c>
      <c r="H1335" s="72"/>
      <c r="I1335" s="73">
        <f t="shared" si="41"/>
        <v>0</v>
      </c>
      <c r="J1335" s="74" t="str">
        <f t="shared" si="40"/>
        <v/>
      </c>
    </row>
    <row r="1336" spans="1:10" ht="15" customHeight="1">
      <c r="A1336" s="25">
        <v>1335</v>
      </c>
      <c r="B1336" s="25" t="s">
        <v>17</v>
      </c>
      <c r="C1336" s="24" t="s">
        <v>5292</v>
      </c>
      <c r="D1336" s="24" t="s">
        <v>3703</v>
      </c>
      <c r="E1336" s="23">
        <v>72914</v>
      </c>
      <c r="F1336" s="115">
        <v>12</v>
      </c>
      <c r="G1336" s="85">
        <v>1098</v>
      </c>
      <c r="H1336" s="72"/>
      <c r="I1336" s="73">
        <f t="shared" si="41"/>
        <v>0</v>
      </c>
      <c r="J1336" s="74" t="str">
        <f t="shared" si="40"/>
        <v/>
      </c>
    </row>
    <row r="1337" spans="1:10" ht="15" customHeight="1">
      <c r="A1337" s="25">
        <v>1336</v>
      </c>
      <c r="B1337" s="25" t="s">
        <v>17</v>
      </c>
      <c r="C1337" s="24" t="s">
        <v>5291</v>
      </c>
      <c r="D1337" s="24" t="s">
        <v>5290</v>
      </c>
      <c r="E1337" s="23">
        <v>35351</v>
      </c>
      <c r="F1337" s="115">
        <v>5</v>
      </c>
      <c r="G1337" s="85">
        <v>4656</v>
      </c>
      <c r="H1337" s="72"/>
      <c r="I1337" s="73">
        <f t="shared" si="41"/>
        <v>0</v>
      </c>
      <c r="J1337" s="74" t="str">
        <f t="shared" si="40"/>
        <v/>
      </c>
    </row>
    <row r="1338" spans="1:10" ht="15" customHeight="1">
      <c r="A1338" s="25">
        <v>1337</v>
      </c>
      <c r="B1338" s="25" t="s">
        <v>17</v>
      </c>
      <c r="C1338" s="24" t="s">
        <v>5289</v>
      </c>
      <c r="D1338" s="24" t="s">
        <v>5288</v>
      </c>
      <c r="E1338" s="23" t="s">
        <v>5200</v>
      </c>
      <c r="F1338" s="115">
        <v>8</v>
      </c>
      <c r="G1338" s="85">
        <v>4480</v>
      </c>
      <c r="H1338" s="72"/>
      <c r="I1338" s="73">
        <f t="shared" si="41"/>
        <v>0</v>
      </c>
      <c r="J1338" s="74" t="str">
        <f t="shared" si="40"/>
        <v/>
      </c>
    </row>
    <row r="1339" spans="1:10" ht="15" customHeight="1">
      <c r="A1339" s="25">
        <v>1338</v>
      </c>
      <c r="B1339" s="25" t="s">
        <v>17</v>
      </c>
      <c r="C1339" s="24" t="s">
        <v>5287</v>
      </c>
      <c r="D1339" s="24" t="s">
        <v>5286</v>
      </c>
      <c r="E1339" s="23">
        <v>25472</v>
      </c>
      <c r="F1339" s="115">
        <v>5</v>
      </c>
      <c r="G1339" s="85">
        <v>1610</v>
      </c>
      <c r="H1339" s="72"/>
      <c r="I1339" s="73">
        <f t="shared" si="41"/>
        <v>0</v>
      </c>
      <c r="J1339" s="74" t="str">
        <f t="shared" si="40"/>
        <v/>
      </c>
    </row>
    <row r="1340" spans="1:10" ht="15" customHeight="1">
      <c r="A1340" s="25">
        <v>1339</v>
      </c>
      <c r="B1340" s="25" t="s">
        <v>17</v>
      </c>
      <c r="C1340" s="24" t="s">
        <v>5285</v>
      </c>
      <c r="D1340" s="24" t="s">
        <v>2700</v>
      </c>
      <c r="E1340" s="23">
        <v>13499</v>
      </c>
      <c r="F1340" s="115">
        <v>5</v>
      </c>
      <c r="G1340" s="85">
        <v>50</v>
      </c>
      <c r="H1340" s="72"/>
      <c r="I1340" s="73">
        <f t="shared" si="41"/>
        <v>0</v>
      </c>
      <c r="J1340" s="74" t="str">
        <f t="shared" si="40"/>
        <v/>
      </c>
    </row>
    <row r="1341" spans="1:10" ht="15" customHeight="1">
      <c r="A1341" s="25">
        <v>1340</v>
      </c>
      <c r="B1341" s="25" t="s">
        <v>17</v>
      </c>
      <c r="C1341" s="24" t="s">
        <v>5283</v>
      </c>
      <c r="D1341" s="24" t="s">
        <v>4075</v>
      </c>
      <c r="E1341" s="23">
        <v>624</v>
      </c>
      <c r="F1341" s="115">
        <v>89</v>
      </c>
      <c r="G1341" s="85">
        <v>3.9733333333333327</v>
      </c>
      <c r="H1341" s="72"/>
      <c r="I1341" s="73">
        <f t="shared" si="41"/>
        <v>0</v>
      </c>
      <c r="J1341" s="74" t="str">
        <f t="shared" si="40"/>
        <v/>
      </c>
    </row>
    <row r="1342" spans="1:10" ht="15" customHeight="1">
      <c r="A1342" s="25">
        <v>1341</v>
      </c>
      <c r="B1342" s="25" t="s">
        <v>17</v>
      </c>
      <c r="C1342" s="24" t="s">
        <v>5282</v>
      </c>
      <c r="D1342" s="24" t="s">
        <v>5281</v>
      </c>
      <c r="E1342" s="23">
        <v>624</v>
      </c>
      <c r="F1342" s="115">
        <v>358</v>
      </c>
      <c r="G1342" s="85">
        <v>7.0433333333333339</v>
      </c>
      <c r="H1342" s="72"/>
      <c r="I1342" s="73">
        <f t="shared" si="41"/>
        <v>0</v>
      </c>
      <c r="J1342" s="74" t="str">
        <f t="shared" si="40"/>
        <v/>
      </c>
    </row>
    <row r="1343" spans="1:10" ht="15" customHeight="1">
      <c r="A1343" s="25">
        <v>1342</v>
      </c>
      <c r="B1343" s="25" t="s">
        <v>17</v>
      </c>
      <c r="C1343" s="24" t="s">
        <v>5280</v>
      </c>
      <c r="D1343" s="24" t="s">
        <v>2853</v>
      </c>
      <c r="E1343" s="23">
        <v>13499</v>
      </c>
      <c r="F1343" s="115">
        <v>5</v>
      </c>
      <c r="G1343" s="85">
        <v>750</v>
      </c>
      <c r="H1343" s="72"/>
      <c r="I1343" s="73">
        <f t="shared" si="41"/>
        <v>0</v>
      </c>
      <c r="J1343" s="74" t="str">
        <f t="shared" si="40"/>
        <v/>
      </c>
    </row>
    <row r="1344" spans="1:10" ht="15" customHeight="1">
      <c r="A1344" s="25">
        <v>1343</v>
      </c>
      <c r="B1344" s="25" t="s">
        <v>17</v>
      </c>
      <c r="C1344" s="24" t="s">
        <v>5279</v>
      </c>
      <c r="D1344" s="24" t="s">
        <v>5278</v>
      </c>
      <c r="E1344" s="23">
        <v>98752</v>
      </c>
      <c r="F1344" s="115">
        <v>9</v>
      </c>
      <c r="G1344" s="85">
        <v>1947.4366666666665</v>
      </c>
      <c r="H1344" s="72"/>
      <c r="I1344" s="73">
        <f t="shared" si="41"/>
        <v>0</v>
      </c>
      <c r="J1344" s="74" t="str">
        <f t="shared" si="40"/>
        <v/>
      </c>
    </row>
    <row r="1345" spans="1:10" ht="15" customHeight="1">
      <c r="A1345" s="25">
        <v>1344</v>
      </c>
      <c r="B1345" s="25" t="s">
        <v>17</v>
      </c>
      <c r="C1345" s="24" t="s">
        <v>5277</v>
      </c>
      <c r="D1345" s="24" t="s">
        <v>5276</v>
      </c>
      <c r="E1345" s="23">
        <v>78710</v>
      </c>
      <c r="F1345" s="115">
        <v>5</v>
      </c>
      <c r="G1345" s="85">
        <v>22713.72</v>
      </c>
      <c r="H1345" s="72"/>
      <c r="I1345" s="73">
        <f t="shared" si="41"/>
        <v>0</v>
      </c>
      <c r="J1345" s="74" t="str">
        <f t="shared" si="40"/>
        <v/>
      </c>
    </row>
    <row r="1346" spans="1:10" ht="15" customHeight="1">
      <c r="A1346" s="25">
        <v>1345</v>
      </c>
      <c r="B1346" s="25" t="s">
        <v>17</v>
      </c>
      <c r="C1346" s="24" t="s">
        <v>5275</v>
      </c>
      <c r="D1346" s="24" t="s">
        <v>2752</v>
      </c>
      <c r="E1346" s="23">
        <v>73342</v>
      </c>
      <c r="F1346" s="115">
        <v>30</v>
      </c>
      <c r="G1346" s="85">
        <v>6.21</v>
      </c>
      <c r="H1346" s="72"/>
      <c r="I1346" s="73">
        <f t="shared" si="41"/>
        <v>0</v>
      </c>
      <c r="J1346" s="74" t="str">
        <f t="shared" ref="J1346:J1409" si="42">IF(H:H&gt;G:G, "Above Estimated Unit Price", "")</f>
        <v/>
      </c>
    </row>
    <row r="1347" spans="1:10" ht="15" customHeight="1">
      <c r="A1347" s="25">
        <v>1346</v>
      </c>
      <c r="B1347" s="25" t="s">
        <v>17</v>
      </c>
      <c r="C1347" s="24" t="s">
        <v>5274</v>
      </c>
      <c r="D1347" s="24" t="s">
        <v>2759</v>
      </c>
      <c r="E1347" s="23">
        <v>97153</v>
      </c>
      <c r="F1347" s="115">
        <v>20</v>
      </c>
      <c r="G1347" s="85">
        <v>11</v>
      </c>
      <c r="H1347" s="72"/>
      <c r="I1347" s="73">
        <f t="shared" ref="I1347:I1410" si="43">H1347*F1347</f>
        <v>0</v>
      </c>
      <c r="J1347" s="74" t="str">
        <f t="shared" si="42"/>
        <v/>
      </c>
    </row>
    <row r="1348" spans="1:10" ht="15" customHeight="1">
      <c r="A1348" s="25">
        <v>1347</v>
      </c>
      <c r="B1348" s="25" t="s">
        <v>17</v>
      </c>
      <c r="C1348" s="24" t="s">
        <v>5273</v>
      </c>
      <c r="D1348" s="24" t="s">
        <v>2685</v>
      </c>
      <c r="E1348" s="23">
        <v>97153</v>
      </c>
      <c r="F1348" s="115">
        <v>5</v>
      </c>
      <c r="G1348" s="85">
        <v>107.93</v>
      </c>
      <c r="H1348" s="72"/>
      <c r="I1348" s="73">
        <f t="shared" si="43"/>
        <v>0</v>
      </c>
      <c r="J1348" s="74" t="str">
        <f t="shared" si="42"/>
        <v/>
      </c>
    </row>
    <row r="1349" spans="1:10" ht="15" customHeight="1">
      <c r="A1349" s="25">
        <v>1348</v>
      </c>
      <c r="B1349" s="25" t="s">
        <v>17</v>
      </c>
      <c r="C1349" s="24" t="s">
        <v>5272</v>
      </c>
      <c r="D1349" s="24" t="s">
        <v>2700</v>
      </c>
      <c r="E1349" s="23">
        <v>13499</v>
      </c>
      <c r="F1349" s="115">
        <v>12</v>
      </c>
      <c r="G1349" s="85">
        <v>1679.57</v>
      </c>
      <c r="H1349" s="72"/>
      <c r="I1349" s="73">
        <f t="shared" si="43"/>
        <v>0</v>
      </c>
      <c r="J1349" s="74" t="str">
        <f t="shared" si="42"/>
        <v/>
      </c>
    </row>
    <row r="1350" spans="1:10" ht="15" customHeight="1">
      <c r="A1350" s="25">
        <v>1349</v>
      </c>
      <c r="B1350" s="25" t="s">
        <v>17</v>
      </c>
      <c r="C1350" s="24" t="s">
        <v>5271</v>
      </c>
      <c r="D1350" s="24" t="s">
        <v>4468</v>
      </c>
      <c r="E1350" s="23">
        <v>13499</v>
      </c>
      <c r="F1350" s="115">
        <v>12</v>
      </c>
      <c r="G1350" s="85">
        <v>195</v>
      </c>
      <c r="H1350" s="72"/>
      <c r="I1350" s="73">
        <f t="shared" si="43"/>
        <v>0</v>
      </c>
      <c r="J1350" s="74" t="str">
        <f t="shared" si="42"/>
        <v/>
      </c>
    </row>
    <row r="1351" spans="1:10" ht="15" customHeight="1">
      <c r="A1351" s="25">
        <v>1350</v>
      </c>
      <c r="B1351" s="25" t="s">
        <v>17</v>
      </c>
      <c r="C1351" s="24" t="s">
        <v>5270</v>
      </c>
      <c r="D1351" s="24" t="s">
        <v>2685</v>
      </c>
      <c r="E1351" s="23">
        <v>72352</v>
      </c>
      <c r="F1351" s="115">
        <v>24</v>
      </c>
      <c r="G1351" s="85">
        <v>37.663333333333334</v>
      </c>
      <c r="H1351" s="72"/>
      <c r="I1351" s="73">
        <f t="shared" si="43"/>
        <v>0</v>
      </c>
      <c r="J1351" s="74" t="str">
        <f t="shared" si="42"/>
        <v/>
      </c>
    </row>
    <row r="1352" spans="1:10" ht="15" customHeight="1">
      <c r="A1352" s="25">
        <v>1351</v>
      </c>
      <c r="B1352" s="25" t="s">
        <v>17</v>
      </c>
      <c r="C1352" s="24" t="s">
        <v>5269</v>
      </c>
      <c r="D1352" s="24" t="s">
        <v>5268</v>
      </c>
      <c r="E1352" s="23">
        <v>0</v>
      </c>
      <c r="F1352" s="115">
        <v>5</v>
      </c>
      <c r="G1352" s="85">
        <v>544.09</v>
      </c>
      <c r="H1352" s="72"/>
      <c r="I1352" s="73">
        <f t="shared" si="43"/>
        <v>0</v>
      </c>
      <c r="J1352" s="74" t="str">
        <f t="shared" si="42"/>
        <v/>
      </c>
    </row>
    <row r="1353" spans="1:10" ht="15" customHeight="1">
      <c r="A1353" s="25">
        <v>1352</v>
      </c>
      <c r="B1353" s="25" t="s">
        <v>17</v>
      </c>
      <c r="C1353" s="24" t="s">
        <v>5269</v>
      </c>
      <c r="D1353" s="24" t="s">
        <v>5268</v>
      </c>
      <c r="E1353" s="23" t="s">
        <v>2501</v>
      </c>
      <c r="F1353" s="115">
        <v>5</v>
      </c>
      <c r="G1353" s="85">
        <v>990</v>
      </c>
      <c r="H1353" s="72"/>
      <c r="I1353" s="73">
        <f t="shared" si="43"/>
        <v>0</v>
      </c>
      <c r="J1353" s="74" t="str">
        <f t="shared" si="42"/>
        <v/>
      </c>
    </row>
    <row r="1354" spans="1:10" ht="15" customHeight="1">
      <c r="A1354" s="25">
        <v>1353</v>
      </c>
      <c r="B1354" s="25" t="s">
        <v>17</v>
      </c>
      <c r="C1354" s="24" t="s">
        <v>5267</v>
      </c>
      <c r="D1354" s="24" t="s">
        <v>5266</v>
      </c>
      <c r="E1354" s="23">
        <v>5167</v>
      </c>
      <c r="F1354" s="115">
        <v>5</v>
      </c>
      <c r="G1354" s="85">
        <v>1106.7900000000002</v>
      </c>
      <c r="H1354" s="72"/>
      <c r="I1354" s="73">
        <f t="shared" si="43"/>
        <v>0</v>
      </c>
      <c r="J1354" s="74" t="str">
        <f t="shared" si="42"/>
        <v/>
      </c>
    </row>
    <row r="1355" spans="1:10" ht="15" customHeight="1">
      <c r="A1355" s="25">
        <v>1354</v>
      </c>
      <c r="B1355" s="25" t="s">
        <v>17</v>
      </c>
      <c r="C1355" s="24" t="s">
        <v>5265</v>
      </c>
      <c r="D1355" s="24" t="s">
        <v>2759</v>
      </c>
      <c r="E1355" s="23">
        <v>94581</v>
      </c>
      <c r="F1355" s="115">
        <v>62</v>
      </c>
      <c r="G1355" s="85">
        <v>15.68</v>
      </c>
      <c r="H1355" s="72"/>
      <c r="I1355" s="73">
        <f t="shared" si="43"/>
        <v>0</v>
      </c>
      <c r="J1355" s="74" t="str">
        <f t="shared" si="42"/>
        <v/>
      </c>
    </row>
    <row r="1356" spans="1:10" ht="15" customHeight="1">
      <c r="A1356" s="25">
        <v>1355</v>
      </c>
      <c r="B1356" s="25" t="s">
        <v>17</v>
      </c>
      <c r="C1356" s="24" t="s">
        <v>5264</v>
      </c>
      <c r="D1356" s="24" t="s">
        <v>2708</v>
      </c>
      <c r="E1356" s="23">
        <v>624</v>
      </c>
      <c r="F1356" s="115">
        <v>11</v>
      </c>
      <c r="G1356" s="85">
        <v>184.96666666666667</v>
      </c>
      <c r="H1356" s="72"/>
      <c r="I1356" s="73">
        <f t="shared" si="43"/>
        <v>0</v>
      </c>
      <c r="J1356" s="74" t="str">
        <f t="shared" si="42"/>
        <v/>
      </c>
    </row>
    <row r="1357" spans="1:10" ht="15" customHeight="1">
      <c r="A1357" s="25">
        <v>1356</v>
      </c>
      <c r="B1357" s="25" t="s">
        <v>17</v>
      </c>
      <c r="C1357" s="24" t="s">
        <v>5263</v>
      </c>
      <c r="D1357" s="24" t="s">
        <v>4080</v>
      </c>
      <c r="E1357" s="23">
        <v>624</v>
      </c>
      <c r="F1357" s="115">
        <v>5</v>
      </c>
      <c r="G1357" s="85">
        <v>132.75666666666666</v>
      </c>
      <c r="H1357" s="72"/>
      <c r="I1357" s="73">
        <f t="shared" si="43"/>
        <v>0</v>
      </c>
      <c r="J1357" s="74" t="str">
        <f t="shared" si="42"/>
        <v/>
      </c>
    </row>
    <row r="1358" spans="1:10" ht="15" customHeight="1">
      <c r="A1358" s="25">
        <v>1357</v>
      </c>
      <c r="B1358" s="25" t="s">
        <v>17</v>
      </c>
      <c r="C1358" s="24" t="s">
        <v>5262</v>
      </c>
      <c r="D1358" s="24" t="s">
        <v>5261</v>
      </c>
      <c r="E1358" s="23">
        <v>20087</v>
      </c>
      <c r="F1358" s="115">
        <v>5</v>
      </c>
      <c r="G1358" s="85">
        <v>84.910000000000011</v>
      </c>
      <c r="H1358" s="72"/>
      <c r="I1358" s="73">
        <f t="shared" si="43"/>
        <v>0</v>
      </c>
      <c r="J1358" s="74" t="str">
        <f t="shared" si="42"/>
        <v/>
      </c>
    </row>
    <row r="1359" spans="1:10" ht="15" customHeight="1">
      <c r="A1359" s="25">
        <v>1358</v>
      </c>
      <c r="B1359" s="25" t="s">
        <v>17</v>
      </c>
      <c r="C1359" s="24" t="s">
        <v>5262</v>
      </c>
      <c r="D1359" s="24" t="s">
        <v>5261</v>
      </c>
      <c r="E1359" s="23">
        <v>91929</v>
      </c>
      <c r="F1359" s="115">
        <v>11</v>
      </c>
      <c r="G1359" s="85">
        <v>57.160000000000004</v>
      </c>
      <c r="H1359" s="72"/>
      <c r="I1359" s="73">
        <f t="shared" si="43"/>
        <v>0</v>
      </c>
      <c r="J1359" s="74" t="str">
        <f t="shared" si="42"/>
        <v/>
      </c>
    </row>
    <row r="1360" spans="1:10" ht="15" customHeight="1">
      <c r="A1360" s="25">
        <v>1359</v>
      </c>
      <c r="B1360" s="25" t="s">
        <v>17</v>
      </c>
      <c r="C1360" s="24" t="s">
        <v>5260</v>
      </c>
      <c r="D1360" s="24" t="s">
        <v>5259</v>
      </c>
      <c r="E1360" s="23" t="s">
        <v>2744</v>
      </c>
      <c r="F1360" s="115">
        <v>10</v>
      </c>
      <c r="G1360" s="85">
        <v>116.16</v>
      </c>
      <c r="H1360" s="72"/>
      <c r="I1360" s="73">
        <f t="shared" si="43"/>
        <v>0</v>
      </c>
      <c r="J1360" s="74" t="str">
        <f t="shared" si="42"/>
        <v/>
      </c>
    </row>
    <row r="1361" spans="1:10" ht="15" customHeight="1">
      <c r="A1361" s="25">
        <v>1360</v>
      </c>
      <c r="B1361" s="25" t="s">
        <v>17</v>
      </c>
      <c r="C1361" s="24" t="s">
        <v>5258</v>
      </c>
      <c r="D1361" s="24" t="s">
        <v>3485</v>
      </c>
      <c r="E1361" s="23">
        <v>82647</v>
      </c>
      <c r="F1361" s="115">
        <v>5</v>
      </c>
      <c r="G1361" s="85">
        <v>380.21333333333331</v>
      </c>
      <c r="H1361" s="72"/>
      <c r="I1361" s="73">
        <f t="shared" si="43"/>
        <v>0</v>
      </c>
      <c r="J1361" s="74" t="str">
        <f t="shared" si="42"/>
        <v/>
      </c>
    </row>
    <row r="1362" spans="1:10" ht="15" customHeight="1">
      <c r="A1362" s="25">
        <v>1361</v>
      </c>
      <c r="B1362" s="25" t="s">
        <v>17</v>
      </c>
      <c r="C1362" s="24" t="s">
        <v>5257</v>
      </c>
      <c r="D1362" s="24" t="s">
        <v>5256</v>
      </c>
      <c r="E1362" s="23">
        <v>28856</v>
      </c>
      <c r="F1362" s="115">
        <v>38</v>
      </c>
      <c r="G1362" s="85">
        <v>4.4800000000000004</v>
      </c>
      <c r="H1362" s="72"/>
      <c r="I1362" s="73">
        <f t="shared" si="43"/>
        <v>0</v>
      </c>
      <c r="J1362" s="74" t="str">
        <f t="shared" si="42"/>
        <v/>
      </c>
    </row>
    <row r="1363" spans="1:10" ht="15" customHeight="1">
      <c r="A1363" s="25">
        <v>1362</v>
      </c>
      <c r="B1363" s="25" t="s">
        <v>17</v>
      </c>
      <c r="C1363" s="24" t="s">
        <v>5255</v>
      </c>
      <c r="D1363" s="24" t="s">
        <v>2700</v>
      </c>
      <c r="E1363" s="23">
        <v>19565</v>
      </c>
      <c r="F1363" s="115">
        <v>56</v>
      </c>
      <c r="G1363" s="85">
        <v>77.899999999999991</v>
      </c>
      <c r="H1363" s="72"/>
      <c r="I1363" s="73">
        <f t="shared" si="43"/>
        <v>0</v>
      </c>
      <c r="J1363" s="74" t="str">
        <f t="shared" si="42"/>
        <v/>
      </c>
    </row>
    <row r="1364" spans="1:10" ht="15" customHeight="1">
      <c r="A1364" s="25">
        <v>1363</v>
      </c>
      <c r="B1364" s="25" t="s">
        <v>17</v>
      </c>
      <c r="C1364" s="24" t="s">
        <v>5254</v>
      </c>
      <c r="D1364" s="24" t="s">
        <v>2681</v>
      </c>
      <c r="E1364" s="23">
        <v>19565</v>
      </c>
      <c r="F1364" s="115">
        <v>5</v>
      </c>
      <c r="G1364" s="85">
        <v>64.34</v>
      </c>
      <c r="H1364" s="72"/>
      <c r="I1364" s="73">
        <f t="shared" si="43"/>
        <v>0</v>
      </c>
      <c r="J1364" s="74" t="str">
        <f t="shared" si="42"/>
        <v/>
      </c>
    </row>
    <row r="1365" spans="1:10" ht="15" customHeight="1">
      <c r="A1365" s="25">
        <v>1364</v>
      </c>
      <c r="B1365" s="25" t="s">
        <v>17</v>
      </c>
      <c r="C1365" s="24" t="s">
        <v>5253</v>
      </c>
      <c r="D1365" s="24" t="s">
        <v>5250</v>
      </c>
      <c r="E1365" s="23" t="s">
        <v>5249</v>
      </c>
      <c r="F1365" s="115">
        <v>5</v>
      </c>
      <c r="G1365" s="85">
        <v>425.6</v>
      </c>
      <c r="H1365" s="72"/>
      <c r="I1365" s="73">
        <f t="shared" si="43"/>
        <v>0</v>
      </c>
      <c r="J1365" s="74" t="str">
        <f t="shared" si="42"/>
        <v/>
      </c>
    </row>
    <row r="1366" spans="1:10" ht="15" customHeight="1">
      <c r="A1366" s="25">
        <v>1365</v>
      </c>
      <c r="B1366" s="25" t="s">
        <v>17</v>
      </c>
      <c r="C1366" s="24" t="s">
        <v>5252</v>
      </c>
      <c r="D1366" s="24" t="s">
        <v>5250</v>
      </c>
      <c r="E1366" s="23" t="s">
        <v>5249</v>
      </c>
      <c r="F1366" s="115">
        <v>5</v>
      </c>
      <c r="G1366" s="85">
        <v>425.2</v>
      </c>
      <c r="H1366" s="72"/>
      <c r="I1366" s="73">
        <f t="shared" si="43"/>
        <v>0</v>
      </c>
      <c r="J1366" s="74" t="str">
        <f t="shared" si="42"/>
        <v/>
      </c>
    </row>
    <row r="1367" spans="1:10" ht="15" customHeight="1">
      <c r="A1367" s="25">
        <v>1366</v>
      </c>
      <c r="B1367" s="25" t="s">
        <v>17</v>
      </c>
      <c r="C1367" s="24" t="s">
        <v>5251</v>
      </c>
      <c r="D1367" s="24" t="s">
        <v>5250</v>
      </c>
      <c r="E1367" s="23" t="s">
        <v>5249</v>
      </c>
      <c r="F1367" s="115">
        <v>5</v>
      </c>
      <c r="G1367" s="85">
        <v>424.14</v>
      </c>
      <c r="H1367" s="72"/>
      <c r="I1367" s="73">
        <f t="shared" si="43"/>
        <v>0</v>
      </c>
      <c r="J1367" s="74" t="str">
        <f t="shared" si="42"/>
        <v/>
      </c>
    </row>
    <row r="1368" spans="1:10" ht="15" customHeight="1">
      <c r="A1368" s="25">
        <v>1367</v>
      </c>
      <c r="B1368" s="25" t="s">
        <v>17</v>
      </c>
      <c r="C1368" s="24" t="s">
        <v>5248</v>
      </c>
      <c r="D1368" s="24" t="s">
        <v>5247</v>
      </c>
      <c r="E1368" s="23">
        <v>78286</v>
      </c>
      <c r="F1368" s="115">
        <v>5</v>
      </c>
      <c r="G1368" s="85">
        <v>128.29666666666665</v>
      </c>
      <c r="H1368" s="72"/>
      <c r="I1368" s="73">
        <f t="shared" si="43"/>
        <v>0</v>
      </c>
      <c r="J1368" s="74" t="str">
        <f t="shared" si="42"/>
        <v/>
      </c>
    </row>
    <row r="1369" spans="1:10" ht="15" customHeight="1">
      <c r="A1369" s="25">
        <v>1368</v>
      </c>
      <c r="B1369" s="25" t="s">
        <v>17</v>
      </c>
      <c r="C1369" s="24" t="s">
        <v>5246</v>
      </c>
      <c r="D1369" s="24" t="s">
        <v>3342</v>
      </c>
      <c r="E1369" s="23" t="s">
        <v>5245</v>
      </c>
      <c r="F1369" s="115">
        <v>8</v>
      </c>
      <c r="G1369" s="85">
        <v>79.81</v>
      </c>
      <c r="H1369" s="72"/>
      <c r="I1369" s="73">
        <f t="shared" si="43"/>
        <v>0</v>
      </c>
      <c r="J1369" s="74" t="str">
        <f t="shared" si="42"/>
        <v/>
      </c>
    </row>
    <row r="1370" spans="1:10" ht="15" customHeight="1">
      <c r="A1370" s="25">
        <v>1369</v>
      </c>
      <c r="B1370" s="25" t="s">
        <v>17</v>
      </c>
      <c r="C1370" s="24" t="s">
        <v>5244</v>
      </c>
      <c r="D1370" s="24" t="s">
        <v>5243</v>
      </c>
      <c r="E1370" s="23">
        <v>22373</v>
      </c>
      <c r="F1370" s="115">
        <v>5</v>
      </c>
      <c r="G1370" s="85">
        <v>3050</v>
      </c>
      <c r="H1370" s="72"/>
      <c r="I1370" s="73">
        <f t="shared" si="43"/>
        <v>0</v>
      </c>
      <c r="J1370" s="74" t="str">
        <f t="shared" si="42"/>
        <v/>
      </c>
    </row>
    <row r="1371" spans="1:10" ht="15" customHeight="1">
      <c r="A1371" s="25">
        <v>1370</v>
      </c>
      <c r="B1371" s="25" t="s">
        <v>17</v>
      </c>
      <c r="C1371" s="24" t="s">
        <v>5242</v>
      </c>
      <c r="D1371" s="24" t="s">
        <v>5241</v>
      </c>
      <c r="E1371" s="23">
        <v>35918</v>
      </c>
      <c r="F1371" s="115">
        <v>5</v>
      </c>
      <c r="G1371" s="85">
        <v>92.47</v>
      </c>
      <c r="H1371" s="72"/>
      <c r="I1371" s="73">
        <f t="shared" si="43"/>
        <v>0</v>
      </c>
      <c r="J1371" s="74" t="str">
        <f t="shared" si="42"/>
        <v/>
      </c>
    </row>
    <row r="1372" spans="1:10" ht="15" customHeight="1">
      <c r="A1372" s="25">
        <v>1371</v>
      </c>
      <c r="B1372" s="25" t="s">
        <v>17</v>
      </c>
      <c r="C1372" s="24" t="s">
        <v>5239</v>
      </c>
      <c r="D1372" s="24" t="s">
        <v>5238</v>
      </c>
      <c r="E1372" s="23">
        <v>84375</v>
      </c>
      <c r="F1372" s="115">
        <v>83</v>
      </c>
      <c r="G1372" s="85">
        <v>594</v>
      </c>
      <c r="H1372" s="72"/>
      <c r="I1372" s="73">
        <f t="shared" si="43"/>
        <v>0</v>
      </c>
      <c r="J1372" s="74" t="str">
        <f t="shared" si="42"/>
        <v/>
      </c>
    </row>
    <row r="1373" spans="1:10" ht="15" customHeight="1">
      <c r="A1373" s="25">
        <v>1372</v>
      </c>
      <c r="B1373" s="25" t="s">
        <v>17</v>
      </c>
      <c r="C1373" s="24" t="s">
        <v>5237</v>
      </c>
      <c r="D1373" s="24" t="s">
        <v>3656</v>
      </c>
      <c r="E1373" s="23">
        <v>82647</v>
      </c>
      <c r="F1373" s="115">
        <v>10</v>
      </c>
      <c r="G1373" s="85">
        <v>16.670000000000002</v>
      </c>
      <c r="H1373" s="72"/>
      <c r="I1373" s="73">
        <f t="shared" si="43"/>
        <v>0</v>
      </c>
      <c r="J1373" s="74" t="str">
        <f t="shared" si="42"/>
        <v/>
      </c>
    </row>
    <row r="1374" spans="1:10" ht="15" customHeight="1">
      <c r="A1374" s="25">
        <v>1373</v>
      </c>
      <c r="B1374" s="25" t="s">
        <v>17</v>
      </c>
      <c r="C1374" s="24" t="s">
        <v>5236</v>
      </c>
      <c r="D1374" s="24" t="s">
        <v>5235</v>
      </c>
      <c r="E1374" s="23">
        <v>73030</v>
      </c>
      <c r="F1374" s="115">
        <v>5</v>
      </c>
      <c r="G1374" s="85">
        <v>87.13</v>
      </c>
      <c r="H1374" s="72"/>
      <c r="I1374" s="73">
        <f t="shared" si="43"/>
        <v>0</v>
      </c>
      <c r="J1374" s="74" t="str">
        <f t="shared" si="42"/>
        <v/>
      </c>
    </row>
    <row r="1375" spans="1:10" ht="15" customHeight="1">
      <c r="A1375" s="25">
        <v>1374</v>
      </c>
      <c r="B1375" s="25" t="s">
        <v>17</v>
      </c>
      <c r="C1375" s="24" t="s">
        <v>5234</v>
      </c>
      <c r="D1375" s="24" t="s">
        <v>5233</v>
      </c>
      <c r="E1375" s="23">
        <v>73030</v>
      </c>
      <c r="F1375" s="115">
        <v>5</v>
      </c>
      <c r="G1375" s="85">
        <v>121.03999999999998</v>
      </c>
      <c r="H1375" s="72"/>
      <c r="I1375" s="73">
        <f t="shared" si="43"/>
        <v>0</v>
      </c>
      <c r="J1375" s="74" t="str">
        <f t="shared" si="42"/>
        <v/>
      </c>
    </row>
    <row r="1376" spans="1:10" ht="15" customHeight="1">
      <c r="A1376" s="25">
        <v>1375</v>
      </c>
      <c r="B1376" s="25" t="s">
        <v>17</v>
      </c>
      <c r="C1376" s="24" t="s">
        <v>5232</v>
      </c>
      <c r="D1376" s="24" t="s">
        <v>4080</v>
      </c>
      <c r="E1376" s="23">
        <v>73030</v>
      </c>
      <c r="F1376" s="115">
        <v>5</v>
      </c>
      <c r="G1376" s="85">
        <v>39.109999999999992</v>
      </c>
      <c r="H1376" s="72"/>
      <c r="I1376" s="73">
        <f t="shared" si="43"/>
        <v>0</v>
      </c>
      <c r="J1376" s="74" t="str">
        <f t="shared" si="42"/>
        <v/>
      </c>
    </row>
    <row r="1377" spans="1:10" ht="15" customHeight="1">
      <c r="A1377" s="25">
        <v>1376</v>
      </c>
      <c r="B1377" s="25" t="s">
        <v>17</v>
      </c>
      <c r="C1377" s="24" t="s">
        <v>5231</v>
      </c>
      <c r="D1377" s="24" t="s">
        <v>3807</v>
      </c>
      <c r="E1377" s="23">
        <v>73030</v>
      </c>
      <c r="F1377" s="115">
        <v>7</v>
      </c>
      <c r="G1377" s="85">
        <v>99</v>
      </c>
      <c r="H1377" s="72"/>
      <c r="I1377" s="73">
        <f t="shared" si="43"/>
        <v>0</v>
      </c>
      <c r="J1377" s="74" t="str">
        <f t="shared" si="42"/>
        <v/>
      </c>
    </row>
    <row r="1378" spans="1:10" ht="15" customHeight="1">
      <c r="A1378" s="25">
        <v>1377</v>
      </c>
      <c r="B1378" s="25" t="s">
        <v>17</v>
      </c>
      <c r="C1378" s="24" t="s">
        <v>5230</v>
      </c>
      <c r="D1378" s="24" t="s">
        <v>5229</v>
      </c>
      <c r="E1378" s="23" t="s">
        <v>5228</v>
      </c>
      <c r="F1378" s="115">
        <v>5</v>
      </c>
      <c r="G1378" s="85">
        <v>83.673333333333332</v>
      </c>
      <c r="H1378" s="72"/>
      <c r="I1378" s="73">
        <f t="shared" si="43"/>
        <v>0</v>
      </c>
      <c r="J1378" s="74" t="str">
        <f t="shared" si="42"/>
        <v/>
      </c>
    </row>
    <row r="1379" spans="1:10" ht="15" customHeight="1">
      <c r="A1379" s="25">
        <v>1378</v>
      </c>
      <c r="B1379" s="25" t="s">
        <v>17</v>
      </c>
      <c r="C1379" s="24" t="s">
        <v>5227</v>
      </c>
      <c r="D1379" s="24" t="s">
        <v>5226</v>
      </c>
      <c r="E1379" s="23">
        <v>70628</v>
      </c>
      <c r="F1379" s="115">
        <v>332</v>
      </c>
      <c r="G1379" s="85">
        <v>586.86</v>
      </c>
      <c r="H1379" s="72"/>
      <c r="I1379" s="73">
        <f t="shared" si="43"/>
        <v>0</v>
      </c>
      <c r="J1379" s="74" t="str">
        <f t="shared" si="42"/>
        <v/>
      </c>
    </row>
    <row r="1380" spans="1:10" ht="15" customHeight="1">
      <c r="A1380" s="25">
        <v>1379</v>
      </c>
      <c r="B1380" s="25" t="s">
        <v>17</v>
      </c>
      <c r="C1380" s="24" t="s">
        <v>5225</v>
      </c>
      <c r="D1380" s="24" t="s">
        <v>5224</v>
      </c>
      <c r="E1380" s="23">
        <v>13499</v>
      </c>
      <c r="F1380" s="115">
        <v>15</v>
      </c>
      <c r="G1380" s="85">
        <v>695</v>
      </c>
      <c r="H1380" s="72"/>
      <c r="I1380" s="73">
        <f t="shared" si="43"/>
        <v>0</v>
      </c>
      <c r="J1380" s="74" t="str">
        <f t="shared" si="42"/>
        <v/>
      </c>
    </row>
    <row r="1381" spans="1:10" ht="15" customHeight="1">
      <c r="A1381" s="25">
        <v>1380</v>
      </c>
      <c r="B1381" s="25" t="s">
        <v>17</v>
      </c>
      <c r="C1381" s="24" t="s">
        <v>5223</v>
      </c>
      <c r="D1381" s="24" t="s">
        <v>5222</v>
      </c>
      <c r="E1381" s="23">
        <v>13499</v>
      </c>
      <c r="F1381" s="115">
        <v>12</v>
      </c>
      <c r="G1381" s="85">
        <v>2550</v>
      </c>
      <c r="H1381" s="72"/>
      <c r="I1381" s="73">
        <f t="shared" si="43"/>
        <v>0</v>
      </c>
      <c r="J1381" s="74" t="str">
        <f t="shared" si="42"/>
        <v/>
      </c>
    </row>
    <row r="1382" spans="1:10" ht="15" customHeight="1">
      <c r="A1382" s="25">
        <v>1381</v>
      </c>
      <c r="B1382" s="25" t="s">
        <v>17</v>
      </c>
      <c r="C1382" s="24" t="s">
        <v>5221</v>
      </c>
      <c r="D1382" s="24" t="s">
        <v>5220</v>
      </c>
      <c r="E1382" s="23">
        <v>73030</v>
      </c>
      <c r="F1382" s="115">
        <v>5</v>
      </c>
      <c r="G1382" s="85">
        <v>2386</v>
      </c>
      <c r="H1382" s="72"/>
      <c r="I1382" s="73">
        <f t="shared" si="43"/>
        <v>0</v>
      </c>
      <c r="J1382" s="74" t="str">
        <f t="shared" si="42"/>
        <v/>
      </c>
    </row>
    <row r="1383" spans="1:10" ht="15" customHeight="1">
      <c r="A1383" s="25">
        <v>1382</v>
      </c>
      <c r="B1383" s="25" t="s">
        <v>17</v>
      </c>
      <c r="C1383" s="24" t="s">
        <v>5219</v>
      </c>
      <c r="D1383" s="24" t="s">
        <v>5218</v>
      </c>
      <c r="E1383" s="23">
        <v>13499</v>
      </c>
      <c r="F1383" s="115">
        <v>5</v>
      </c>
      <c r="G1383" s="85">
        <v>141.5633333333333</v>
      </c>
      <c r="H1383" s="72"/>
      <c r="I1383" s="73">
        <f t="shared" si="43"/>
        <v>0</v>
      </c>
      <c r="J1383" s="74" t="str">
        <f t="shared" si="42"/>
        <v/>
      </c>
    </row>
    <row r="1384" spans="1:10" ht="15" customHeight="1">
      <c r="A1384" s="25">
        <v>1383</v>
      </c>
      <c r="B1384" s="25" t="s">
        <v>17</v>
      </c>
      <c r="C1384" s="24" t="s">
        <v>5217</v>
      </c>
      <c r="D1384" s="24" t="s">
        <v>5216</v>
      </c>
      <c r="E1384" s="23">
        <v>73030</v>
      </c>
      <c r="F1384" s="115">
        <v>5</v>
      </c>
      <c r="G1384" s="85">
        <v>324.32666666666665</v>
      </c>
      <c r="H1384" s="72"/>
      <c r="I1384" s="73">
        <f t="shared" si="43"/>
        <v>0</v>
      </c>
      <c r="J1384" s="74" t="str">
        <f t="shared" si="42"/>
        <v/>
      </c>
    </row>
    <row r="1385" spans="1:10" ht="15" customHeight="1">
      <c r="A1385" s="25">
        <v>1384</v>
      </c>
      <c r="B1385" s="25" t="s">
        <v>17</v>
      </c>
      <c r="C1385" s="24" t="s">
        <v>5215</v>
      </c>
      <c r="D1385" s="24" t="s">
        <v>2693</v>
      </c>
      <c r="E1385" s="23">
        <v>73030</v>
      </c>
      <c r="F1385" s="115">
        <v>5</v>
      </c>
      <c r="G1385" s="85">
        <v>491.6</v>
      </c>
      <c r="H1385" s="72"/>
      <c r="I1385" s="73">
        <f t="shared" si="43"/>
        <v>0</v>
      </c>
      <c r="J1385" s="74" t="str">
        <f t="shared" si="42"/>
        <v/>
      </c>
    </row>
    <row r="1386" spans="1:10" ht="15" customHeight="1">
      <c r="A1386" s="25">
        <v>1385</v>
      </c>
      <c r="B1386" s="25" t="s">
        <v>17</v>
      </c>
      <c r="C1386" s="24" t="s">
        <v>5214</v>
      </c>
      <c r="D1386" s="24" t="s">
        <v>5213</v>
      </c>
      <c r="E1386" s="23">
        <v>13499</v>
      </c>
      <c r="F1386" s="115">
        <v>6</v>
      </c>
      <c r="G1386" s="85">
        <v>850</v>
      </c>
      <c r="H1386" s="72"/>
      <c r="I1386" s="73">
        <f t="shared" si="43"/>
        <v>0</v>
      </c>
      <c r="J1386" s="74" t="str">
        <f t="shared" si="42"/>
        <v/>
      </c>
    </row>
    <row r="1387" spans="1:10" ht="15" customHeight="1">
      <c r="A1387" s="25">
        <v>1386</v>
      </c>
      <c r="B1387" s="25" t="s">
        <v>17</v>
      </c>
      <c r="C1387" s="24" t="s">
        <v>5212</v>
      </c>
      <c r="D1387" s="24" t="s">
        <v>2841</v>
      </c>
      <c r="E1387" s="23">
        <v>13499</v>
      </c>
      <c r="F1387" s="115">
        <v>5</v>
      </c>
      <c r="G1387" s="85">
        <v>702.31</v>
      </c>
      <c r="H1387" s="72"/>
      <c r="I1387" s="73">
        <f t="shared" si="43"/>
        <v>0</v>
      </c>
      <c r="J1387" s="74" t="str">
        <f t="shared" si="42"/>
        <v/>
      </c>
    </row>
    <row r="1388" spans="1:10" ht="15" customHeight="1">
      <c r="A1388" s="25">
        <v>1387</v>
      </c>
      <c r="B1388" s="25" t="s">
        <v>17</v>
      </c>
      <c r="C1388" s="24" t="s">
        <v>5211</v>
      </c>
      <c r="D1388" s="24" t="s">
        <v>5210</v>
      </c>
      <c r="E1388" s="23">
        <v>55972</v>
      </c>
      <c r="F1388" s="115">
        <v>5</v>
      </c>
      <c r="G1388" s="85">
        <v>32.729999999999997</v>
      </c>
      <c r="H1388" s="72"/>
      <c r="I1388" s="73">
        <f t="shared" si="43"/>
        <v>0</v>
      </c>
      <c r="J1388" s="74" t="str">
        <f t="shared" si="42"/>
        <v/>
      </c>
    </row>
    <row r="1389" spans="1:10" ht="15" customHeight="1">
      <c r="A1389" s="25">
        <v>1388</v>
      </c>
      <c r="B1389" s="25" t="s">
        <v>17</v>
      </c>
      <c r="C1389" s="24" t="s">
        <v>5209</v>
      </c>
      <c r="D1389" s="24" t="s">
        <v>3031</v>
      </c>
      <c r="E1389" s="23">
        <v>13499</v>
      </c>
      <c r="F1389" s="115">
        <v>5</v>
      </c>
      <c r="G1389" s="85">
        <v>41.6</v>
      </c>
      <c r="H1389" s="72"/>
      <c r="I1389" s="73">
        <f t="shared" si="43"/>
        <v>0</v>
      </c>
      <c r="J1389" s="74" t="str">
        <f t="shared" si="42"/>
        <v/>
      </c>
    </row>
    <row r="1390" spans="1:10" ht="15" customHeight="1">
      <c r="A1390" s="25">
        <v>1389</v>
      </c>
      <c r="B1390" s="25" t="s">
        <v>17</v>
      </c>
      <c r="C1390" s="24" t="s">
        <v>5208</v>
      </c>
      <c r="D1390" s="24" t="s">
        <v>3031</v>
      </c>
      <c r="E1390" s="23">
        <v>13499</v>
      </c>
      <c r="F1390" s="115">
        <v>5</v>
      </c>
      <c r="G1390" s="85">
        <v>146.19999999999999</v>
      </c>
      <c r="H1390" s="72"/>
      <c r="I1390" s="73">
        <f t="shared" si="43"/>
        <v>0</v>
      </c>
      <c r="J1390" s="74" t="str">
        <f t="shared" si="42"/>
        <v/>
      </c>
    </row>
    <row r="1391" spans="1:10" ht="15" customHeight="1">
      <c r="A1391" s="25">
        <v>1390</v>
      </c>
      <c r="B1391" s="25" t="s">
        <v>17</v>
      </c>
      <c r="C1391" s="24" t="s">
        <v>5207</v>
      </c>
      <c r="D1391" s="24" t="s">
        <v>5206</v>
      </c>
      <c r="E1391" s="23">
        <v>13044</v>
      </c>
      <c r="F1391" s="115">
        <v>5</v>
      </c>
      <c r="G1391" s="85">
        <v>1710</v>
      </c>
      <c r="H1391" s="72"/>
      <c r="I1391" s="73">
        <f t="shared" si="43"/>
        <v>0</v>
      </c>
      <c r="J1391" s="74" t="str">
        <f t="shared" si="42"/>
        <v/>
      </c>
    </row>
    <row r="1392" spans="1:10" ht="15" customHeight="1">
      <c r="A1392" s="25">
        <v>1391</v>
      </c>
      <c r="B1392" s="25" t="s">
        <v>17</v>
      </c>
      <c r="C1392" s="24" t="s">
        <v>5205</v>
      </c>
      <c r="D1392" s="24" t="s">
        <v>3703</v>
      </c>
      <c r="E1392" s="23" t="s">
        <v>5204</v>
      </c>
      <c r="F1392" s="115">
        <v>6</v>
      </c>
      <c r="G1392" s="85">
        <v>25.33</v>
      </c>
      <c r="H1392" s="72"/>
      <c r="I1392" s="73">
        <f t="shared" si="43"/>
        <v>0</v>
      </c>
      <c r="J1392" s="74" t="str">
        <f t="shared" si="42"/>
        <v/>
      </c>
    </row>
    <row r="1393" spans="1:10" ht="15" customHeight="1">
      <c r="A1393" s="25">
        <v>1392</v>
      </c>
      <c r="B1393" s="25" t="s">
        <v>17</v>
      </c>
      <c r="C1393" s="24" t="s">
        <v>5203</v>
      </c>
      <c r="D1393" s="24" t="s">
        <v>5202</v>
      </c>
      <c r="E1393" s="23">
        <v>53655</v>
      </c>
      <c r="F1393" s="115">
        <v>5</v>
      </c>
      <c r="G1393" s="85">
        <v>1360</v>
      </c>
      <c r="H1393" s="72"/>
      <c r="I1393" s="73">
        <f t="shared" si="43"/>
        <v>0</v>
      </c>
      <c r="J1393" s="74" t="str">
        <f t="shared" si="42"/>
        <v/>
      </c>
    </row>
    <row r="1394" spans="1:10" ht="15" customHeight="1">
      <c r="A1394" s="25">
        <v>1393</v>
      </c>
      <c r="B1394" s="25" t="s">
        <v>17</v>
      </c>
      <c r="C1394" s="24" t="s">
        <v>5201</v>
      </c>
      <c r="D1394" s="24" t="s">
        <v>2853</v>
      </c>
      <c r="E1394" s="23" t="s">
        <v>5200</v>
      </c>
      <c r="F1394" s="115">
        <v>9</v>
      </c>
      <c r="G1394" s="85">
        <v>807.66</v>
      </c>
      <c r="H1394" s="72"/>
      <c r="I1394" s="73">
        <f t="shared" si="43"/>
        <v>0</v>
      </c>
      <c r="J1394" s="74" t="str">
        <f t="shared" si="42"/>
        <v/>
      </c>
    </row>
    <row r="1395" spans="1:10" ht="15" customHeight="1">
      <c r="A1395" s="25">
        <v>1394</v>
      </c>
      <c r="B1395" s="25" t="s">
        <v>17</v>
      </c>
      <c r="C1395" s="24" t="s">
        <v>5199</v>
      </c>
      <c r="D1395" s="24" t="s">
        <v>5198</v>
      </c>
      <c r="E1395" s="23">
        <v>1978</v>
      </c>
      <c r="F1395" s="115">
        <v>5</v>
      </c>
      <c r="G1395" s="85">
        <v>1705</v>
      </c>
      <c r="H1395" s="72"/>
      <c r="I1395" s="73">
        <f t="shared" si="43"/>
        <v>0</v>
      </c>
      <c r="J1395" s="74" t="str">
        <f t="shared" si="42"/>
        <v/>
      </c>
    </row>
    <row r="1396" spans="1:10" ht="15" customHeight="1">
      <c r="A1396" s="25">
        <v>1395</v>
      </c>
      <c r="B1396" s="25" t="s">
        <v>17</v>
      </c>
      <c r="C1396" s="24" t="s">
        <v>5197</v>
      </c>
      <c r="D1396" s="24" t="s">
        <v>5196</v>
      </c>
      <c r="E1396" s="23">
        <v>83421</v>
      </c>
      <c r="F1396" s="115">
        <v>530</v>
      </c>
      <c r="G1396" s="85">
        <v>161.13666666666666</v>
      </c>
      <c r="H1396" s="72"/>
      <c r="I1396" s="73">
        <f t="shared" si="43"/>
        <v>0</v>
      </c>
      <c r="J1396" s="74" t="str">
        <f t="shared" si="42"/>
        <v/>
      </c>
    </row>
    <row r="1397" spans="1:10" ht="15" customHeight="1">
      <c r="A1397" s="25">
        <v>1396</v>
      </c>
      <c r="B1397" s="25" t="s">
        <v>17</v>
      </c>
      <c r="C1397" s="24" t="s">
        <v>5195</v>
      </c>
      <c r="D1397" s="24" t="s">
        <v>4848</v>
      </c>
      <c r="E1397" s="23">
        <v>13520</v>
      </c>
      <c r="F1397" s="115">
        <v>19</v>
      </c>
      <c r="G1397" s="85">
        <v>8.84</v>
      </c>
      <c r="H1397" s="72"/>
      <c r="I1397" s="73">
        <f t="shared" si="43"/>
        <v>0</v>
      </c>
      <c r="J1397" s="74" t="str">
        <f t="shared" si="42"/>
        <v/>
      </c>
    </row>
    <row r="1398" spans="1:10" ht="15" customHeight="1">
      <c r="A1398" s="25">
        <v>1397</v>
      </c>
      <c r="B1398" s="25" t="s">
        <v>17</v>
      </c>
      <c r="C1398" s="24" t="s">
        <v>5194</v>
      </c>
      <c r="D1398" s="24" t="s">
        <v>5193</v>
      </c>
      <c r="E1398" s="23">
        <v>25583</v>
      </c>
      <c r="F1398" s="115">
        <v>41</v>
      </c>
      <c r="G1398" s="85">
        <v>260.3</v>
      </c>
      <c r="H1398" s="72"/>
      <c r="I1398" s="73">
        <f t="shared" si="43"/>
        <v>0</v>
      </c>
      <c r="J1398" s="74" t="str">
        <f t="shared" si="42"/>
        <v/>
      </c>
    </row>
    <row r="1399" spans="1:10" ht="15" customHeight="1">
      <c r="A1399" s="25">
        <v>1398</v>
      </c>
      <c r="B1399" s="25" t="s">
        <v>17</v>
      </c>
      <c r="C1399" s="24" t="s">
        <v>5192</v>
      </c>
      <c r="D1399" s="24" t="s">
        <v>5191</v>
      </c>
      <c r="E1399" s="23">
        <v>13044</v>
      </c>
      <c r="F1399" s="115">
        <v>5</v>
      </c>
      <c r="G1399" s="85">
        <v>66.959999999999994</v>
      </c>
      <c r="H1399" s="72"/>
      <c r="I1399" s="73">
        <f t="shared" si="43"/>
        <v>0</v>
      </c>
      <c r="J1399" s="74" t="str">
        <f t="shared" si="42"/>
        <v/>
      </c>
    </row>
    <row r="1400" spans="1:10" ht="15" customHeight="1">
      <c r="A1400" s="25">
        <v>1399</v>
      </c>
      <c r="B1400" s="25" t="s">
        <v>17</v>
      </c>
      <c r="C1400" s="24" t="s">
        <v>5190</v>
      </c>
      <c r="D1400" s="24" t="s">
        <v>5189</v>
      </c>
      <c r="E1400" s="23">
        <v>13044</v>
      </c>
      <c r="F1400" s="115">
        <v>20</v>
      </c>
      <c r="G1400" s="85">
        <v>145.6</v>
      </c>
      <c r="H1400" s="72"/>
      <c r="I1400" s="73">
        <f t="shared" si="43"/>
        <v>0</v>
      </c>
      <c r="J1400" s="74" t="str">
        <f t="shared" si="42"/>
        <v/>
      </c>
    </row>
    <row r="1401" spans="1:10" ht="15" customHeight="1">
      <c r="A1401" s="25">
        <v>1400</v>
      </c>
      <c r="B1401" s="25" t="s">
        <v>17</v>
      </c>
      <c r="C1401" s="24" t="s">
        <v>5188</v>
      </c>
      <c r="D1401" s="24" t="s">
        <v>3378</v>
      </c>
      <c r="E1401" s="23">
        <v>624</v>
      </c>
      <c r="F1401" s="115">
        <v>16</v>
      </c>
      <c r="G1401" s="85">
        <v>44.3</v>
      </c>
      <c r="H1401" s="72"/>
      <c r="I1401" s="73">
        <f t="shared" si="43"/>
        <v>0</v>
      </c>
      <c r="J1401" s="74" t="str">
        <f t="shared" si="42"/>
        <v/>
      </c>
    </row>
    <row r="1402" spans="1:10" ht="15" customHeight="1">
      <c r="A1402" s="25">
        <v>1401</v>
      </c>
      <c r="B1402" s="25" t="s">
        <v>17</v>
      </c>
      <c r="C1402" s="24" t="s">
        <v>5187</v>
      </c>
      <c r="D1402" s="24" t="s">
        <v>3378</v>
      </c>
      <c r="E1402" s="23">
        <v>624</v>
      </c>
      <c r="F1402" s="115">
        <v>34</v>
      </c>
      <c r="G1402" s="85">
        <v>35.89</v>
      </c>
      <c r="H1402" s="72"/>
      <c r="I1402" s="73">
        <f t="shared" si="43"/>
        <v>0</v>
      </c>
      <c r="J1402" s="74" t="str">
        <f t="shared" si="42"/>
        <v/>
      </c>
    </row>
    <row r="1403" spans="1:10" ht="15" customHeight="1">
      <c r="A1403" s="25">
        <v>1402</v>
      </c>
      <c r="B1403" s="25" t="s">
        <v>17</v>
      </c>
      <c r="C1403" s="24" t="s">
        <v>5187</v>
      </c>
      <c r="D1403" s="24" t="s">
        <v>3378</v>
      </c>
      <c r="E1403" s="23">
        <v>14798</v>
      </c>
      <c r="F1403" s="115">
        <v>100</v>
      </c>
      <c r="G1403" s="85">
        <v>28.75</v>
      </c>
      <c r="H1403" s="72"/>
      <c r="I1403" s="73">
        <f t="shared" si="43"/>
        <v>0</v>
      </c>
      <c r="J1403" s="74" t="str">
        <f t="shared" si="42"/>
        <v/>
      </c>
    </row>
    <row r="1404" spans="1:10" ht="15" customHeight="1">
      <c r="A1404" s="25">
        <v>1403</v>
      </c>
      <c r="B1404" s="25" t="s">
        <v>17</v>
      </c>
      <c r="C1404" s="24" t="s">
        <v>5186</v>
      </c>
      <c r="D1404" s="24" t="s">
        <v>5185</v>
      </c>
      <c r="E1404" s="23">
        <v>13499</v>
      </c>
      <c r="F1404" s="115">
        <v>12</v>
      </c>
      <c r="G1404" s="85">
        <v>1434</v>
      </c>
      <c r="H1404" s="72"/>
      <c r="I1404" s="73">
        <f t="shared" si="43"/>
        <v>0</v>
      </c>
      <c r="J1404" s="74" t="str">
        <f t="shared" si="42"/>
        <v/>
      </c>
    </row>
    <row r="1405" spans="1:10" ht="15" customHeight="1">
      <c r="A1405" s="25">
        <v>1404</v>
      </c>
      <c r="B1405" s="25" t="s">
        <v>17</v>
      </c>
      <c r="C1405" s="24" t="s">
        <v>5184</v>
      </c>
      <c r="D1405" s="24" t="s">
        <v>5183</v>
      </c>
      <c r="E1405" s="23">
        <v>13499</v>
      </c>
      <c r="F1405" s="115">
        <v>12</v>
      </c>
      <c r="G1405" s="85">
        <v>1977</v>
      </c>
      <c r="H1405" s="72"/>
      <c r="I1405" s="73">
        <f t="shared" si="43"/>
        <v>0</v>
      </c>
      <c r="J1405" s="74" t="str">
        <f t="shared" si="42"/>
        <v/>
      </c>
    </row>
    <row r="1406" spans="1:10" ht="15" customHeight="1">
      <c r="A1406" s="25">
        <v>1405</v>
      </c>
      <c r="B1406" s="25" t="s">
        <v>17</v>
      </c>
      <c r="C1406" s="24" t="s">
        <v>5182</v>
      </c>
      <c r="D1406" s="24" t="s">
        <v>5181</v>
      </c>
      <c r="E1406" s="23">
        <v>13044</v>
      </c>
      <c r="F1406" s="115">
        <v>5</v>
      </c>
      <c r="G1406" s="85">
        <v>256.38666666666666</v>
      </c>
      <c r="H1406" s="72"/>
      <c r="I1406" s="73">
        <f t="shared" si="43"/>
        <v>0</v>
      </c>
      <c r="J1406" s="74" t="str">
        <f t="shared" si="42"/>
        <v/>
      </c>
    </row>
    <row r="1407" spans="1:10" ht="15" customHeight="1">
      <c r="A1407" s="25">
        <v>1406</v>
      </c>
      <c r="B1407" s="25" t="s">
        <v>17</v>
      </c>
      <c r="C1407" s="24" t="s">
        <v>5180</v>
      </c>
      <c r="D1407" s="24" t="s">
        <v>5179</v>
      </c>
      <c r="E1407" s="23">
        <v>25583</v>
      </c>
      <c r="F1407" s="115">
        <v>5</v>
      </c>
      <c r="G1407" s="85">
        <v>573.6</v>
      </c>
      <c r="H1407" s="72"/>
      <c r="I1407" s="73">
        <f t="shared" si="43"/>
        <v>0</v>
      </c>
      <c r="J1407" s="74" t="str">
        <f t="shared" si="42"/>
        <v/>
      </c>
    </row>
    <row r="1408" spans="1:10" ht="15" customHeight="1">
      <c r="A1408" s="25">
        <v>1407</v>
      </c>
      <c r="B1408" s="25" t="s">
        <v>17</v>
      </c>
      <c r="C1408" s="24" t="s">
        <v>5178</v>
      </c>
      <c r="D1408" s="24" t="s">
        <v>5177</v>
      </c>
      <c r="E1408" s="23">
        <v>99193</v>
      </c>
      <c r="F1408" s="115">
        <v>11</v>
      </c>
      <c r="G1408" s="85">
        <v>224</v>
      </c>
      <c r="H1408" s="72"/>
      <c r="I1408" s="73">
        <f t="shared" si="43"/>
        <v>0</v>
      </c>
      <c r="J1408" s="74" t="str">
        <f t="shared" si="42"/>
        <v/>
      </c>
    </row>
    <row r="1409" spans="1:10" ht="15" customHeight="1">
      <c r="A1409" s="25">
        <v>1408</v>
      </c>
      <c r="B1409" s="25" t="s">
        <v>17</v>
      </c>
      <c r="C1409" s="24" t="s">
        <v>5176</v>
      </c>
      <c r="D1409" s="24" t="s">
        <v>5175</v>
      </c>
      <c r="E1409" s="23">
        <v>24692</v>
      </c>
      <c r="F1409" s="115">
        <v>20</v>
      </c>
      <c r="G1409" s="85">
        <v>2082</v>
      </c>
      <c r="H1409" s="72"/>
      <c r="I1409" s="73">
        <f t="shared" si="43"/>
        <v>0</v>
      </c>
      <c r="J1409" s="74" t="str">
        <f t="shared" si="42"/>
        <v/>
      </c>
    </row>
    <row r="1410" spans="1:10" ht="15" customHeight="1">
      <c r="A1410" s="25">
        <v>1409</v>
      </c>
      <c r="B1410" s="25" t="s">
        <v>17</v>
      </c>
      <c r="C1410" s="24" t="s">
        <v>5174</v>
      </c>
      <c r="D1410" s="24" t="s">
        <v>5173</v>
      </c>
      <c r="E1410" s="23">
        <v>24692</v>
      </c>
      <c r="F1410" s="115">
        <v>5</v>
      </c>
      <c r="G1410" s="85">
        <v>2521.36</v>
      </c>
      <c r="H1410" s="72"/>
      <c r="I1410" s="73">
        <f t="shared" si="43"/>
        <v>0</v>
      </c>
      <c r="J1410" s="74" t="str">
        <f t="shared" ref="J1410:J1473" si="44">IF(H:H&gt;G:G, "Above Estimated Unit Price", "")</f>
        <v/>
      </c>
    </row>
    <row r="1411" spans="1:10" ht="15" customHeight="1">
      <c r="A1411" s="25">
        <v>1410</v>
      </c>
      <c r="B1411" s="25" t="s">
        <v>17</v>
      </c>
      <c r="C1411" s="24" t="s">
        <v>5172</v>
      </c>
      <c r="D1411" s="24" t="s">
        <v>5171</v>
      </c>
      <c r="E1411" s="23">
        <v>24692</v>
      </c>
      <c r="F1411" s="115">
        <v>12</v>
      </c>
      <c r="G1411" s="85">
        <v>2951.0333333333333</v>
      </c>
      <c r="H1411" s="72"/>
      <c r="I1411" s="73">
        <f t="shared" ref="I1411:I1474" si="45">H1411*F1411</f>
        <v>0</v>
      </c>
      <c r="J1411" s="74" t="str">
        <f t="shared" si="44"/>
        <v/>
      </c>
    </row>
    <row r="1412" spans="1:10" ht="15" customHeight="1">
      <c r="A1412" s="25">
        <v>1411</v>
      </c>
      <c r="B1412" s="25" t="s">
        <v>17</v>
      </c>
      <c r="C1412" s="24" t="s">
        <v>5169</v>
      </c>
      <c r="D1412" s="24" t="s">
        <v>4428</v>
      </c>
      <c r="E1412" s="23" t="s">
        <v>5170</v>
      </c>
      <c r="F1412" s="115">
        <v>49</v>
      </c>
      <c r="G1412" s="85">
        <v>6.19</v>
      </c>
      <c r="H1412" s="72"/>
      <c r="I1412" s="73">
        <f t="shared" si="45"/>
        <v>0</v>
      </c>
      <c r="J1412" s="74" t="str">
        <f t="shared" si="44"/>
        <v/>
      </c>
    </row>
    <row r="1413" spans="1:10" ht="15" customHeight="1">
      <c r="A1413" s="25">
        <v>1412</v>
      </c>
      <c r="B1413" s="25" t="s">
        <v>17</v>
      </c>
      <c r="C1413" s="24" t="s">
        <v>5169</v>
      </c>
      <c r="D1413" s="24" t="s">
        <v>2738</v>
      </c>
      <c r="E1413" s="23" t="s">
        <v>5168</v>
      </c>
      <c r="F1413" s="115">
        <v>9</v>
      </c>
      <c r="G1413" s="85">
        <v>8.9700000000000006</v>
      </c>
      <c r="H1413" s="72"/>
      <c r="I1413" s="73">
        <f t="shared" si="45"/>
        <v>0</v>
      </c>
      <c r="J1413" s="74" t="str">
        <f t="shared" si="44"/>
        <v/>
      </c>
    </row>
    <row r="1414" spans="1:10" ht="15" customHeight="1">
      <c r="A1414" s="25">
        <v>1413</v>
      </c>
      <c r="B1414" s="25" t="s">
        <v>17</v>
      </c>
      <c r="C1414" s="24" t="s">
        <v>5167</v>
      </c>
      <c r="D1414" s="24" t="s">
        <v>5166</v>
      </c>
      <c r="E1414" s="23">
        <v>61604</v>
      </c>
      <c r="F1414" s="115">
        <v>5</v>
      </c>
      <c r="G1414" s="85">
        <v>4638.16</v>
      </c>
      <c r="H1414" s="72"/>
      <c r="I1414" s="73">
        <f t="shared" si="45"/>
        <v>0</v>
      </c>
      <c r="J1414" s="74" t="str">
        <f t="shared" si="44"/>
        <v/>
      </c>
    </row>
    <row r="1415" spans="1:10" ht="15" customHeight="1">
      <c r="A1415" s="25">
        <v>1414</v>
      </c>
      <c r="B1415" s="25" t="s">
        <v>17</v>
      </c>
      <c r="C1415" s="24" t="s">
        <v>5165</v>
      </c>
      <c r="D1415" s="24" t="s">
        <v>2759</v>
      </c>
      <c r="E1415" s="23">
        <v>61604</v>
      </c>
      <c r="F1415" s="115">
        <v>67</v>
      </c>
      <c r="G1415" s="85">
        <v>700</v>
      </c>
      <c r="H1415" s="72"/>
      <c r="I1415" s="73">
        <f t="shared" si="45"/>
        <v>0</v>
      </c>
      <c r="J1415" s="74" t="str">
        <f t="shared" si="44"/>
        <v/>
      </c>
    </row>
    <row r="1416" spans="1:10" ht="15" customHeight="1">
      <c r="A1416" s="25">
        <v>1415</v>
      </c>
      <c r="B1416" s="25" t="s">
        <v>17</v>
      </c>
      <c r="C1416" s="24" t="s">
        <v>5164</v>
      </c>
      <c r="D1416" s="24" t="s">
        <v>2700</v>
      </c>
      <c r="E1416" s="23" t="s">
        <v>114</v>
      </c>
      <c r="F1416" s="115">
        <v>5</v>
      </c>
      <c r="G1416" s="85">
        <v>100.5</v>
      </c>
      <c r="H1416" s="72"/>
      <c r="I1416" s="73">
        <f t="shared" si="45"/>
        <v>0</v>
      </c>
      <c r="J1416" s="74" t="str">
        <f t="shared" si="44"/>
        <v/>
      </c>
    </row>
    <row r="1417" spans="1:10" ht="15" customHeight="1">
      <c r="A1417" s="25">
        <v>1416</v>
      </c>
      <c r="B1417" s="25" t="s">
        <v>17</v>
      </c>
      <c r="C1417" s="24" t="s">
        <v>5163</v>
      </c>
      <c r="D1417" s="24" t="s">
        <v>2700</v>
      </c>
      <c r="E1417" s="23" t="s">
        <v>114</v>
      </c>
      <c r="F1417" s="115">
        <v>10</v>
      </c>
      <c r="G1417" s="85">
        <v>132.68</v>
      </c>
      <c r="H1417" s="72"/>
      <c r="I1417" s="73">
        <f t="shared" si="45"/>
        <v>0</v>
      </c>
      <c r="J1417" s="74" t="str">
        <f t="shared" si="44"/>
        <v/>
      </c>
    </row>
    <row r="1418" spans="1:10" ht="15" customHeight="1">
      <c r="A1418" s="25">
        <v>1417</v>
      </c>
      <c r="B1418" s="25" t="s">
        <v>17</v>
      </c>
      <c r="C1418" s="24" t="s">
        <v>5162</v>
      </c>
      <c r="D1418" s="24" t="s">
        <v>2681</v>
      </c>
      <c r="E1418" s="23">
        <v>59885</v>
      </c>
      <c r="F1418" s="115">
        <v>5</v>
      </c>
      <c r="G1418" s="85">
        <v>356</v>
      </c>
      <c r="H1418" s="72"/>
      <c r="I1418" s="73">
        <f t="shared" si="45"/>
        <v>0</v>
      </c>
      <c r="J1418" s="74" t="str">
        <f t="shared" si="44"/>
        <v/>
      </c>
    </row>
    <row r="1419" spans="1:10" ht="15" customHeight="1">
      <c r="A1419" s="25">
        <v>1418</v>
      </c>
      <c r="B1419" s="25" t="s">
        <v>17</v>
      </c>
      <c r="C1419" s="24" t="s">
        <v>5161</v>
      </c>
      <c r="D1419" s="24" t="s">
        <v>5160</v>
      </c>
      <c r="E1419" s="23">
        <v>59885</v>
      </c>
      <c r="F1419" s="115">
        <v>5</v>
      </c>
      <c r="G1419" s="85">
        <v>14054</v>
      </c>
      <c r="H1419" s="72"/>
      <c r="I1419" s="73">
        <f t="shared" si="45"/>
        <v>0</v>
      </c>
      <c r="J1419" s="74" t="str">
        <f t="shared" si="44"/>
        <v/>
      </c>
    </row>
    <row r="1420" spans="1:10" ht="15" customHeight="1">
      <c r="A1420" s="25">
        <v>1419</v>
      </c>
      <c r="B1420" s="25" t="s">
        <v>17</v>
      </c>
      <c r="C1420" s="24" t="s">
        <v>5159</v>
      </c>
      <c r="D1420" s="24" t="s">
        <v>2834</v>
      </c>
      <c r="E1420" s="23" t="s">
        <v>5158</v>
      </c>
      <c r="F1420" s="115">
        <v>30</v>
      </c>
      <c r="G1420" s="85">
        <v>3.53</v>
      </c>
      <c r="H1420" s="72"/>
      <c r="I1420" s="73">
        <f t="shared" si="45"/>
        <v>0</v>
      </c>
      <c r="J1420" s="74" t="str">
        <f t="shared" si="44"/>
        <v/>
      </c>
    </row>
    <row r="1421" spans="1:10" ht="15" customHeight="1">
      <c r="A1421" s="25">
        <v>1420</v>
      </c>
      <c r="B1421" s="25" t="s">
        <v>17</v>
      </c>
      <c r="C1421" s="24" t="s">
        <v>5157</v>
      </c>
      <c r="D1421" s="24" t="s">
        <v>4132</v>
      </c>
      <c r="E1421" s="23">
        <v>98441</v>
      </c>
      <c r="F1421" s="115">
        <v>30</v>
      </c>
      <c r="G1421" s="85">
        <v>18.96</v>
      </c>
      <c r="H1421" s="72"/>
      <c r="I1421" s="73">
        <f t="shared" si="45"/>
        <v>0</v>
      </c>
      <c r="J1421" s="74" t="str">
        <f t="shared" si="44"/>
        <v/>
      </c>
    </row>
    <row r="1422" spans="1:10" ht="15" customHeight="1">
      <c r="A1422" s="25">
        <v>1421</v>
      </c>
      <c r="B1422" s="25" t="s">
        <v>17</v>
      </c>
      <c r="C1422" s="24" t="s">
        <v>5156</v>
      </c>
      <c r="D1422" s="24" t="s">
        <v>3618</v>
      </c>
      <c r="E1422" s="23">
        <v>624</v>
      </c>
      <c r="F1422" s="115">
        <v>100</v>
      </c>
      <c r="G1422" s="85">
        <v>65.736666666666665</v>
      </c>
      <c r="H1422" s="72"/>
      <c r="I1422" s="73">
        <f t="shared" si="45"/>
        <v>0</v>
      </c>
      <c r="J1422" s="74" t="str">
        <f t="shared" si="44"/>
        <v/>
      </c>
    </row>
    <row r="1423" spans="1:10" ht="15" customHeight="1">
      <c r="A1423" s="25">
        <v>1422</v>
      </c>
      <c r="B1423" s="25" t="s">
        <v>17</v>
      </c>
      <c r="C1423" s="24" t="s">
        <v>5155</v>
      </c>
      <c r="D1423" s="24" t="s">
        <v>5154</v>
      </c>
      <c r="E1423" s="23">
        <v>66503</v>
      </c>
      <c r="F1423" s="115">
        <v>5</v>
      </c>
      <c r="G1423" s="85">
        <v>5000</v>
      </c>
      <c r="H1423" s="72"/>
      <c r="I1423" s="73">
        <f t="shared" si="45"/>
        <v>0</v>
      </c>
      <c r="J1423" s="74" t="str">
        <f t="shared" si="44"/>
        <v/>
      </c>
    </row>
    <row r="1424" spans="1:10" ht="15" customHeight="1">
      <c r="A1424" s="25">
        <v>1423</v>
      </c>
      <c r="B1424" s="25" t="s">
        <v>17</v>
      </c>
      <c r="C1424" s="24" t="s">
        <v>5153</v>
      </c>
      <c r="D1424" s="24" t="s">
        <v>5151</v>
      </c>
      <c r="E1424" s="23">
        <v>66503</v>
      </c>
      <c r="F1424" s="115">
        <v>5</v>
      </c>
      <c r="G1424" s="85">
        <v>3531.18</v>
      </c>
      <c r="H1424" s="72"/>
      <c r="I1424" s="73">
        <f t="shared" si="45"/>
        <v>0</v>
      </c>
      <c r="J1424" s="74" t="str">
        <f t="shared" si="44"/>
        <v/>
      </c>
    </row>
    <row r="1425" spans="1:10" ht="15" customHeight="1">
      <c r="A1425" s="25">
        <v>1424</v>
      </c>
      <c r="B1425" s="25" t="s">
        <v>17</v>
      </c>
      <c r="C1425" s="24" t="s">
        <v>5152</v>
      </c>
      <c r="D1425" s="24" t="s">
        <v>5151</v>
      </c>
      <c r="E1425" s="23">
        <v>66503</v>
      </c>
      <c r="F1425" s="115">
        <v>8</v>
      </c>
      <c r="G1425" s="85">
        <v>1016</v>
      </c>
      <c r="H1425" s="72"/>
      <c r="I1425" s="73">
        <f t="shared" si="45"/>
        <v>0</v>
      </c>
      <c r="J1425" s="74" t="str">
        <f t="shared" si="44"/>
        <v/>
      </c>
    </row>
    <row r="1426" spans="1:10" ht="15" customHeight="1">
      <c r="A1426" s="25">
        <v>1425</v>
      </c>
      <c r="B1426" s="25" t="s">
        <v>17</v>
      </c>
      <c r="C1426" s="24" t="s">
        <v>5150</v>
      </c>
      <c r="D1426" s="24" t="s">
        <v>2681</v>
      </c>
      <c r="E1426" s="23">
        <v>81339</v>
      </c>
      <c r="F1426" s="115">
        <v>60</v>
      </c>
      <c r="G1426" s="85">
        <v>18.45</v>
      </c>
      <c r="H1426" s="72"/>
      <c r="I1426" s="73">
        <f t="shared" si="45"/>
        <v>0</v>
      </c>
      <c r="J1426" s="74" t="str">
        <f t="shared" si="44"/>
        <v/>
      </c>
    </row>
    <row r="1427" spans="1:10" ht="15" customHeight="1">
      <c r="A1427" s="25">
        <v>1426</v>
      </c>
      <c r="B1427" s="25" t="s">
        <v>17</v>
      </c>
      <c r="C1427" s="24" t="s">
        <v>5149</v>
      </c>
      <c r="D1427" s="24" t="s">
        <v>5148</v>
      </c>
      <c r="E1427" s="23">
        <v>59551</v>
      </c>
      <c r="F1427" s="115">
        <v>5</v>
      </c>
      <c r="G1427" s="85">
        <v>375</v>
      </c>
      <c r="H1427" s="72"/>
      <c r="I1427" s="73">
        <f t="shared" si="45"/>
        <v>0</v>
      </c>
      <c r="J1427" s="74" t="str">
        <f t="shared" si="44"/>
        <v/>
      </c>
    </row>
    <row r="1428" spans="1:10" ht="15" customHeight="1">
      <c r="A1428" s="25">
        <v>1427</v>
      </c>
      <c r="B1428" s="25" t="s">
        <v>17</v>
      </c>
      <c r="C1428" s="24" t="s">
        <v>5146</v>
      </c>
      <c r="D1428" s="24" t="s">
        <v>3354</v>
      </c>
      <c r="E1428" s="23">
        <v>6848</v>
      </c>
      <c r="F1428" s="115">
        <v>218</v>
      </c>
      <c r="G1428" s="85">
        <v>1.7766666666666666</v>
      </c>
      <c r="H1428" s="72"/>
      <c r="I1428" s="73">
        <f t="shared" si="45"/>
        <v>0</v>
      </c>
      <c r="J1428" s="74" t="str">
        <f t="shared" si="44"/>
        <v/>
      </c>
    </row>
    <row r="1429" spans="1:10" ht="15" customHeight="1">
      <c r="A1429" s="25">
        <v>1428</v>
      </c>
      <c r="B1429" s="25" t="s">
        <v>17</v>
      </c>
      <c r="C1429" s="24" t="s">
        <v>5145</v>
      </c>
      <c r="D1429" s="24" t="s">
        <v>5144</v>
      </c>
      <c r="E1429" s="23">
        <v>198</v>
      </c>
      <c r="F1429" s="115">
        <v>5</v>
      </c>
      <c r="G1429" s="85">
        <v>2473.6999999999998</v>
      </c>
      <c r="H1429" s="72"/>
      <c r="I1429" s="73">
        <f t="shared" si="45"/>
        <v>0</v>
      </c>
      <c r="J1429" s="74" t="str">
        <f t="shared" si="44"/>
        <v/>
      </c>
    </row>
    <row r="1430" spans="1:10" ht="15" customHeight="1">
      <c r="A1430" s="25">
        <v>1429</v>
      </c>
      <c r="B1430" s="25" t="s">
        <v>17</v>
      </c>
      <c r="C1430" s="24" t="s">
        <v>5143</v>
      </c>
      <c r="D1430" s="24" t="s">
        <v>2693</v>
      </c>
      <c r="E1430" s="23">
        <v>198</v>
      </c>
      <c r="F1430" s="115">
        <v>13</v>
      </c>
      <c r="G1430" s="85">
        <v>298.95</v>
      </c>
      <c r="H1430" s="72"/>
      <c r="I1430" s="73">
        <f t="shared" si="45"/>
        <v>0</v>
      </c>
      <c r="J1430" s="74" t="str">
        <f t="shared" si="44"/>
        <v/>
      </c>
    </row>
    <row r="1431" spans="1:10" ht="15" customHeight="1">
      <c r="A1431" s="25">
        <v>1430</v>
      </c>
      <c r="B1431" s="25" t="s">
        <v>17</v>
      </c>
      <c r="C1431" s="24" t="s">
        <v>5142</v>
      </c>
      <c r="D1431" s="24" t="s">
        <v>2686</v>
      </c>
      <c r="E1431" s="23">
        <v>94592</v>
      </c>
      <c r="F1431" s="115">
        <v>27</v>
      </c>
      <c r="G1431" s="85">
        <v>150.26</v>
      </c>
      <c r="H1431" s="72"/>
      <c r="I1431" s="73">
        <f t="shared" si="45"/>
        <v>0</v>
      </c>
      <c r="J1431" s="74" t="str">
        <f t="shared" si="44"/>
        <v/>
      </c>
    </row>
    <row r="1432" spans="1:10" ht="15" customHeight="1">
      <c r="A1432" s="25">
        <v>1431</v>
      </c>
      <c r="B1432" s="25" t="s">
        <v>17</v>
      </c>
      <c r="C1432" s="24" t="s">
        <v>1792</v>
      </c>
      <c r="D1432" s="24" t="s">
        <v>5141</v>
      </c>
      <c r="E1432" s="23">
        <v>99866</v>
      </c>
      <c r="F1432" s="115">
        <v>5</v>
      </c>
      <c r="G1432" s="85">
        <v>646.59</v>
      </c>
      <c r="H1432" s="72"/>
      <c r="I1432" s="73">
        <f t="shared" si="45"/>
        <v>0</v>
      </c>
      <c r="J1432" s="74" t="str">
        <f t="shared" si="44"/>
        <v/>
      </c>
    </row>
    <row r="1433" spans="1:10" ht="15" customHeight="1">
      <c r="A1433" s="25">
        <v>1432</v>
      </c>
      <c r="B1433" s="25" t="s">
        <v>17</v>
      </c>
      <c r="C1433" s="24" t="s">
        <v>5140</v>
      </c>
      <c r="D1433" s="24" t="s">
        <v>2678</v>
      </c>
      <c r="E1433" s="23">
        <v>58657</v>
      </c>
      <c r="F1433" s="115">
        <v>5</v>
      </c>
      <c r="G1433" s="85">
        <v>947.09</v>
      </c>
      <c r="H1433" s="72"/>
      <c r="I1433" s="73">
        <f t="shared" si="45"/>
        <v>0</v>
      </c>
      <c r="J1433" s="74" t="str">
        <f t="shared" si="44"/>
        <v/>
      </c>
    </row>
    <row r="1434" spans="1:10" ht="15" customHeight="1">
      <c r="A1434" s="25">
        <v>1433</v>
      </c>
      <c r="B1434" s="25" t="s">
        <v>17</v>
      </c>
      <c r="C1434" s="24" t="s">
        <v>5139</v>
      </c>
      <c r="D1434" s="24" t="s">
        <v>5138</v>
      </c>
      <c r="E1434" s="23" t="s">
        <v>5137</v>
      </c>
      <c r="F1434" s="115">
        <v>5</v>
      </c>
      <c r="G1434" s="85">
        <v>868.63</v>
      </c>
      <c r="H1434" s="72"/>
      <c r="I1434" s="73">
        <f t="shared" si="45"/>
        <v>0</v>
      </c>
      <c r="J1434" s="74" t="str">
        <f t="shared" si="44"/>
        <v/>
      </c>
    </row>
    <row r="1435" spans="1:10" ht="15" customHeight="1">
      <c r="A1435" s="25">
        <v>1434</v>
      </c>
      <c r="B1435" s="25" t="s">
        <v>17</v>
      </c>
      <c r="C1435" s="24" t="s">
        <v>5136</v>
      </c>
      <c r="D1435" s="24" t="s">
        <v>2678</v>
      </c>
      <c r="E1435" s="23">
        <v>58657</v>
      </c>
      <c r="F1435" s="115">
        <v>5</v>
      </c>
      <c r="G1435" s="85">
        <v>1627.3</v>
      </c>
      <c r="H1435" s="72"/>
      <c r="I1435" s="73">
        <f t="shared" si="45"/>
        <v>0</v>
      </c>
      <c r="J1435" s="74" t="str">
        <f t="shared" si="44"/>
        <v/>
      </c>
    </row>
    <row r="1436" spans="1:10" ht="15" customHeight="1">
      <c r="A1436" s="25">
        <v>1435</v>
      </c>
      <c r="B1436" s="25" t="s">
        <v>17</v>
      </c>
      <c r="C1436" s="24" t="s">
        <v>5135</v>
      </c>
      <c r="D1436" s="24" t="s">
        <v>5134</v>
      </c>
      <c r="E1436" s="23">
        <v>17080</v>
      </c>
      <c r="F1436" s="115">
        <v>5</v>
      </c>
      <c r="G1436" s="85">
        <v>375.43</v>
      </c>
      <c r="H1436" s="72"/>
      <c r="I1436" s="73">
        <f t="shared" si="45"/>
        <v>0</v>
      </c>
      <c r="J1436" s="74" t="str">
        <f t="shared" si="44"/>
        <v/>
      </c>
    </row>
    <row r="1437" spans="1:10" ht="15" customHeight="1">
      <c r="A1437" s="25">
        <v>1436</v>
      </c>
      <c r="B1437" s="25" t="s">
        <v>17</v>
      </c>
      <c r="C1437" s="24" t="s">
        <v>5133</v>
      </c>
      <c r="D1437" s="24" t="s">
        <v>2743</v>
      </c>
      <c r="E1437" s="23" t="s">
        <v>5132</v>
      </c>
      <c r="F1437" s="115">
        <v>758</v>
      </c>
      <c r="G1437" s="85">
        <v>0.73</v>
      </c>
      <c r="H1437" s="72"/>
      <c r="I1437" s="73">
        <f t="shared" si="45"/>
        <v>0</v>
      </c>
      <c r="J1437" s="74" t="str">
        <f t="shared" si="44"/>
        <v/>
      </c>
    </row>
    <row r="1438" spans="1:10" ht="15" customHeight="1">
      <c r="A1438" s="25">
        <v>1437</v>
      </c>
      <c r="B1438" s="25" t="s">
        <v>17</v>
      </c>
      <c r="C1438" s="24" t="s">
        <v>5131</v>
      </c>
      <c r="D1438" s="24" t="s">
        <v>3267</v>
      </c>
      <c r="E1438" s="23">
        <v>6848</v>
      </c>
      <c r="F1438" s="115">
        <v>8</v>
      </c>
      <c r="G1438" s="85">
        <v>8.66</v>
      </c>
      <c r="H1438" s="72"/>
      <c r="I1438" s="73">
        <f t="shared" si="45"/>
        <v>0</v>
      </c>
      <c r="J1438" s="74" t="str">
        <f t="shared" si="44"/>
        <v/>
      </c>
    </row>
    <row r="1439" spans="1:10" ht="15" customHeight="1">
      <c r="A1439" s="25">
        <v>1438</v>
      </c>
      <c r="B1439" s="25" t="s">
        <v>17</v>
      </c>
      <c r="C1439" s="24" t="s">
        <v>5130</v>
      </c>
      <c r="D1439" s="24" t="s">
        <v>5129</v>
      </c>
      <c r="E1439" s="23">
        <v>71483</v>
      </c>
      <c r="F1439" s="115">
        <v>6</v>
      </c>
      <c r="G1439" s="85">
        <v>69.95</v>
      </c>
      <c r="H1439" s="72"/>
      <c r="I1439" s="73">
        <f t="shared" si="45"/>
        <v>0</v>
      </c>
      <c r="J1439" s="74" t="str">
        <f t="shared" si="44"/>
        <v/>
      </c>
    </row>
    <row r="1440" spans="1:10" ht="15" customHeight="1">
      <c r="A1440" s="25">
        <v>1439</v>
      </c>
      <c r="B1440" s="25" t="s">
        <v>17</v>
      </c>
      <c r="C1440" s="24" t="s">
        <v>5128</v>
      </c>
      <c r="D1440" s="24" t="s">
        <v>3382</v>
      </c>
      <c r="E1440" s="23">
        <v>13499</v>
      </c>
      <c r="F1440" s="115">
        <v>5</v>
      </c>
      <c r="G1440" s="85">
        <v>146.88</v>
      </c>
      <c r="H1440" s="72"/>
      <c r="I1440" s="73">
        <f t="shared" si="45"/>
        <v>0</v>
      </c>
      <c r="J1440" s="74" t="str">
        <f t="shared" si="44"/>
        <v/>
      </c>
    </row>
    <row r="1441" spans="1:10" ht="15" customHeight="1">
      <c r="A1441" s="25">
        <v>1440</v>
      </c>
      <c r="B1441" s="25" t="s">
        <v>17</v>
      </c>
      <c r="C1441" s="24" t="s">
        <v>5127</v>
      </c>
      <c r="D1441" s="24" t="s">
        <v>3382</v>
      </c>
      <c r="E1441" s="23">
        <v>13499</v>
      </c>
      <c r="F1441" s="115">
        <v>5</v>
      </c>
      <c r="G1441" s="85">
        <v>157.12</v>
      </c>
      <c r="H1441" s="72"/>
      <c r="I1441" s="73">
        <f t="shared" si="45"/>
        <v>0</v>
      </c>
      <c r="J1441" s="74" t="str">
        <f t="shared" si="44"/>
        <v/>
      </c>
    </row>
    <row r="1442" spans="1:10" ht="15" customHeight="1">
      <c r="A1442" s="25">
        <v>1441</v>
      </c>
      <c r="B1442" s="25" t="s">
        <v>17</v>
      </c>
      <c r="C1442" s="24" t="s">
        <v>5126</v>
      </c>
      <c r="D1442" s="24" t="s">
        <v>5125</v>
      </c>
      <c r="E1442" s="23">
        <v>69705</v>
      </c>
      <c r="F1442" s="115">
        <v>64</v>
      </c>
      <c r="G1442" s="85">
        <v>205.42</v>
      </c>
      <c r="H1442" s="72"/>
      <c r="I1442" s="73">
        <f t="shared" si="45"/>
        <v>0</v>
      </c>
      <c r="J1442" s="74" t="str">
        <f t="shared" si="44"/>
        <v/>
      </c>
    </row>
    <row r="1443" spans="1:10" ht="15" customHeight="1">
      <c r="A1443" s="25">
        <v>1442</v>
      </c>
      <c r="B1443" s="25" t="s">
        <v>17</v>
      </c>
      <c r="C1443" s="24" t="s">
        <v>5124</v>
      </c>
      <c r="D1443" s="24" t="s">
        <v>5123</v>
      </c>
      <c r="E1443" s="23">
        <v>13499</v>
      </c>
      <c r="F1443" s="115">
        <v>5</v>
      </c>
      <c r="G1443" s="85">
        <v>3026</v>
      </c>
      <c r="H1443" s="72"/>
      <c r="I1443" s="73">
        <f t="shared" si="45"/>
        <v>0</v>
      </c>
      <c r="J1443" s="74" t="str">
        <f t="shared" si="44"/>
        <v/>
      </c>
    </row>
    <row r="1444" spans="1:10" ht="15" customHeight="1">
      <c r="A1444" s="25">
        <v>1443</v>
      </c>
      <c r="B1444" s="25" t="s">
        <v>17</v>
      </c>
      <c r="C1444" s="24" t="s">
        <v>5122</v>
      </c>
      <c r="D1444" s="24" t="s">
        <v>5121</v>
      </c>
      <c r="E1444" s="23">
        <v>13499</v>
      </c>
      <c r="F1444" s="115">
        <v>19</v>
      </c>
      <c r="G1444" s="85">
        <v>442</v>
      </c>
      <c r="H1444" s="72"/>
      <c r="I1444" s="73">
        <f t="shared" si="45"/>
        <v>0</v>
      </c>
      <c r="J1444" s="74" t="str">
        <f t="shared" si="44"/>
        <v/>
      </c>
    </row>
    <row r="1445" spans="1:10" ht="15" customHeight="1">
      <c r="A1445" s="25">
        <v>1444</v>
      </c>
      <c r="B1445" s="25" t="s">
        <v>17</v>
      </c>
      <c r="C1445" s="24" t="s">
        <v>5120</v>
      </c>
      <c r="D1445" s="24" t="s">
        <v>4113</v>
      </c>
      <c r="E1445" s="23">
        <v>96073</v>
      </c>
      <c r="F1445" s="115">
        <v>5</v>
      </c>
      <c r="G1445" s="85">
        <v>411.25</v>
      </c>
      <c r="H1445" s="72"/>
      <c r="I1445" s="73">
        <f t="shared" si="45"/>
        <v>0</v>
      </c>
      <c r="J1445" s="74" t="str">
        <f t="shared" si="44"/>
        <v/>
      </c>
    </row>
    <row r="1446" spans="1:10" ht="15" customHeight="1">
      <c r="A1446" s="25">
        <v>1445</v>
      </c>
      <c r="B1446" s="25" t="s">
        <v>17</v>
      </c>
      <c r="C1446" s="24" t="s">
        <v>5119</v>
      </c>
      <c r="D1446" s="24" t="s">
        <v>5118</v>
      </c>
      <c r="E1446" s="23">
        <v>198</v>
      </c>
      <c r="F1446" s="115">
        <v>69</v>
      </c>
      <c r="G1446" s="85">
        <v>0.9</v>
      </c>
      <c r="H1446" s="72"/>
      <c r="I1446" s="73">
        <f t="shared" si="45"/>
        <v>0</v>
      </c>
      <c r="J1446" s="74" t="str">
        <f t="shared" si="44"/>
        <v/>
      </c>
    </row>
    <row r="1447" spans="1:10" ht="15" customHeight="1">
      <c r="A1447" s="25">
        <v>1446</v>
      </c>
      <c r="B1447" s="25" t="s">
        <v>17</v>
      </c>
      <c r="C1447" s="24" t="s">
        <v>5117</v>
      </c>
      <c r="D1447" s="24" t="s">
        <v>2755</v>
      </c>
      <c r="E1447" s="23">
        <v>99167</v>
      </c>
      <c r="F1447" s="115">
        <v>50</v>
      </c>
      <c r="G1447" s="85">
        <v>1.3666666666666665</v>
      </c>
      <c r="H1447" s="72"/>
      <c r="I1447" s="73">
        <f t="shared" si="45"/>
        <v>0</v>
      </c>
      <c r="J1447" s="74" t="str">
        <f t="shared" si="44"/>
        <v/>
      </c>
    </row>
    <row r="1448" spans="1:10" ht="15" customHeight="1">
      <c r="A1448" s="25">
        <v>1447</v>
      </c>
      <c r="B1448" s="25" t="s">
        <v>17</v>
      </c>
      <c r="C1448" s="24" t="s">
        <v>5116</v>
      </c>
      <c r="D1448" s="24" t="s">
        <v>2660</v>
      </c>
      <c r="E1448" s="23">
        <v>99167</v>
      </c>
      <c r="F1448" s="115">
        <v>7</v>
      </c>
      <c r="G1448" s="85">
        <v>18.45</v>
      </c>
      <c r="H1448" s="72"/>
      <c r="I1448" s="73">
        <f t="shared" si="45"/>
        <v>0</v>
      </c>
      <c r="J1448" s="74" t="str">
        <f t="shared" si="44"/>
        <v/>
      </c>
    </row>
    <row r="1449" spans="1:10" ht="15" customHeight="1">
      <c r="A1449" s="25">
        <v>1448</v>
      </c>
      <c r="B1449" s="25" t="s">
        <v>17</v>
      </c>
      <c r="C1449" s="24" t="s">
        <v>5115</v>
      </c>
      <c r="D1449" s="24" t="s">
        <v>2978</v>
      </c>
      <c r="E1449" s="23">
        <v>99167</v>
      </c>
      <c r="F1449" s="115">
        <v>5</v>
      </c>
      <c r="G1449" s="85">
        <v>54.38</v>
      </c>
      <c r="H1449" s="72"/>
      <c r="I1449" s="73">
        <f t="shared" si="45"/>
        <v>0</v>
      </c>
      <c r="J1449" s="74" t="str">
        <f t="shared" si="44"/>
        <v/>
      </c>
    </row>
    <row r="1450" spans="1:10" ht="15" customHeight="1">
      <c r="A1450" s="25">
        <v>1449</v>
      </c>
      <c r="B1450" s="25" t="s">
        <v>17</v>
      </c>
      <c r="C1450" s="24" t="s">
        <v>5114</v>
      </c>
      <c r="D1450" s="24" t="s">
        <v>2752</v>
      </c>
      <c r="E1450" s="23" t="s">
        <v>884</v>
      </c>
      <c r="F1450" s="115">
        <v>12</v>
      </c>
      <c r="G1450" s="85">
        <v>4.5999999999999996</v>
      </c>
      <c r="H1450" s="72"/>
      <c r="I1450" s="73">
        <f t="shared" si="45"/>
        <v>0</v>
      </c>
      <c r="J1450" s="74" t="str">
        <f t="shared" si="44"/>
        <v/>
      </c>
    </row>
    <row r="1451" spans="1:10" ht="15" customHeight="1">
      <c r="A1451" s="25">
        <v>1450</v>
      </c>
      <c r="B1451" s="25" t="s">
        <v>17</v>
      </c>
      <c r="C1451" s="24" t="s">
        <v>5113</v>
      </c>
      <c r="D1451" s="24" t="s">
        <v>2791</v>
      </c>
      <c r="E1451" s="23">
        <v>72121</v>
      </c>
      <c r="F1451" s="115">
        <v>20</v>
      </c>
      <c r="G1451" s="85">
        <v>14.71</v>
      </c>
      <c r="H1451" s="72"/>
      <c r="I1451" s="73">
        <f t="shared" si="45"/>
        <v>0</v>
      </c>
      <c r="J1451" s="74" t="str">
        <f t="shared" si="44"/>
        <v/>
      </c>
    </row>
    <row r="1452" spans="1:10" ht="15" customHeight="1">
      <c r="A1452" s="25">
        <v>1451</v>
      </c>
      <c r="B1452" s="25" t="s">
        <v>17</v>
      </c>
      <c r="C1452" s="24" t="s">
        <v>5112</v>
      </c>
      <c r="D1452" s="24" t="s">
        <v>5111</v>
      </c>
      <c r="E1452" s="23">
        <v>17472</v>
      </c>
      <c r="F1452" s="115">
        <v>71</v>
      </c>
      <c r="G1452" s="85">
        <v>139</v>
      </c>
      <c r="H1452" s="72"/>
      <c r="I1452" s="73">
        <f t="shared" si="45"/>
        <v>0</v>
      </c>
      <c r="J1452" s="74" t="str">
        <f t="shared" si="44"/>
        <v/>
      </c>
    </row>
    <row r="1453" spans="1:10" ht="15" customHeight="1">
      <c r="A1453" s="25">
        <v>1452</v>
      </c>
      <c r="B1453" s="25" t="s">
        <v>17</v>
      </c>
      <c r="C1453" s="24" t="s">
        <v>5110</v>
      </c>
      <c r="D1453" s="24" t="s">
        <v>5109</v>
      </c>
      <c r="E1453" s="23">
        <v>17472</v>
      </c>
      <c r="F1453" s="115">
        <v>5</v>
      </c>
      <c r="G1453" s="85">
        <v>535</v>
      </c>
      <c r="H1453" s="72"/>
      <c r="I1453" s="73">
        <f t="shared" si="45"/>
        <v>0</v>
      </c>
      <c r="J1453" s="74" t="str">
        <f t="shared" si="44"/>
        <v/>
      </c>
    </row>
    <row r="1454" spans="1:10" ht="15" customHeight="1">
      <c r="A1454" s="25">
        <v>1453</v>
      </c>
      <c r="B1454" s="25" t="s">
        <v>17</v>
      </c>
      <c r="C1454" s="24" t="s">
        <v>5108</v>
      </c>
      <c r="D1454" s="24" t="s">
        <v>5107</v>
      </c>
      <c r="E1454" s="23">
        <v>17472</v>
      </c>
      <c r="F1454" s="115">
        <v>17</v>
      </c>
      <c r="G1454" s="85">
        <v>442</v>
      </c>
      <c r="H1454" s="72"/>
      <c r="I1454" s="73">
        <f t="shared" si="45"/>
        <v>0</v>
      </c>
      <c r="J1454" s="74" t="str">
        <f t="shared" si="44"/>
        <v/>
      </c>
    </row>
    <row r="1455" spans="1:10" ht="15" customHeight="1">
      <c r="A1455" s="25">
        <v>1454</v>
      </c>
      <c r="B1455" s="25" t="s">
        <v>17</v>
      </c>
      <c r="C1455" s="24" t="s">
        <v>5106</v>
      </c>
      <c r="D1455" s="24" t="s">
        <v>2764</v>
      </c>
      <c r="E1455" s="23">
        <v>10988</v>
      </c>
      <c r="F1455" s="115">
        <v>199</v>
      </c>
      <c r="G1455" s="85">
        <v>60</v>
      </c>
      <c r="H1455" s="72"/>
      <c r="I1455" s="73">
        <f t="shared" si="45"/>
        <v>0</v>
      </c>
      <c r="J1455" s="74" t="str">
        <f t="shared" si="44"/>
        <v/>
      </c>
    </row>
    <row r="1456" spans="1:10" ht="15" customHeight="1">
      <c r="A1456" s="25">
        <v>1455</v>
      </c>
      <c r="B1456" s="25" t="s">
        <v>17</v>
      </c>
      <c r="C1456" s="24" t="s">
        <v>5105</v>
      </c>
      <c r="D1456" s="24" t="s">
        <v>5104</v>
      </c>
      <c r="E1456" s="23">
        <v>24692</v>
      </c>
      <c r="F1456" s="115">
        <v>138</v>
      </c>
      <c r="G1456" s="85">
        <v>4.8</v>
      </c>
      <c r="H1456" s="72"/>
      <c r="I1456" s="73">
        <f t="shared" si="45"/>
        <v>0</v>
      </c>
      <c r="J1456" s="74" t="str">
        <f t="shared" si="44"/>
        <v/>
      </c>
    </row>
    <row r="1457" spans="1:10" ht="15" customHeight="1">
      <c r="A1457" s="25">
        <v>1456</v>
      </c>
      <c r="B1457" s="25" t="s">
        <v>17</v>
      </c>
      <c r="C1457" s="24" t="s">
        <v>5103</v>
      </c>
      <c r="D1457" s="24" t="s">
        <v>5102</v>
      </c>
      <c r="E1457" s="23">
        <v>24692</v>
      </c>
      <c r="F1457" s="115">
        <v>32</v>
      </c>
      <c r="G1457" s="85">
        <v>7.9866666666666672</v>
      </c>
      <c r="H1457" s="72"/>
      <c r="I1457" s="73">
        <f t="shared" si="45"/>
        <v>0</v>
      </c>
      <c r="J1457" s="74" t="str">
        <f t="shared" si="44"/>
        <v/>
      </c>
    </row>
    <row r="1458" spans="1:10" ht="15" customHeight="1">
      <c r="A1458" s="25">
        <v>1457</v>
      </c>
      <c r="B1458" s="25" t="s">
        <v>17</v>
      </c>
      <c r="C1458" s="24" t="s">
        <v>5100</v>
      </c>
      <c r="D1458" s="24" t="s">
        <v>5099</v>
      </c>
      <c r="E1458" s="23">
        <v>17472</v>
      </c>
      <c r="F1458" s="115">
        <v>5</v>
      </c>
      <c r="G1458" s="85">
        <v>3830</v>
      </c>
      <c r="H1458" s="72"/>
      <c r="I1458" s="73">
        <f t="shared" si="45"/>
        <v>0</v>
      </c>
      <c r="J1458" s="74" t="str">
        <f t="shared" si="44"/>
        <v/>
      </c>
    </row>
    <row r="1459" spans="1:10" ht="15" customHeight="1">
      <c r="A1459" s="25">
        <v>1458</v>
      </c>
      <c r="B1459" s="25" t="s">
        <v>17</v>
      </c>
      <c r="C1459" s="24" t="s">
        <v>5098</v>
      </c>
      <c r="D1459" s="24" t="s">
        <v>3236</v>
      </c>
      <c r="E1459" s="23">
        <v>24692</v>
      </c>
      <c r="F1459" s="115">
        <v>326</v>
      </c>
      <c r="G1459" s="85">
        <v>13.336666666666666</v>
      </c>
      <c r="H1459" s="72"/>
      <c r="I1459" s="73">
        <f t="shared" si="45"/>
        <v>0</v>
      </c>
      <c r="J1459" s="74" t="str">
        <f t="shared" si="44"/>
        <v/>
      </c>
    </row>
    <row r="1460" spans="1:10" ht="15" customHeight="1">
      <c r="A1460" s="25">
        <v>1459</v>
      </c>
      <c r="B1460" s="25" t="s">
        <v>17</v>
      </c>
      <c r="C1460" s="24" t="s">
        <v>5097</v>
      </c>
      <c r="D1460" s="24" t="s">
        <v>2751</v>
      </c>
      <c r="E1460" s="23">
        <v>24692</v>
      </c>
      <c r="F1460" s="115">
        <v>96</v>
      </c>
      <c r="G1460" s="85">
        <v>3.4</v>
      </c>
      <c r="H1460" s="72"/>
      <c r="I1460" s="73">
        <f t="shared" si="45"/>
        <v>0</v>
      </c>
      <c r="J1460" s="74" t="str">
        <f t="shared" si="44"/>
        <v/>
      </c>
    </row>
    <row r="1461" spans="1:10" ht="15" customHeight="1">
      <c r="A1461" s="25">
        <v>1460</v>
      </c>
      <c r="B1461" s="25" t="s">
        <v>17</v>
      </c>
      <c r="C1461" s="24" t="s">
        <v>5097</v>
      </c>
      <c r="D1461" s="24" t="s">
        <v>2751</v>
      </c>
      <c r="E1461" s="23" t="s">
        <v>4678</v>
      </c>
      <c r="F1461" s="115">
        <v>281</v>
      </c>
      <c r="G1461" s="85">
        <v>3.4</v>
      </c>
      <c r="H1461" s="72"/>
      <c r="I1461" s="73">
        <f t="shared" si="45"/>
        <v>0</v>
      </c>
      <c r="J1461" s="74" t="str">
        <f t="shared" si="44"/>
        <v/>
      </c>
    </row>
    <row r="1462" spans="1:10" ht="15" customHeight="1">
      <c r="A1462" s="25">
        <v>1461</v>
      </c>
      <c r="B1462" s="25" t="s">
        <v>17</v>
      </c>
      <c r="C1462" s="24" t="s">
        <v>5096</v>
      </c>
      <c r="D1462" s="24" t="s">
        <v>5095</v>
      </c>
      <c r="E1462" s="23">
        <v>24692</v>
      </c>
      <c r="F1462" s="115">
        <v>100</v>
      </c>
      <c r="G1462" s="85">
        <v>62.223333333333329</v>
      </c>
      <c r="H1462" s="72"/>
      <c r="I1462" s="73">
        <f t="shared" si="45"/>
        <v>0</v>
      </c>
      <c r="J1462" s="74" t="str">
        <f t="shared" si="44"/>
        <v/>
      </c>
    </row>
    <row r="1463" spans="1:10" ht="15" customHeight="1">
      <c r="A1463" s="25">
        <v>1462</v>
      </c>
      <c r="B1463" s="25" t="s">
        <v>17</v>
      </c>
      <c r="C1463" s="24" t="s">
        <v>5094</v>
      </c>
      <c r="D1463" s="24" t="s">
        <v>5093</v>
      </c>
      <c r="E1463" s="23">
        <v>24692</v>
      </c>
      <c r="F1463" s="115">
        <v>79</v>
      </c>
      <c r="G1463" s="85">
        <v>476.82</v>
      </c>
      <c r="H1463" s="72"/>
      <c r="I1463" s="73">
        <f t="shared" si="45"/>
        <v>0</v>
      </c>
      <c r="J1463" s="74" t="str">
        <f t="shared" si="44"/>
        <v/>
      </c>
    </row>
    <row r="1464" spans="1:10" ht="15" customHeight="1">
      <c r="A1464" s="25">
        <v>1463</v>
      </c>
      <c r="B1464" s="25" t="s">
        <v>17</v>
      </c>
      <c r="C1464" s="24" t="s">
        <v>5092</v>
      </c>
      <c r="D1464" s="24" t="s">
        <v>5091</v>
      </c>
      <c r="E1464" s="23" t="s">
        <v>4678</v>
      </c>
      <c r="F1464" s="115">
        <v>103</v>
      </c>
      <c r="G1464" s="85">
        <v>77.06</v>
      </c>
      <c r="H1464" s="72"/>
      <c r="I1464" s="73">
        <f t="shared" si="45"/>
        <v>0</v>
      </c>
      <c r="J1464" s="74" t="str">
        <f t="shared" si="44"/>
        <v/>
      </c>
    </row>
    <row r="1465" spans="1:10" ht="15" customHeight="1">
      <c r="A1465" s="25">
        <v>1464</v>
      </c>
      <c r="B1465" s="25" t="s">
        <v>17</v>
      </c>
      <c r="C1465" s="24" t="s">
        <v>5090</v>
      </c>
      <c r="D1465" s="24" t="s">
        <v>2834</v>
      </c>
      <c r="E1465" s="23">
        <v>24692</v>
      </c>
      <c r="F1465" s="115">
        <v>116</v>
      </c>
      <c r="G1465" s="85">
        <v>3.3800000000000003</v>
      </c>
      <c r="H1465" s="72"/>
      <c r="I1465" s="73">
        <f t="shared" si="45"/>
        <v>0</v>
      </c>
      <c r="J1465" s="74" t="str">
        <f t="shared" si="44"/>
        <v/>
      </c>
    </row>
    <row r="1466" spans="1:10" ht="15" customHeight="1">
      <c r="A1466" s="25">
        <v>1465</v>
      </c>
      <c r="B1466" s="25" t="s">
        <v>17</v>
      </c>
      <c r="C1466" s="24" t="s">
        <v>5089</v>
      </c>
      <c r="D1466" s="24" t="s">
        <v>3267</v>
      </c>
      <c r="E1466" s="23">
        <v>24692</v>
      </c>
      <c r="F1466" s="115">
        <v>110</v>
      </c>
      <c r="G1466" s="85">
        <v>15.37</v>
      </c>
      <c r="H1466" s="72"/>
      <c r="I1466" s="73">
        <f t="shared" si="45"/>
        <v>0</v>
      </c>
      <c r="J1466" s="74" t="str">
        <f t="shared" si="44"/>
        <v/>
      </c>
    </row>
    <row r="1467" spans="1:10" ht="15" customHeight="1">
      <c r="A1467" s="25">
        <v>1466</v>
      </c>
      <c r="B1467" s="25" t="s">
        <v>17</v>
      </c>
      <c r="C1467" s="24" t="s">
        <v>5088</v>
      </c>
      <c r="D1467" s="24" t="s">
        <v>2751</v>
      </c>
      <c r="E1467" s="23">
        <v>24692</v>
      </c>
      <c r="F1467" s="115">
        <v>200</v>
      </c>
      <c r="G1467" s="85">
        <v>0.4366666666666667</v>
      </c>
      <c r="H1467" s="72"/>
      <c r="I1467" s="73">
        <f t="shared" si="45"/>
        <v>0</v>
      </c>
      <c r="J1467" s="74" t="str">
        <f t="shared" si="44"/>
        <v/>
      </c>
    </row>
    <row r="1468" spans="1:10" ht="15" customHeight="1">
      <c r="A1468" s="25">
        <v>1467</v>
      </c>
      <c r="B1468" s="25" t="s">
        <v>17</v>
      </c>
      <c r="C1468" s="24" t="s">
        <v>5087</v>
      </c>
      <c r="D1468" s="24" t="s">
        <v>2791</v>
      </c>
      <c r="E1468" s="23">
        <v>24692</v>
      </c>
      <c r="F1468" s="115">
        <v>238</v>
      </c>
      <c r="G1468" s="85">
        <v>2.35</v>
      </c>
      <c r="H1468" s="72"/>
      <c r="I1468" s="73">
        <f t="shared" si="45"/>
        <v>0</v>
      </c>
      <c r="J1468" s="74" t="str">
        <f t="shared" si="44"/>
        <v/>
      </c>
    </row>
    <row r="1469" spans="1:10" ht="15" customHeight="1">
      <c r="A1469" s="25">
        <v>1468</v>
      </c>
      <c r="B1469" s="25" t="s">
        <v>17</v>
      </c>
      <c r="C1469" s="24" t="s">
        <v>5086</v>
      </c>
      <c r="D1469" s="24" t="s">
        <v>3236</v>
      </c>
      <c r="E1469" s="23">
        <v>24692</v>
      </c>
      <c r="F1469" s="115">
        <v>676</v>
      </c>
      <c r="G1469" s="85">
        <v>15.54</v>
      </c>
      <c r="H1469" s="72"/>
      <c r="I1469" s="73">
        <f t="shared" si="45"/>
        <v>0</v>
      </c>
      <c r="J1469" s="74" t="str">
        <f t="shared" si="44"/>
        <v/>
      </c>
    </row>
    <row r="1470" spans="1:10" ht="15" customHeight="1">
      <c r="A1470" s="25">
        <v>1469</v>
      </c>
      <c r="B1470" s="25" t="s">
        <v>17</v>
      </c>
      <c r="C1470" s="24" t="s">
        <v>5085</v>
      </c>
      <c r="D1470" s="24" t="s">
        <v>3257</v>
      </c>
      <c r="E1470" s="23">
        <v>24692</v>
      </c>
      <c r="F1470" s="115">
        <v>68</v>
      </c>
      <c r="G1470" s="85">
        <v>50</v>
      </c>
      <c r="H1470" s="72"/>
      <c r="I1470" s="73">
        <f t="shared" si="45"/>
        <v>0</v>
      </c>
      <c r="J1470" s="74" t="str">
        <f t="shared" si="44"/>
        <v/>
      </c>
    </row>
    <row r="1471" spans="1:10" ht="15" customHeight="1">
      <c r="A1471" s="25">
        <v>1470</v>
      </c>
      <c r="B1471" s="25" t="s">
        <v>17</v>
      </c>
      <c r="C1471" s="24" t="s">
        <v>5084</v>
      </c>
      <c r="D1471" s="24" t="s">
        <v>3257</v>
      </c>
      <c r="E1471" s="23" t="s">
        <v>4678</v>
      </c>
      <c r="F1471" s="115">
        <v>182</v>
      </c>
      <c r="G1471" s="85">
        <v>40.733333333333334</v>
      </c>
      <c r="H1471" s="72"/>
      <c r="I1471" s="73">
        <f t="shared" si="45"/>
        <v>0</v>
      </c>
      <c r="J1471" s="74" t="str">
        <f t="shared" si="44"/>
        <v/>
      </c>
    </row>
    <row r="1472" spans="1:10" ht="15" customHeight="1">
      <c r="A1472" s="25">
        <v>1471</v>
      </c>
      <c r="B1472" s="25" t="s">
        <v>17</v>
      </c>
      <c r="C1472" s="24" t="s">
        <v>5083</v>
      </c>
      <c r="D1472" s="24" t="s">
        <v>5082</v>
      </c>
      <c r="E1472" s="23">
        <v>24692</v>
      </c>
      <c r="F1472" s="115">
        <v>60</v>
      </c>
      <c r="G1472" s="85">
        <v>277.58</v>
      </c>
      <c r="H1472" s="72"/>
      <c r="I1472" s="73">
        <f t="shared" si="45"/>
        <v>0</v>
      </c>
      <c r="J1472" s="74" t="str">
        <f t="shared" si="44"/>
        <v/>
      </c>
    </row>
    <row r="1473" spans="1:10" ht="15" customHeight="1">
      <c r="A1473" s="25">
        <v>1472</v>
      </c>
      <c r="B1473" s="25" t="s">
        <v>17</v>
      </c>
      <c r="C1473" s="24" t="s">
        <v>5081</v>
      </c>
      <c r="D1473" s="24" t="s">
        <v>4444</v>
      </c>
      <c r="E1473" s="23">
        <v>24692</v>
      </c>
      <c r="F1473" s="115">
        <v>214</v>
      </c>
      <c r="G1473" s="85">
        <v>76.333333333333329</v>
      </c>
      <c r="H1473" s="72"/>
      <c r="I1473" s="73">
        <f t="shared" si="45"/>
        <v>0</v>
      </c>
      <c r="J1473" s="74" t="str">
        <f t="shared" si="44"/>
        <v/>
      </c>
    </row>
    <row r="1474" spans="1:10" ht="15" customHeight="1">
      <c r="A1474" s="25">
        <v>1473</v>
      </c>
      <c r="B1474" s="25" t="s">
        <v>17</v>
      </c>
      <c r="C1474" s="24" t="s">
        <v>5079</v>
      </c>
      <c r="D1474" s="24" t="s">
        <v>5078</v>
      </c>
      <c r="E1474" s="23">
        <v>24692</v>
      </c>
      <c r="F1474" s="115">
        <v>313</v>
      </c>
      <c r="G1474" s="85">
        <v>4.04</v>
      </c>
      <c r="H1474" s="72"/>
      <c r="I1474" s="73">
        <f t="shared" si="45"/>
        <v>0</v>
      </c>
      <c r="J1474" s="74" t="str">
        <f t="shared" ref="J1474:J1537" si="46">IF(H:H&gt;G:G, "Above Estimated Unit Price", "")</f>
        <v/>
      </c>
    </row>
    <row r="1475" spans="1:10" ht="15" customHeight="1">
      <c r="A1475" s="25">
        <v>1474</v>
      </c>
      <c r="B1475" s="25" t="s">
        <v>17</v>
      </c>
      <c r="C1475" s="24" t="s">
        <v>5077</v>
      </c>
      <c r="D1475" s="24" t="s">
        <v>5076</v>
      </c>
      <c r="E1475" s="23">
        <v>24692</v>
      </c>
      <c r="F1475" s="115">
        <v>16</v>
      </c>
      <c r="G1475" s="85">
        <v>280</v>
      </c>
      <c r="H1475" s="72"/>
      <c r="I1475" s="73">
        <f t="shared" ref="I1475:I1538" si="47">H1475*F1475</f>
        <v>0</v>
      </c>
      <c r="J1475" s="74" t="str">
        <f t="shared" si="46"/>
        <v/>
      </c>
    </row>
    <row r="1476" spans="1:10" ht="15" customHeight="1">
      <c r="A1476" s="25">
        <v>1475</v>
      </c>
      <c r="B1476" s="25" t="s">
        <v>17</v>
      </c>
      <c r="C1476" s="24" t="s">
        <v>5075</v>
      </c>
      <c r="D1476" s="24" t="s">
        <v>5074</v>
      </c>
      <c r="E1476" s="23">
        <v>198</v>
      </c>
      <c r="F1476" s="115">
        <v>27</v>
      </c>
      <c r="G1476" s="85">
        <v>106.67</v>
      </c>
      <c r="H1476" s="72"/>
      <c r="I1476" s="73">
        <f t="shared" si="47"/>
        <v>0</v>
      </c>
      <c r="J1476" s="74" t="str">
        <f t="shared" si="46"/>
        <v/>
      </c>
    </row>
    <row r="1477" spans="1:10" ht="15" customHeight="1">
      <c r="A1477" s="25">
        <v>1476</v>
      </c>
      <c r="B1477" s="25" t="s">
        <v>17</v>
      </c>
      <c r="C1477" s="24" t="s">
        <v>5073</v>
      </c>
      <c r="D1477" s="24" t="s">
        <v>5072</v>
      </c>
      <c r="E1477" s="23">
        <v>17472</v>
      </c>
      <c r="F1477" s="115">
        <v>5</v>
      </c>
      <c r="G1477" s="85">
        <v>2500</v>
      </c>
      <c r="H1477" s="72"/>
      <c r="I1477" s="73">
        <f t="shared" si="47"/>
        <v>0</v>
      </c>
      <c r="J1477" s="74" t="str">
        <f t="shared" si="46"/>
        <v/>
      </c>
    </row>
    <row r="1478" spans="1:10" ht="15" customHeight="1">
      <c r="A1478" s="25">
        <v>1477</v>
      </c>
      <c r="B1478" s="25" t="s">
        <v>17</v>
      </c>
      <c r="C1478" s="24" t="s">
        <v>5071</v>
      </c>
      <c r="D1478" s="24" t="s">
        <v>2791</v>
      </c>
      <c r="E1478" s="23">
        <v>72914</v>
      </c>
      <c r="F1478" s="115">
        <v>38</v>
      </c>
      <c r="G1478" s="85">
        <v>65.673333333333332</v>
      </c>
      <c r="H1478" s="72"/>
      <c r="I1478" s="73">
        <f t="shared" si="47"/>
        <v>0</v>
      </c>
      <c r="J1478" s="74" t="str">
        <f t="shared" si="46"/>
        <v/>
      </c>
    </row>
    <row r="1479" spans="1:10" ht="15" customHeight="1">
      <c r="A1479" s="25">
        <v>1478</v>
      </c>
      <c r="B1479" s="25" t="s">
        <v>17</v>
      </c>
      <c r="C1479" s="24" t="s">
        <v>5070</v>
      </c>
      <c r="D1479" s="24" t="s">
        <v>4115</v>
      </c>
      <c r="E1479" s="23">
        <v>72121</v>
      </c>
      <c r="F1479" s="115">
        <v>24</v>
      </c>
      <c r="G1479" s="85">
        <v>24.72666666666667</v>
      </c>
      <c r="H1479" s="72"/>
      <c r="I1479" s="73">
        <f t="shared" si="47"/>
        <v>0</v>
      </c>
      <c r="J1479" s="74" t="str">
        <f t="shared" si="46"/>
        <v/>
      </c>
    </row>
    <row r="1480" spans="1:10" ht="15" customHeight="1">
      <c r="A1480" s="25">
        <v>1479</v>
      </c>
      <c r="B1480" s="25" t="s">
        <v>17</v>
      </c>
      <c r="C1480" s="24" t="s">
        <v>5069</v>
      </c>
      <c r="D1480" s="24" t="s">
        <v>3023</v>
      </c>
      <c r="E1480" s="23">
        <v>72794</v>
      </c>
      <c r="F1480" s="115">
        <v>306</v>
      </c>
      <c r="G1480" s="85">
        <v>6.81</v>
      </c>
      <c r="H1480" s="72"/>
      <c r="I1480" s="73">
        <f t="shared" si="47"/>
        <v>0</v>
      </c>
      <c r="J1480" s="74" t="str">
        <f t="shared" si="46"/>
        <v/>
      </c>
    </row>
    <row r="1481" spans="1:10" ht="15" customHeight="1">
      <c r="A1481" s="25">
        <v>1480</v>
      </c>
      <c r="B1481" s="25" t="s">
        <v>17</v>
      </c>
      <c r="C1481" s="24" t="s">
        <v>5068</v>
      </c>
      <c r="D1481" s="24" t="s">
        <v>5067</v>
      </c>
      <c r="E1481" s="23">
        <v>17472</v>
      </c>
      <c r="F1481" s="115">
        <v>24</v>
      </c>
      <c r="G1481" s="85">
        <v>98.89</v>
      </c>
      <c r="H1481" s="72"/>
      <c r="I1481" s="73">
        <f t="shared" si="47"/>
        <v>0</v>
      </c>
      <c r="J1481" s="74" t="str">
        <f t="shared" si="46"/>
        <v/>
      </c>
    </row>
    <row r="1482" spans="1:10" ht="15" customHeight="1">
      <c r="A1482" s="25">
        <v>1481</v>
      </c>
      <c r="B1482" s="25" t="s">
        <v>17</v>
      </c>
      <c r="C1482" s="24" t="s">
        <v>5066</v>
      </c>
      <c r="D1482" s="24" t="s">
        <v>5065</v>
      </c>
      <c r="E1482" s="23">
        <v>72121</v>
      </c>
      <c r="F1482" s="115">
        <v>8</v>
      </c>
      <c r="G1482" s="85">
        <v>315</v>
      </c>
      <c r="H1482" s="72"/>
      <c r="I1482" s="73">
        <f t="shared" si="47"/>
        <v>0</v>
      </c>
      <c r="J1482" s="74" t="str">
        <f t="shared" si="46"/>
        <v/>
      </c>
    </row>
    <row r="1483" spans="1:10" ht="15" customHeight="1">
      <c r="A1483" s="25">
        <v>1482</v>
      </c>
      <c r="B1483" s="25" t="s">
        <v>17</v>
      </c>
      <c r="C1483" s="24" t="s">
        <v>5064</v>
      </c>
      <c r="D1483" s="24" t="s">
        <v>3023</v>
      </c>
      <c r="E1483" s="23" t="s">
        <v>5063</v>
      </c>
      <c r="F1483" s="115">
        <v>167</v>
      </c>
      <c r="G1483" s="85">
        <v>2.7133333333333334</v>
      </c>
      <c r="H1483" s="72"/>
      <c r="I1483" s="73">
        <f t="shared" si="47"/>
        <v>0</v>
      </c>
      <c r="J1483" s="74" t="str">
        <f t="shared" si="46"/>
        <v/>
      </c>
    </row>
    <row r="1484" spans="1:10" ht="15" customHeight="1">
      <c r="A1484" s="25">
        <v>1483</v>
      </c>
      <c r="B1484" s="25" t="s">
        <v>17</v>
      </c>
      <c r="C1484" s="24" t="s">
        <v>5061</v>
      </c>
      <c r="D1484" s="24" t="s">
        <v>4451</v>
      </c>
      <c r="E1484" s="23">
        <v>72914</v>
      </c>
      <c r="F1484" s="115">
        <v>5</v>
      </c>
      <c r="G1484" s="85">
        <v>101.04</v>
      </c>
      <c r="H1484" s="72"/>
      <c r="I1484" s="73">
        <f t="shared" si="47"/>
        <v>0</v>
      </c>
      <c r="J1484" s="74" t="str">
        <f t="shared" si="46"/>
        <v/>
      </c>
    </row>
    <row r="1485" spans="1:10" ht="15" customHeight="1">
      <c r="A1485" s="25">
        <v>1484</v>
      </c>
      <c r="B1485" s="25" t="s">
        <v>17</v>
      </c>
      <c r="C1485" s="24" t="s">
        <v>5060</v>
      </c>
      <c r="D1485" s="24" t="s">
        <v>5059</v>
      </c>
      <c r="E1485" s="23">
        <v>72914</v>
      </c>
      <c r="F1485" s="115">
        <v>8</v>
      </c>
      <c r="G1485" s="85">
        <v>46.8</v>
      </c>
      <c r="H1485" s="72"/>
      <c r="I1485" s="73">
        <f t="shared" si="47"/>
        <v>0</v>
      </c>
      <c r="J1485" s="74" t="str">
        <f t="shared" si="46"/>
        <v/>
      </c>
    </row>
    <row r="1486" spans="1:10" ht="15" customHeight="1">
      <c r="A1486" s="25">
        <v>1485</v>
      </c>
      <c r="B1486" s="25" t="s">
        <v>17</v>
      </c>
      <c r="C1486" s="24" t="s">
        <v>5058</v>
      </c>
      <c r="D1486" s="24" t="s">
        <v>3703</v>
      </c>
      <c r="E1486" s="23">
        <v>72914</v>
      </c>
      <c r="F1486" s="115">
        <v>20</v>
      </c>
      <c r="G1486" s="85">
        <v>95</v>
      </c>
      <c r="H1486" s="72"/>
      <c r="I1486" s="73">
        <f t="shared" si="47"/>
        <v>0</v>
      </c>
      <c r="J1486" s="74" t="str">
        <f t="shared" si="46"/>
        <v/>
      </c>
    </row>
    <row r="1487" spans="1:10" ht="15" customHeight="1">
      <c r="A1487" s="25">
        <v>1486</v>
      </c>
      <c r="B1487" s="25" t="s">
        <v>17</v>
      </c>
      <c r="C1487" s="24" t="s">
        <v>5057</v>
      </c>
      <c r="D1487" s="24" t="s">
        <v>2738</v>
      </c>
      <c r="E1487" s="23">
        <v>72914</v>
      </c>
      <c r="F1487" s="115">
        <v>225</v>
      </c>
      <c r="G1487" s="85">
        <v>10.75</v>
      </c>
      <c r="H1487" s="72"/>
      <c r="I1487" s="73">
        <f t="shared" si="47"/>
        <v>0</v>
      </c>
      <c r="J1487" s="74" t="str">
        <f t="shared" si="46"/>
        <v/>
      </c>
    </row>
    <row r="1488" spans="1:10" ht="15" customHeight="1">
      <c r="A1488" s="25">
        <v>1487</v>
      </c>
      <c r="B1488" s="25" t="s">
        <v>17</v>
      </c>
      <c r="C1488" s="24" t="s">
        <v>5056</v>
      </c>
      <c r="D1488" s="24" t="s">
        <v>2738</v>
      </c>
      <c r="E1488" s="23">
        <v>72914</v>
      </c>
      <c r="F1488" s="115">
        <v>36</v>
      </c>
      <c r="G1488" s="85">
        <v>15.03</v>
      </c>
      <c r="H1488" s="72"/>
      <c r="I1488" s="73">
        <f t="shared" si="47"/>
        <v>0</v>
      </c>
      <c r="J1488" s="74" t="str">
        <f t="shared" si="46"/>
        <v/>
      </c>
    </row>
    <row r="1489" spans="1:10" ht="15" customHeight="1">
      <c r="A1489" s="25">
        <v>1488</v>
      </c>
      <c r="B1489" s="25" t="s">
        <v>17</v>
      </c>
      <c r="C1489" s="24" t="s">
        <v>5056</v>
      </c>
      <c r="D1489" s="24" t="s">
        <v>4486</v>
      </c>
      <c r="E1489" s="23">
        <v>96906</v>
      </c>
      <c r="F1489" s="115">
        <v>27</v>
      </c>
      <c r="G1489" s="85">
        <v>17.03</v>
      </c>
      <c r="H1489" s="72"/>
      <c r="I1489" s="73">
        <f t="shared" si="47"/>
        <v>0</v>
      </c>
      <c r="J1489" s="74" t="str">
        <f t="shared" si="46"/>
        <v/>
      </c>
    </row>
    <row r="1490" spans="1:10" ht="15" customHeight="1">
      <c r="A1490" s="25">
        <v>1489</v>
      </c>
      <c r="B1490" s="25" t="s">
        <v>17</v>
      </c>
      <c r="C1490" s="24" t="s">
        <v>5055</v>
      </c>
      <c r="D1490" s="24" t="s">
        <v>5054</v>
      </c>
      <c r="E1490" s="23">
        <v>83740</v>
      </c>
      <c r="F1490" s="115">
        <v>100</v>
      </c>
      <c r="G1490" s="85">
        <v>0.64</v>
      </c>
      <c r="H1490" s="72"/>
      <c r="I1490" s="73">
        <f t="shared" si="47"/>
        <v>0</v>
      </c>
      <c r="J1490" s="74" t="str">
        <f t="shared" si="46"/>
        <v/>
      </c>
    </row>
    <row r="1491" spans="1:10" ht="15" customHeight="1">
      <c r="A1491" s="25">
        <v>1490</v>
      </c>
      <c r="B1491" s="25" t="s">
        <v>17</v>
      </c>
      <c r="C1491" s="24" t="s">
        <v>5053</v>
      </c>
      <c r="D1491" s="24" t="s">
        <v>2759</v>
      </c>
      <c r="E1491" s="23">
        <v>72914</v>
      </c>
      <c r="F1491" s="115">
        <v>28</v>
      </c>
      <c r="G1491" s="85">
        <v>9.5666666666666664</v>
      </c>
      <c r="H1491" s="72"/>
      <c r="I1491" s="73">
        <f t="shared" si="47"/>
        <v>0</v>
      </c>
      <c r="J1491" s="74" t="str">
        <f t="shared" si="46"/>
        <v/>
      </c>
    </row>
    <row r="1492" spans="1:10" ht="15" customHeight="1">
      <c r="A1492" s="25">
        <v>1491</v>
      </c>
      <c r="B1492" s="25" t="s">
        <v>17</v>
      </c>
      <c r="C1492" s="24" t="s">
        <v>5052</v>
      </c>
      <c r="D1492" s="24" t="s">
        <v>2775</v>
      </c>
      <c r="E1492" s="23" t="s">
        <v>5051</v>
      </c>
      <c r="F1492" s="115">
        <v>9</v>
      </c>
      <c r="G1492" s="85">
        <v>134.02000000000001</v>
      </c>
      <c r="H1492" s="72"/>
      <c r="I1492" s="73">
        <f t="shared" si="47"/>
        <v>0</v>
      </c>
      <c r="J1492" s="74" t="str">
        <f t="shared" si="46"/>
        <v/>
      </c>
    </row>
    <row r="1493" spans="1:10" ht="15" customHeight="1">
      <c r="A1493" s="25">
        <v>1492</v>
      </c>
      <c r="B1493" s="25" t="s">
        <v>17</v>
      </c>
      <c r="C1493" s="24" t="s">
        <v>5050</v>
      </c>
      <c r="D1493" s="24" t="s">
        <v>2775</v>
      </c>
      <c r="E1493" s="23">
        <v>72914</v>
      </c>
      <c r="F1493" s="115">
        <v>24</v>
      </c>
      <c r="G1493" s="85">
        <v>193.44666666666663</v>
      </c>
      <c r="H1493" s="72"/>
      <c r="I1493" s="73">
        <f t="shared" si="47"/>
        <v>0</v>
      </c>
      <c r="J1493" s="74" t="str">
        <f t="shared" si="46"/>
        <v/>
      </c>
    </row>
    <row r="1494" spans="1:10" ht="15" customHeight="1">
      <c r="A1494" s="25">
        <v>1493</v>
      </c>
      <c r="B1494" s="25" t="s">
        <v>17</v>
      </c>
      <c r="C1494" s="24" t="s">
        <v>5049</v>
      </c>
      <c r="D1494" s="24" t="s">
        <v>5048</v>
      </c>
      <c r="E1494" s="23">
        <v>72914</v>
      </c>
      <c r="F1494" s="115">
        <v>19</v>
      </c>
      <c r="G1494" s="85">
        <v>27.560000000000002</v>
      </c>
      <c r="H1494" s="72"/>
      <c r="I1494" s="73">
        <f t="shared" si="47"/>
        <v>0</v>
      </c>
      <c r="J1494" s="74" t="str">
        <f t="shared" si="46"/>
        <v/>
      </c>
    </row>
    <row r="1495" spans="1:10" ht="15" customHeight="1">
      <c r="A1495" s="25">
        <v>1494</v>
      </c>
      <c r="B1495" s="25" t="s">
        <v>17</v>
      </c>
      <c r="C1495" s="24" t="s">
        <v>5047</v>
      </c>
      <c r="D1495" s="24" t="s">
        <v>4184</v>
      </c>
      <c r="E1495" s="23">
        <v>72914</v>
      </c>
      <c r="F1495" s="115">
        <v>6</v>
      </c>
      <c r="G1495" s="85">
        <v>23.650000000000002</v>
      </c>
      <c r="H1495" s="72"/>
      <c r="I1495" s="73">
        <f t="shared" si="47"/>
        <v>0</v>
      </c>
      <c r="J1495" s="74" t="str">
        <f t="shared" si="46"/>
        <v/>
      </c>
    </row>
    <row r="1496" spans="1:10" ht="15" customHeight="1">
      <c r="A1496" s="25">
        <v>1495</v>
      </c>
      <c r="B1496" s="25" t="s">
        <v>17</v>
      </c>
      <c r="C1496" s="24" t="s">
        <v>5046</v>
      </c>
      <c r="D1496" s="24" t="s">
        <v>5045</v>
      </c>
      <c r="E1496" s="23">
        <v>72914</v>
      </c>
      <c r="F1496" s="115">
        <v>31</v>
      </c>
      <c r="G1496" s="85">
        <v>19.956666666666667</v>
      </c>
      <c r="H1496" s="72"/>
      <c r="I1496" s="73">
        <f t="shared" si="47"/>
        <v>0</v>
      </c>
      <c r="J1496" s="74" t="str">
        <f t="shared" si="46"/>
        <v/>
      </c>
    </row>
    <row r="1497" spans="1:10" ht="15" customHeight="1">
      <c r="A1497" s="25">
        <v>1496</v>
      </c>
      <c r="B1497" s="25" t="s">
        <v>17</v>
      </c>
      <c r="C1497" s="24" t="s">
        <v>5044</v>
      </c>
      <c r="D1497" s="24" t="s">
        <v>2678</v>
      </c>
      <c r="E1497" s="23">
        <v>5584</v>
      </c>
      <c r="F1497" s="115">
        <v>5</v>
      </c>
      <c r="G1497" s="85">
        <v>127.12</v>
      </c>
      <c r="H1497" s="72"/>
      <c r="I1497" s="73">
        <f t="shared" si="47"/>
        <v>0</v>
      </c>
      <c r="J1497" s="74" t="str">
        <f t="shared" si="46"/>
        <v/>
      </c>
    </row>
    <row r="1498" spans="1:10" ht="15" customHeight="1">
      <c r="A1498" s="25">
        <v>1497</v>
      </c>
      <c r="B1498" s="25" t="s">
        <v>17</v>
      </c>
      <c r="C1498" s="24" t="s">
        <v>5043</v>
      </c>
      <c r="D1498" s="24" t="s">
        <v>4447</v>
      </c>
      <c r="E1498" s="23">
        <v>17472</v>
      </c>
      <c r="F1498" s="115">
        <v>5</v>
      </c>
      <c r="G1498" s="85">
        <v>13000</v>
      </c>
      <c r="H1498" s="72"/>
      <c r="I1498" s="73">
        <f t="shared" si="47"/>
        <v>0</v>
      </c>
      <c r="J1498" s="74" t="str">
        <f t="shared" si="46"/>
        <v/>
      </c>
    </row>
    <row r="1499" spans="1:10" ht="15" customHeight="1">
      <c r="A1499" s="25">
        <v>1498</v>
      </c>
      <c r="B1499" s="25" t="s">
        <v>17</v>
      </c>
      <c r="C1499" s="24" t="s">
        <v>5042</v>
      </c>
      <c r="D1499" s="24" t="s">
        <v>5041</v>
      </c>
      <c r="E1499" s="23">
        <v>17472</v>
      </c>
      <c r="F1499" s="115">
        <v>5</v>
      </c>
      <c r="G1499" s="85">
        <v>800</v>
      </c>
      <c r="H1499" s="72"/>
      <c r="I1499" s="73">
        <f t="shared" si="47"/>
        <v>0</v>
      </c>
      <c r="J1499" s="74" t="str">
        <f t="shared" si="46"/>
        <v/>
      </c>
    </row>
    <row r="1500" spans="1:10" ht="15" customHeight="1">
      <c r="A1500" s="25">
        <v>1499</v>
      </c>
      <c r="B1500" s="25" t="s">
        <v>17</v>
      </c>
      <c r="C1500" s="24" t="s">
        <v>5040</v>
      </c>
      <c r="D1500" s="24" t="s">
        <v>2660</v>
      </c>
      <c r="E1500" s="23">
        <v>20832</v>
      </c>
      <c r="F1500" s="115">
        <v>5</v>
      </c>
      <c r="G1500" s="85">
        <v>72</v>
      </c>
      <c r="H1500" s="72"/>
      <c r="I1500" s="73">
        <f t="shared" si="47"/>
        <v>0</v>
      </c>
      <c r="J1500" s="74" t="str">
        <f t="shared" si="46"/>
        <v/>
      </c>
    </row>
    <row r="1501" spans="1:10" ht="15" customHeight="1">
      <c r="A1501" s="25">
        <v>1500</v>
      </c>
      <c r="B1501" s="25" t="s">
        <v>17</v>
      </c>
      <c r="C1501" s="24" t="s">
        <v>5039</v>
      </c>
      <c r="D1501" s="24" t="s">
        <v>5038</v>
      </c>
      <c r="E1501" s="23">
        <v>82152</v>
      </c>
      <c r="F1501" s="115">
        <v>43</v>
      </c>
      <c r="G1501" s="85">
        <v>106.02</v>
      </c>
      <c r="H1501" s="72"/>
      <c r="I1501" s="73">
        <f t="shared" si="47"/>
        <v>0</v>
      </c>
      <c r="J1501" s="74" t="str">
        <f t="shared" si="46"/>
        <v/>
      </c>
    </row>
    <row r="1502" spans="1:10" ht="15" customHeight="1">
      <c r="A1502" s="25">
        <v>1501</v>
      </c>
      <c r="B1502" s="25" t="s">
        <v>17</v>
      </c>
      <c r="C1502" s="24" t="s">
        <v>5037</v>
      </c>
      <c r="D1502" s="24" t="s">
        <v>5036</v>
      </c>
      <c r="E1502" s="23">
        <v>72914</v>
      </c>
      <c r="F1502" s="115">
        <v>8</v>
      </c>
      <c r="G1502" s="85">
        <v>390</v>
      </c>
      <c r="H1502" s="72"/>
      <c r="I1502" s="73">
        <f t="shared" si="47"/>
        <v>0</v>
      </c>
      <c r="J1502" s="74" t="str">
        <f t="shared" si="46"/>
        <v/>
      </c>
    </row>
    <row r="1503" spans="1:10" ht="15" customHeight="1">
      <c r="A1503" s="25">
        <v>1502</v>
      </c>
      <c r="B1503" s="25" t="s">
        <v>17</v>
      </c>
      <c r="C1503" s="24" t="s">
        <v>5035</v>
      </c>
      <c r="D1503" s="24" t="s">
        <v>2817</v>
      </c>
      <c r="E1503" s="23">
        <v>72121</v>
      </c>
      <c r="F1503" s="115">
        <v>13</v>
      </c>
      <c r="G1503" s="85">
        <v>30</v>
      </c>
      <c r="H1503" s="72"/>
      <c r="I1503" s="73">
        <f t="shared" si="47"/>
        <v>0</v>
      </c>
      <c r="J1503" s="74" t="str">
        <f t="shared" si="46"/>
        <v/>
      </c>
    </row>
    <row r="1504" spans="1:10" ht="15" customHeight="1">
      <c r="A1504" s="25">
        <v>1503</v>
      </c>
      <c r="B1504" s="25" t="s">
        <v>17</v>
      </c>
      <c r="C1504" s="24" t="s">
        <v>5033</v>
      </c>
      <c r="D1504" s="24" t="s">
        <v>5032</v>
      </c>
      <c r="E1504" s="23">
        <v>58536</v>
      </c>
      <c r="F1504" s="115">
        <v>10</v>
      </c>
      <c r="G1504" s="85">
        <v>20.966666666666669</v>
      </c>
      <c r="H1504" s="72"/>
      <c r="I1504" s="73">
        <f t="shared" si="47"/>
        <v>0</v>
      </c>
      <c r="J1504" s="74" t="str">
        <f t="shared" si="46"/>
        <v/>
      </c>
    </row>
    <row r="1505" spans="1:10" ht="15" customHeight="1">
      <c r="A1505" s="25">
        <v>1504</v>
      </c>
      <c r="B1505" s="25" t="s">
        <v>17</v>
      </c>
      <c r="C1505" s="24" t="s">
        <v>5031</v>
      </c>
      <c r="D1505" s="24" t="s">
        <v>5030</v>
      </c>
      <c r="E1505" s="23">
        <v>58536</v>
      </c>
      <c r="F1505" s="115">
        <v>5</v>
      </c>
      <c r="G1505" s="85">
        <v>159.84</v>
      </c>
      <c r="H1505" s="72"/>
      <c r="I1505" s="73">
        <f t="shared" si="47"/>
        <v>0</v>
      </c>
      <c r="J1505" s="74" t="str">
        <f t="shared" si="46"/>
        <v/>
      </c>
    </row>
    <row r="1506" spans="1:10" ht="15" customHeight="1">
      <c r="A1506" s="25">
        <v>1505</v>
      </c>
      <c r="B1506" s="25" t="s">
        <v>17</v>
      </c>
      <c r="C1506" s="24" t="s">
        <v>5029</v>
      </c>
      <c r="D1506" s="24" t="s">
        <v>2759</v>
      </c>
      <c r="E1506" s="23">
        <v>18350</v>
      </c>
      <c r="F1506" s="115">
        <v>6</v>
      </c>
      <c r="G1506" s="85">
        <v>92.8</v>
      </c>
      <c r="H1506" s="72"/>
      <c r="I1506" s="73">
        <f t="shared" si="47"/>
        <v>0</v>
      </c>
      <c r="J1506" s="74" t="str">
        <f t="shared" si="46"/>
        <v/>
      </c>
    </row>
    <row r="1507" spans="1:10" ht="15" customHeight="1">
      <c r="A1507" s="25">
        <v>1506</v>
      </c>
      <c r="B1507" s="25" t="s">
        <v>17</v>
      </c>
      <c r="C1507" s="24" t="s">
        <v>5028</v>
      </c>
      <c r="D1507" s="24" t="s">
        <v>2752</v>
      </c>
      <c r="E1507" s="23">
        <v>54370</v>
      </c>
      <c r="F1507" s="115">
        <v>153</v>
      </c>
      <c r="G1507" s="85">
        <v>0.73</v>
      </c>
      <c r="H1507" s="72"/>
      <c r="I1507" s="73">
        <f t="shared" si="47"/>
        <v>0</v>
      </c>
      <c r="J1507" s="74" t="str">
        <f t="shared" si="46"/>
        <v/>
      </c>
    </row>
    <row r="1508" spans="1:10" ht="15" customHeight="1">
      <c r="A1508" s="25">
        <v>1507</v>
      </c>
      <c r="B1508" s="25" t="s">
        <v>17</v>
      </c>
      <c r="C1508" s="24" t="s">
        <v>5027</v>
      </c>
      <c r="D1508" s="24" t="s">
        <v>4125</v>
      </c>
      <c r="E1508" s="23">
        <v>18350</v>
      </c>
      <c r="F1508" s="115">
        <v>103</v>
      </c>
      <c r="G1508" s="85">
        <v>333.36666666666667</v>
      </c>
      <c r="H1508" s="72"/>
      <c r="I1508" s="73">
        <f t="shared" si="47"/>
        <v>0</v>
      </c>
      <c r="J1508" s="74" t="str">
        <f t="shared" si="46"/>
        <v/>
      </c>
    </row>
    <row r="1509" spans="1:10" ht="15" customHeight="1">
      <c r="A1509" s="25">
        <v>1508</v>
      </c>
      <c r="B1509" s="25" t="s">
        <v>17</v>
      </c>
      <c r="C1509" s="24" t="s">
        <v>5026</v>
      </c>
      <c r="D1509" s="24" t="s">
        <v>4127</v>
      </c>
      <c r="E1509" s="23">
        <v>18350</v>
      </c>
      <c r="F1509" s="115">
        <v>5</v>
      </c>
      <c r="G1509" s="85">
        <v>52.31</v>
      </c>
      <c r="H1509" s="72"/>
      <c r="I1509" s="73">
        <f t="shared" si="47"/>
        <v>0</v>
      </c>
      <c r="J1509" s="74" t="str">
        <f t="shared" si="46"/>
        <v/>
      </c>
    </row>
    <row r="1510" spans="1:10" ht="15" customHeight="1">
      <c r="A1510" s="25">
        <v>1509</v>
      </c>
      <c r="B1510" s="25" t="s">
        <v>17</v>
      </c>
      <c r="C1510" s="24" t="s">
        <v>5025</v>
      </c>
      <c r="D1510" s="24" t="s">
        <v>5024</v>
      </c>
      <c r="E1510" s="23">
        <v>74025</v>
      </c>
      <c r="F1510" s="115">
        <v>5</v>
      </c>
      <c r="G1510" s="85">
        <v>316.92</v>
      </c>
      <c r="H1510" s="72"/>
      <c r="I1510" s="73">
        <f t="shared" si="47"/>
        <v>0</v>
      </c>
      <c r="J1510" s="74" t="str">
        <f t="shared" si="46"/>
        <v/>
      </c>
    </row>
    <row r="1511" spans="1:10" ht="15" customHeight="1">
      <c r="A1511" s="25">
        <v>1510</v>
      </c>
      <c r="B1511" s="25" t="s">
        <v>17</v>
      </c>
      <c r="C1511" s="24" t="s">
        <v>5023</v>
      </c>
      <c r="D1511" s="24" t="s">
        <v>2845</v>
      </c>
      <c r="E1511" s="23" t="s">
        <v>5022</v>
      </c>
      <c r="F1511" s="115">
        <v>22</v>
      </c>
      <c r="G1511" s="85">
        <v>20.25</v>
      </c>
      <c r="H1511" s="72"/>
      <c r="I1511" s="73">
        <f t="shared" si="47"/>
        <v>0</v>
      </c>
      <c r="J1511" s="74" t="str">
        <f t="shared" si="46"/>
        <v/>
      </c>
    </row>
    <row r="1512" spans="1:10" ht="15" customHeight="1">
      <c r="A1512" s="25">
        <v>1511</v>
      </c>
      <c r="B1512" s="25" t="s">
        <v>17</v>
      </c>
      <c r="C1512" s="24" t="s">
        <v>5021</v>
      </c>
      <c r="D1512" s="24" t="s">
        <v>5020</v>
      </c>
      <c r="E1512" s="23">
        <v>98441</v>
      </c>
      <c r="F1512" s="115">
        <v>5</v>
      </c>
      <c r="G1512" s="85">
        <v>123.44</v>
      </c>
      <c r="H1512" s="72"/>
      <c r="I1512" s="73">
        <f t="shared" si="47"/>
        <v>0</v>
      </c>
      <c r="J1512" s="74" t="str">
        <f t="shared" si="46"/>
        <v/>
      </c>
    </row>
    <row r="1513" spans="1:10" ht="15" customHeight="1">
      <c r="A1513" s="25">
        <v>1512</v>
      </c>
      <c r="B1513" s="25" t="s">
        <v>17</v>
      </c>
      <c r="C1513" s="24" t="s">
        <v>5019</v>
      </c>
      <c r="D1513" s="24" t="s">
        <v>5015</v>
      </c>
      <c r="E1513" s="23">
        <v>624</v>
      </c>
      <c r="F1513" s="115">
        <v>150</v>
      </c>
      <c r="G1513" s="85">
        <v>20</v>
      </c>
      <c r="H1513" s="72"/>
      <c r="I1513" s="73">
        <f t="shared" si="47"/>
        <v>0</v>
      </c>
      <c r="J1513" s="74" t="str">
        <f t="shared" si="46"/>
        <v/>
      </c>
    </row>
    <row r="1514" spans="1:10" ht="15" customHeight="1">
      <c r="A1514" s="25">
        <v>1513</v>
      </c>
      <c r="B1514" s="25" t="s">
        <v>17</v>
      </c>
      <c r="C1514" s="24" t="s">
        <v>5018</v>
      </c>
      <c r="D1514" s="24" t="s">
        <v>5000</v>
      </c>
      <c r="E1514" s="23">
        <v>624</v>
      </c>
      <c r="F1514" s="115">
        <v>566</v>
      </c>
      <c r="G1514" s="85">
        <v>4.05</v>
      </c>
      <c r="H1514" s="72"/>
      <c r="I1514" s="73">
        <f t="shared" si="47"/>
        <v>0</v>
      </c>
      <c r="J1514" s="74" t="str">
        <f t="shared" si="46"/>
        <v/>
      </c>
    </row>
    <row r="1515" spans="1:10" ht="15" customHeight="1">
      <c r="A1515" s="25">
        <v>1514</v>
      </c>
      <c r="B1515" s="25" t="s">
        <v>17</v>
      </c>
      <c r="C1515" s="24" t="s">
        <v>5017</v>
      </c>
      <c r="D1515" s="24" t="s">
        <v>5015</v>
      </c>
      <c r="E1515" s="23" t="s">
        <v>1347</v>
      </c>
      <c r="F1515" s="115">
        <v>150</v>
      </c>
      <c r="G1515" s="85">
        <v>10.346666666666666</v>
      </c>
      <c r="H1515" s="72"/>
      <c r="I1515" s="73">
        <f t="shared" si="47"/>
        <v>0</v>
      </c>
      <c r="J1515" s="74" t="str">
        <f t="shared" si="46"/>
        <v/>
      </c>
    </row>
    <row r="1516" spans="1:10" ht="15" customHeight="1">
      <c r="A1516" s="25">
        <v>1515</v>
      </c>
      <c r="B1516" s="25" t="s">
        <v>17</v>
      </c>
      <c r="C1516" s="24" t="s">
        <v>5016</v>
      </c>
      <c r="D1516" s="24" t="s">
        <v>5015</v>
      </c>
      <c r="E1516" s="23">
        <v>624</v>
      </c>
      <c r="F1516" s="115">
        <v>200</v>
      </c>
      <c r="G1516" s="85">
        <v>6.4866666666666672</v>
      </c>
      <c r="H1516" s="72"/>
      <c r="I1516" s="73">
        <f t="shared" si="47"/>
        <v>0</v>
      </c>
      <c r="J1516" s="74" t="str">
        <f t="shared" si="46"/>
        <v/>
      </c>
    </row>
    <row r="1517" spans="1:10" ht="15" customHeight="1">
      <c r="A1517" s="25">
        <v>1516</v>
      </c>
      <c r="B1517" s="25" t="s">
        <v>17</v>
      </c>
      <c r="C1517" s="24" t="s">
        <v>5014</v>
      </c>
      <c r="D1517" s="24" t="s">
        <v>5013</v>
      </c>
      <c r="E1517" s="23">
        <v>69705</v>
      </c>
      <c r="F1517" s="115">
        <v>88</v>
      </c>
      <c r="G1517" s="85">
        <v>87.51</v>
      </c>
      <c r="H1517" s="72"/>
      <c r="I1517" s="73">
        <f t="shared" si="47"/>
        <v>0</v>
      </c>
      <c r="J1517" s="74" t="str">
        <f t="shared" si="46"/>
        <v/>
      </c>
    </row>
    <row r="1518" spans="1:10" ht="15" customHeight="1">
      <c r="A1518" s="25">
        <v>1517</v>
      </c>
      <c r="B1518" s="25" t="s">
        <v>17</v>
      </c>
      <c r="C1518" s="24" t="s">
        <v>5012</v>
      </c>
      <c r="D1518" s="24" t="s">
        <v>3795</v>
      </c>
      <c r="E1518" s="23">
        <v>624</v>
      </c>
      <c r="F1518" s="115">
        <v>172</v>
      </c>
      <c r="G1518" s="85">
        <v>84.666666666666671</v>
      </c>
      <c r="H1518" s="72"/>
      <c r="I1518" s="73">
        <f t="shared" si="47"/>
        <v>0</v>
      </c>
      <c r="J1518" s="74" t="str">
        <f t="shared" si="46"/>
        <v/>
      </c>
    </row>
    <row r="1519" spans="1:10" ht="15" customHeight="1">
      <c r="A1519" s="25">
        <v>1518</v>
      </c>
      <c r="B1519" s="25" t="s">
        <v>17</v>
      </c>
      <c r="C1519" s="24" t="s">
        <v>5011</v>
      </c>
      <c r="D1519" s="24" t="s">
        <v>5010</v>
      </c>
      <c r="E1519" s="23">
        <v>69705</v>
      </c>
      <c r="F1519" s="115">
        <v>144</v>
      </c>
      <c r="G1519" s="85">
        <v>9.06</v>
      </c>
      <c r="H1519" s="72"/>
      <c r="I1519" s="73">
        <f t="shared" si="47"/>
        <v>0</v>
      </c>
      <c r="J1519" s="74" t="str">
        <f t="shared" si="46"/>
        <v/>
      </c>
    </row>
    <row r="1520" spans="1:10" ht="15" customHeight="1">
      <c r="A1520" s="25">
        <v>1519</v>
      </c>
      <c r="B1520" s="25" t="s">
        <v>17</v>
      </c>
      <c r="C1520" s="24" t="s">
        <v>5009</v>
      </c>
      <c r="D1520" s="24" t="s">
        <v>5008</v>
      </c>
      <c r="E1520" s="23">
        <v>624</v>
      </c>
      <c r="F1520" s="115">
        <v>38</v>
      </c>
      <c r="G1520" s="85">
        <v>15.533333333333333</v>
      </c>
      <c r="H1520" s="72"/>
      <c r="I1520" s="73">
        <f t="shared" si="47"/>
        <v>0</v>
      </c>
      <c r="J1520" s="74" t="str">
        <f t="shared" si="46"/>
        <v/>
      </c>
    </row>
    <row r="1521" spans="1:10" ht="15" customHeight="1">
      <c r="A1521" s="25">
        <v>1520</v>
      </c>
      <c r="B1521" s="25" t="s">
        <v>17</v>
      </c>
      <c r="C1521" s="24" t="s">
        <v>5007</v>
      </c>
      <c r="D1521" s="24" t="s">
        <v>5006</v>
      </c>
      <c r="E1521" s="23">
        <v>624</v>
      </c>
      <c r="F1521" s="115">
        <v>53</v>
      </c>
      <c r="G1521" s="85">
        <v>2.3066666666666666</v>
      </c>
      <c r="H1521" s="72"/>
      <c r="I1521" s="73">
        <f t="shared" si="47"/>
        <v>0</v>
      </c>
      <c r="J1521" s="74" t="str">
        <f t="shared" si="46"/>
        <v/>
      </c>
    </row>
    <row r="1522" spans="1:10" ht="15" customHeight="1">
      <c r="A1522" s="25">
        <v>1521</v>
      </c>
      <c r="B1522" s="25" t="s">
        <v>17</v>
      </c>
      <c r="C1522" s="24" t="s">
        <v>5004</v>
      </c>
      <c r="D1522" s="24" t="s">
        <v>5005</v>
      </c>
      <c r="E1522" s="23">
        <v>624</v>
      </c>
      <c r="F1522" s="115">
        <v>50</v>
      </c>
      <c r="G1522" s="85">
        <v>34.72</v>
      </c>
      <c r="H1522" s="72"/>
      <c r="I1522" s="73">
        <f t="shared" si="47"/>
        <v>0</v>
      </c>
      <c r="J1522" s="74" t="str">
        <f t="shared" si="46"/>
        <v/>
      </c>
    </row>
    <row r="1523" spans="1:10" ht="15" customHeight="1">
      <c r="A1523" s="25">
        <v>1522</v>
      </c>
      <c r="B1523" s="25" t="s">
        <v>17</v>
      </c>
      <c r="C1523" s="24" t="s">
        <v>5004</v>
      </c>
      <c r="D1523" s="24" t="s">
        <v>5003</v>
      </c>
      <c r="E1523" s="23" t="s">
        <v>5002</v>
      </c>
      <c r="F1523" s="115">
        <v>60</v>
      </c>
      <c r="G1523" s="85">
        <v>11.45</v>
      </c>
      <c r="H1523" s="72"/>
      <c r="I1523" s="73">
        <f t="shared" si="47"/>
        <v>0</v>
      </c>
      <c r="J1523" s="74" t="str">
        <f t="shared" si="46"/>
        <v/>
      </c>
    </row>
    <row r="1524" spans="1:10" ht="15" customHeight="1">
      <c r="A1524" s="25">
        <v>1523</v>
      </c>
      <c r="B1524" s="25" t="s">
        <v>17</v>
      </c>
      <c r="C1524" s="24" t="s">
        <v>5001</v>
      </c>
      <c r="D1524" s="24" t="s">
        <v>5000</v>
      </c>
      <c r="E1524" s="23">
        <v>624</v>
      </c>
      <c r="F1524" s="115">
        <v>792</v>
      </c>
      <c r="G1524" s="85">
        <v>6.0466666666666669</v>
      </c>
      <c r="H1524" s="72"/>
      <c r="I1524" s="73">
        <f t="shared" si="47"/>
        <v>0</v>
      </c>
      <c r="J1524" s="74" t="str">
        <f t="shared" si="46"/>
        <v/>
      </c>
    </row>
    <row r="1525" spans="1:10" ht="15" customHeight="1">
      <c r="A1525" s="25">
        <v>1524</v>
      </c>
      <c r="B1525" s="25" t="s">
        <v>17</v>
      </c>
      <c r="C1525" s="24" t="s">
        <v>4999</v>
      </c>
      <c r="D1525" s="24" t="s">
        <v>4998</v>
      </c>
      <c r="E1525" s="23" t="s">
        <v>4997</v>
      </c>
      <c r="F1525" s="115">
        <v>5</v>
      </c>
      <c r="G1525" s="85">
        <v>80</v>
      </c>
      <c r="H1525" s="72"/>
      <c r="I1525" s="73">
        <f t="shared" si="47"/>
        <v>0</v>
      </c>
      <c r="J1525" s="74" t="str">
        <f t="shared" si="46"/>
        <v/>
      </c>
    </row>
    <row r="1526" spans="1:10" ht="15" customHeight="1">
      <c r="A1526" s="25">
        <v>1525</v>
      </c>
      <c r="B1526" s="25" t="s">
        <v>17</v>
      </c>
      <c r="C1526" s="24" t="s">
        <v>1343</v>
      </c>
      <c r="D1526" s="24" t="s">
        <v>4996</v>
      </c>
      <c r="E1526" s="23">
        <v>54527</v>
      </c>
      <c r="F1526" s="115">
        <v>290</v>
      </c>
      <c r="G1526" s="85">
        <v>23.48</v>
      </c>
      <c r="H1526" s="72"/>
      <c r="I1526" s="73">
        <f t="shared" si="47"/>
        <v>0</v>
      </c>
      <c r="J1526" s="74" t="str">
        <f t="shared" si="46"/>
        <v/>
      </c>
    </row>
    <row r="1527" spans="1:10" ht="15" customHeight="1">
      <c r="A1527" s="25">
        <v>1526</v>
      </c>
      <c r="B1527" s="25" t="s">
        <v>17</v>
      </c>
      <c r="C1527" s="24" t="s">
        <v>4995</v>
      </c>
      <c r="D1527" s="24" t="s">
        <v>4994</v>
      </c>
      <c r="E1527" s="23">
        <v>54527</v>
      </c>
      <c r="F1527" s="115">
        <v>49</v>
      </c>
      <c r="G1527" s="85">
        <v>60</v>
      </c>
      <c r="H1527" s="72"/>
      <c r="I1527" s="73">
        <f t="shared" si="47"/>
        <v>0</v>
      </c>
      <c r="J1527" s="74" t="str">
        <f t="shared" si="46"/>
        <v/>
      </c>
    </row>
    <row r="1528" spans="1:10" ht="15" customHeight="1">
      <c r="A1528" s="25">
        <v>1527</v>
      </c>
      <c r="B1528" s="25" t="s">
        <v>17</v>
      </c>
      <c r="C1528" s="24" t="s">
        <v>4993</v>
      </c>
      <c r="D1528" s="24" t="s">
        <v>4992</v>
      </c>
      <c r="E1528" s="23">
        <v>11583</v>
      </c>
      <c r="F1528" s="115">
        <v>10</v>
      </c>
      <c r="G1528" s="85">
        <v>235.66</v>
      </c>
      <c r="H1528" s="72"/>
      <c r="I1528" s="73">
        <f t="shared" si="47"/>
        <v>0</v>
      </c>
      <c r="J1528" s="74" t="str">
        <f t="shared" si="46"/>
        <v/>
      </c>
    </row>
    <row r="1529" spans="1:10" ht="15" customHeight="1">
      <c r="A1529" s="25">
        <v>1528</v>
      </c>
      <c r="B1529" s="25" t="s">
        <v>17</v>
      </c>
      <c r="C1529" s="24" t="s">
        <v>4991</v>
      </c>
      <c r="D1529" s="24" t="s">
        <v>4990</v>
      </c>
      <c r="E1529" s="23">
        <v>88044</v>
      </c>
      <c r="F1529" s="115">
        <v>5</v>
      </c>
      <c r="G1529" s="85">
        <v>28.156666666666666</v>
      </c>
      <c r="H1529" s="72"/>
      <c r="I1529" s="73">
        <f t="shared" si="47"/>
        <v>0</v>
      </c>
      <c r="J1529" s="74" t="str">
        <f t="shared" si="46"/>
        <v/>
      </c>
    </row>
    <row r="1530" spans="1:10" ht="15" customHeight="1">
      <c r="A1530" s="25">
        <v>1529</v>
      </c>
      <c r="B1530" s="25" t="s">
        <v>17</v>
      </c>
      <c r="C1530" s="24" t="s">
        <v>4989</v>
      </c>
      <c r="D1530" s="24" t="s">
        <v>2743</v>
      </c>
      <c r="E1530" s="23">
        <v>88044</v>
      </c>
      <c r="F1530" s="115">
        <v>37</v>
      </c>
      <c r="G1530" s="85">
        <v>2.5166666666666666</v>
      </c>
      <c r="H1530" s="72"/>
      <c r="I1530" s="73">
        <f t="shared" si="47"/>
        <v>0</v>
      </c>
      <c r="J1530" s="74" t="str">
        <f t="shared" si="46"/>
        <v/>
      </c>
    </row>
    <row r="1531" spans="1:10" ht="15" customHeight="1">
      <c r="A1531" s="25">
        <v>1530</v>
      </c>
      <c r="B1531" s="25" t="s">
        <v>17</v>
      </c>
      <c r="C1531" s="24" t="s">
        <v>4988</v>
      </c>
      <c r="D1531" s="24" t="s">
        <v>3297</v>
      </c>
      <c r="E1531" s="23">
        <v>198</v>
      </c>
      <c r="F1531" s="115">
        <v>530</v>
      </c>
      <c r="G1531" s="85">
        <v>0.7</v>
      </c>
      <c r="H1531" s="72"/>
      <c r="I1531" s="73">
        <f t="shared" si="47"/>
        <v>0</v>
      </c>
      <c r="J1531" s="74" t="str">
        <f t="shared" si="46"/>
        <v/>
      </c>
    </row>
    <row r="1532" spans="1:10" ht="15" customHeight="1">
      <c r="A1532" s="25">
        <v>1531</v>
      </c>
      <c r="B1532" s="25" t="s">
        <v>17</v>
      </c>
      <c r="C1532" s="24" t="s">
        <v>4987</v>
      </c>
      <c r="D1532" s="24" t="s">
        <v>3297</v>
      </c>
      <c r="E1532" s="23">
        <v>198</v>
      </c>
      <c r="F1532" s="115">
        <v>183</v>
      </c>
      <c r="G1532" s="85">
        <v>0.78</v>
      </c>
      <c r="H1532" s="72"/>
      <c r="I1532" s="73">
        <f t="shared" si="47"/>
        <v>0</v>
      </c>
      <c r="J1532" s="74" t="str">
        <f t="shared" si="46"/>
        <v/>
      </c>
    </row>
    <row r="1533" spans="1:10" ht="15" customHeight="1">
      <c r="A1533" s="25">
        <v>1532</v>
      </c>
      <c r="B1533" s="25" t="s">
        <v>17</v>
      </c>
      <c r="C1533" s="24" t="s">
        <v>4986</v>
      </c>
      <c r="D1533" s="24" t="s">
        <v>3297</v>
      </c>
      <c r="E1533" s="23">
        <v>88044</v>
      </c>
      <c r="F1533" s="115">
        <v>22</v>
      </c>
      <c r="G1533" s="85">
        <v>63.910000000000004</v>
      </c>
      <c r="H1533" s="72"/>
      <c r="I1533" s="73">
        <f t="shared" si="47"/>
        <v>0</v>
      </c>
      <c r="J1533" s="74" t="str">
        <f t="shared" si="46"/>
        <v/>
      </c>
    </row>
    <row r="1534" spans="1:10" ht="15" customHeight="1">
      <c r="A1534" s="25">
        <v>1533</v>
      </c>
      <c r="B1534" s="25" t="s">
        <v>17</v>
      </c>
      <c r="C1534" s="24" t="s">
        <v>4985</v>
      </c>
      <c r="D1534" s="24" t="s">
        <v>3297</v>
      </c>
      <c r="E1534" s="23">
        <v>81343</v>
      </c>
      <c r="F1534" s="115">
        <v>170</v>
      </c>
      <c r="G1534" s="85">
        <v>1.3799999999999997</v>
      </c>
      <c r="H1534" s="72"/>
      <c r="I1534" s="73">
        <f t="shared" si="47"/>
        <v>0</v>
      </c>
      <c r="J1534" s="74" t="str">
        <f t="shared" si="46"/>
        <v/>
      </c>
    </row>
    <row r="1535" spans="1:10" ht="15" customHeight="1">
      <c r="A1535" s="25">
        <v>1534</v>
      </c>
      <c r="B1535" s="25" t="s">
        <v>17</v>
      </c>
      <c r="C1535" s="24" t="s">
        <v>4984</v>
      </c>
      <c r="D1535" s="24" t="s">
        <v>3297</v>
      </c>
      <c r="E1535" s="23">
        <v>81343</v>
      </c>
      <c r="F1535" s="115">
        <v>480</v>
      </c>
      <c r="G1535" s="85">
        <v>7.7266666666666666</v>
      </c>
      <c r="H1535" s="72"/>
      <c r="I1535" s="73">
        <f t="shared" si="47"/>
        <v>0</v>
      </c>
      <c r="J1535" s="74" t="str">
        <f t="shared" si="46"/>
        <v/>
      </c>
    </row>
    <row r="1536" spans="1:10" ht="15" customHeight="1">
      <c r="A1536" s="25">
        <v>1535</v>
      </c>
      <c r="B1536" s="25" t="s">
        <v>17</v>
      </c>
      <c r="C1536" s="24" t="s">
        <v>4982</v>
      </c>
      <c r="D1536" s="24" t="s">
        <v>3297</v>
      </c>
      <c r="E1536" s="23">
        <v>88044</v>
      </c>
      <c r="F1536" s="115">
        <v>752</v>
      </c>
      <c r="G1536" s="85">
        <v>0.19999999999999998</v>
      </c>
      <c r="H1536" s="72"/>
      <c r="I1536" s="73">
        <f t="shared" si="47"/>
        <v>0</v>
      </c>
      <c r="J1536" s="74" t="str">
        <f t="shared" si="46"/>
        <v/>
      </c>
    </row>
    <row r="1537" spans="1:10" ht="15" customHeight="1">
      <c r="A1537" s="25">
        <v>1536</v>
      </c>
      <c r="B1537" s="25" t="s">
        <v>17</v>
      </c>
      <c r="C1537" s="24" t="s">
        <v>4981</v>
      </c>
      <c r="D1537" s="24" t="s">
        <v>3297</v>
      </c>
      <c r="E1537" s="23">
        <v>88044</v>
      </c>
      <c r="F1537" s="115">
        <v>5</v>
      </c>
      <c r="G1537" s="85">
        <v>43.05333333333332</v>
      </c>
      <c r="H1537" s="72"/>
      <c r="I1537" s="73">
        <f t="shared" si="47"/>
        <v>0</v>
      </c>
      <c r="J1537" s="74" t="str">
        <f t="shared" si="46"/>
        <v/>
      </c>
    </row>
    <row r="1538" spans="1:10" ht="15" customHeight="1">
      <c r="A1538" s="25">
        <v>1537</v>
      </c>
      <c r="B1538" s="25" t="s">
        <v>17</v>
      </c>
      <c r="C1538" s="24" t="s">
        <v>4979</v>
      </c>
      <c r="D1538" s="24" t="s">
        <v>3118</v>
      </c>
      <c r="E1538" s="23" t="s">
        <v>4978</v>
      </c>
      <c r="F1538" s="115">
        <v>328</v>
      </c>
      <c r="G1538" s="85">
        <v>13.35</v>
      </c>
      <c r="H1538" s="72"/>
      <c r="I1538" s="73">
        <f t="shared" si="47"/>
        <v>0</v>
      </c>
      <c r="J1538" s="74" t="str">
        <f t="shared" ref="J1538:J1601" si="48">IF(H:H&gt;G:G, "Above Estimated Unit Price", "")</f>
        <v/>
      </c>
    </row>
    <row r="1539" spans="1:10" ht="15" customHeight="1">
      <c r="A1539" s="25">
        <v>1538</v>
      </c>
      <c r="B1539" s="25" t="s">
        <v>17</v>
      </c>
      <c r="C1539" s="24" t="s">
        <v>4976</v>
      </c>
      <c r="D1539" s="24" t="s">
        <v>4975</v>
      </c>
      <c r="E1539" s="23">
        <v>81343</v>
      </c>
      <c r="F1539" s="115">
        <v>5</v>
      </c>
      <c r="G1539" s="85">
        <v>110.44666666666667</v>
      </c>
      <c r="H1539" s="72"/>
      <c r="I1539" s="73">
        <f t="shared" ref="I1539:I1602" si="49">H1539*F1539</f>
        <v>0</v>
      </c>
      <c r="J1539" s="74" t="str">
        <f t="shared" si="48"/>
        <v/>
      </c>
    </row>
    <row r="1540" spans="1:10" ht="15" customHeight="1">
      <c r="A1540" s="25">
        <v>1539</v>
      </c>
      <c r="B1540" s="25" t="s">
        <v>17</v>
      </c>
      <c r="C1540" s="24" t="s">
        <v>4974</v>
      </c>
      <c r="D1540" s="24" t="s">
        <v>3163</v>
      </c>
      <c r="E1540" s="23">
        <v>88044</v>
      </c>
      <c r="F1540" s="115">
        <v>26</v>
      </c>
      <c r="G1540" s="85">
        <v>5.8833333333333329</v>
      </c>
      <c r="H1540" s="72"/>
      <c r="I1540" s="73">
        <f t="shared" si="49"/>
        <v>0</v>
      </c>
      <c r="J1540" s="74" t="str">
        <f t="shared" si="48"/>
        <v/>
      </c>
    </row>
    <row r="1541" spans="1:10" ht="15" customHeight="1">
      <c r="A1541" s="25">
        <v>1540</v>
      </c>
      <c r="B1541" s="25" t="s">
        <v>17</v>
      </c>
      <c r="C1541" s="24" t="s">
        <v>4972</v>
      </c>
      <c r="D1541" s="24" t="s">
        <v>3163</v>
      </c>
      <c r="E1541" s="23">
        <v>88044</v>
      </c>
      <c r="F1541" s="115">
        <v>120</v>
      </c>
      <c r="G1541" s="85">
        <v>42.44</v>
      </c>
      <c r="H1541" s="72"/>
      <c r="I1541" s="73">
        <f t="shared" si="49"/>
        <v>0</v>
      </c>
      <c r="J1541" s="74" t="str">
        <f t="shared" si="48"/>
        <v/>
      </c>
    </row>
    <row r="1542" spans="1:10" ht="15" customHeight="1">
      <c r="A1542" s="25">
        <v>1541</v>
      </c>
      <c r="B1542" s="25" t="s">
        <v>17</v>
      </c>
      <c r="C1542" s="24" t="s">
        <v>4971</v>
      </c>
      <c r="D1542" s="24" t="s">
        <v>3583</v>
      </c>
      <c r="E1542" s="23">
        <v>21335</v>
      </c>
      <c r="F1542" s="115">
        <v>12</v>
      </c>
      <c r="G1542" s="85">
        <v>33.213333333333331</v>
      </c>
      <c r="H1542" s="72"/>
      <c r="I1542" s="73">
        <f t="shared" si="49"/>
        <v>0</v>
      </c>
      <c r="J1542" s="74" t="str">
        <f t="shared" si="48"/>
        <v/>
      </c>
    </row>
    <row r="1543" spans="1:10" ht="15" customHeight="1">
      <c r="A1543" s="25">
        <v>1542</v>
      </c>
      <c r="B1543" s="25" t="s">
        <v>17</v>
      </c>
      <c r="C1543" s="24" t="s">
        <v>4970</v>
      </c>
      <c r="D1543" s="24" t="s">
        <v>3572</v>
      </c>
      <c r="E1543" s="23">
        <v>88044</v>
      </c>
      <c r="F1543" s="115">
        <v>18</v>
      </c>
      <c r="G1543" s="85">
        <v>4</v>
      </c>
      <c r="H1543" s="72"/>
      <c r="I1543" s="73">
        <f t="shared" si="49"/>
        <v>0</v>
      </c>
      <c r="J1543" s="74" t="str">
        <f t="shared" si="48"/>
        <v/>
      </c>
    </row>
    <row r="1544" spans="1:10" ht="15" customHeight="1">
      <c r="A1544" s="25">
        <v>1543</v>
      </c>
      <c r="B1544" s="25" t="s">
        <v>17</v>
      </c>
      <c r="C1544" s="24" t="s">
        <v>4969</v>
      </c>
      <c r="D1544" s="24" t="s">
        <v>2851</v>
      </c>
      <c r="E1544" s="23">
        <v>88044</v>
      </c>
      <c r="F1544" s="115">
        <v>5</v>
      </c>
      <c r="G1544" s="85">
        <v>49.75333333333333</v>
      </c>
      <c r="H1544" s="72"/>
      <c r="I1544" s="73">
        <f t="shared" si="49"/>
        <v>0</v>
      </c>
      <c r="J1544" s="74" t="str">
        <f t="shared" si="48"/>
        <v/>
      </c>
    </row>
    <row r="1545" spans="1:10" ht="15" customHeight="1">
      <c r="A1545" s="25">
        <v>1544</v>
      </c>
      <c r="B1545" s="25" t="s">
        <v>17</v>
      </c>
      <c r="C1545" s="24" t="s">
        <v>4968</v>
      </c>
      <c r="D1545" s="24" t="s">
        <v>3236</v>
      </c>
      <c r="E1545" s="23">
        <v>88044</v>
      </c>
      <c r="F1545" s="115">
        <v>125</v>
      </c>
      <c r="G1545" s="85">
        <v>38.223333333333336</v>
      </c>
      <c r="H1545" s="72"/>
      <c r="I1545" s="73">
        <f t="shared" si="49"/>
        <v>0</v>
      </c>
      <c r="J1545" s="74" t="str">
        <f t="shared" si="48"/>
        <v/>
      </c>
    </row>
    <row r="1546" spans="1:10" ht="15" customHeight="1">
      <c r="A1546" s="25">
        <v>1545</v>
      </c>
      <c r="B1546" s="25" t="s">
        <v>17</v>
      </c>
      <c r="C1546" s="24" t="s">
        <v>4967</v>
      </c>
      <c r="D1546" s="24" t="s">
        <v>3118</v>
      </c>
      <c r="E1546" s="23">
        <v>88044</v>
      </c>
      <c r="F1546" s="115">
        <v>10</v>
      </c>
      <c r="G1546" s="85">
        <v>6.4033333333333333</v>
      </c>
      <c r="H1546" s="72"/>
      <c r="I1546" s="73">
        <f t="shared" si="49"/>
        <v>0</v>
      </c>
      <c r="J1546" s="74" t="str">
        <f t="shared" si="48"/>
        <v/>
      </c>
    </row>
    <row r="1547" spans="1:10" ht="15" customHeight="1">
      <c r="A1547" s="25">
        <v>1546</v>
      </c>
      <c r="B1547" s="25" t="s">
        <v>17</v>
      </c>
      <c r="C1547" s="24" t="s">
        <v>4966</v>
      </c>
      <c r="D1547" s="24" t="s">
        <v>3345</v>
      </c>
      <c r="E1547" s="23">
        <v>80205</v>
      </c>
      <c r="F1547" s="115">
        <v>298</v>
      </c>
      <c r="G1547" s="85">
        <v>0.29666666666666663</v>
      </c>
      <c r="H1547" s="72"/>
      <c r="I1547" s="73">
        <f t="shared" si="49"/>
        <v>0</v>
      </c>
      <c r="J1547" s="74" t="str">
        <f t="shared" si="48"/>
        <v/>
      </c>
    </row>
    <row r="1548" spans="1:10" ht="15" customHeight="1">
      <c r="A1548" s="25">
        <v>1547</v>
      </c>
      <c r="B1548" s="25" t="s">
        <v>17</v>
      </c>
      <c r="C1548" s="24" t="s">
        <v>1297</v>
      </c>
      <c r="D1548" s="24" t="s">
        <v>3345</v>
      </c>
      <c r="E1548" s="23">
        <v>80205</v>
      </c>
      <c r="F1548" s="115">
        <v>191</v>
      </c>
      <c r="G1548" s="85">
        <v>0.77333333333333343</v>
      </c>
      <c r="H1548" s="72"/>
      <c r="I1548" s="73">
        <f t="shared" si="49"/>
        <v>0</v>
      </c>
      <c r="J1548" s="74" t="str">
        <f t="shared" si="48"/>
        <v/>
      </c>
    </row>
    <row r="1549" spans="1:10" ht="15" customHeight="1">
      <c r="A1549" s="25">
        <v>1548</v>
      </c>
      <c r="B1549" s="25" t="s">
        <v>17</v>
      </c>
      <c r="C1549" s="24" t="s">
        <v>4964</v>
      </c>
      <c r="D1549" s="24" t="s">
        <v>3345</v>
      </c>
      <c r="E1549" s="23">
        <v>80205</v>
      </c>
      <c r="F1549" s="115">
        <v>152</v>
      </c>
      <c r="G1549" s="85">
        <v>1.1633333333333333</v>
      </c>
      <c r="H1549" s="72"/>
      <c r="I1549" s="73">
        <f t="shared" si="49"/>
        <v>0</v>
      </c>
      <c r="J1549" s="74" t="str">
        <f t="shared" si="48"/>
        <v/>
      </c>
    </row>
    <row r="1550" spans="1:10" ht="15" customHeight="1">
      <c r="A1550" s="25">
        <v>1549</v>
      </c>
      <c r="B1550" s="25" t="s">
        <v>17</v>
      </c>
      <c r="C1550" s="24" t="s">
        <v>4963</v>
      </c>
      <c r="D1550" s="24" t="s">
        <v>3118</v>
      </c>
      <c r="E1550" s="23">
        <v>80205</v>
      </c>
      <c r="F1550" s="115">
        <v>23</v>
      </c>
      <c r="G1550" s="85">
        <v>51.136666666666663</v>
      </c>
      <c r="H1550" s="72"/>
      <c r="I1550" s="73">
        <f t="shared" si="49"/>
        <v>0</v>
      </c>
      <c r="J1550" s="74" t="str">
        <f t="shared" si="48"/>
        <v/>
      </c>
    </row>
    <row r="1551" spans="1:10" ht="15" customHeight="1">
      <c r="A1551" s="25">
        <v>1550</v>
      </c>
      <c r="B1551" s="25" t="s">
        <v>17</v>
      </c>
      <c r="C1551" s="24" t="s">
        <v>4962</v>
      </c>
      <c r="D1551" s="24" t="s">
        <v>3236</v>
      </c>
      <c r="E1551" s="23">
        <v>88044</v>
      </c>
      <c r="F1551" s="115">
        <v>610</v>
      </c>
      <c r="G1551" s="85">
        <v>0.10000000000000002</v>
      </c>
      <c r="H1551" s="72"/>
      <c r="I1551" s="73">
        <f t="shared" si="49"/>
        <v>0</v>
      </c>
      <c r="J1551" s="74" t="str">
        <f t="shared" si="48"/>
        <v/>
      </c>
    </row>
    <row r="1552" spans="1:10" ht="15" customHeight="1">
      <c r="A1552" s="25">
        <v>1551</v>
      </c>
      <c r="B1552" s="25" t="s">
        <v>17</v>
      </c>
      <c r="C1552" s="24" t="s">
        <v>4961</v>
      </c>
      <c r="D1552" s="24" t="s">
        <v>3457</v>
      </c>
      <c r="E1552" s="23">
        <v>88044</v>
      </c>
      <c r="F1552" s="115">
        <v>5</v>
      </c>
      <c r="G1552" s="85">
        <v>34.023333333333333</v>
      </c>
      <c r="H1552" s="72"/>
      <c r="I1552" s="73">
        <f t="shared" si="49"/>
        <v>0</v>
      </c>
      <c r="J1552" s="74" t="str">
        <f t="shared" si="48"/>
        <v/>
      </c>
    </row>
    <row r="1553" spans="1:10" ht="15" customHeight="1">
      <c r="A1553" s="25">
        <v>1552</v>
      </c>
      <c r="B1553" s="25" t="s">
        <v>17</v>
      </c>
      <c r="C1553" s="24" t="s">
        <v>4960</v>
      </c>
      <c r="D1553" s="24" t="s">
        <v>3236</v>
      </c>
      <c r="E1553" s="23">
        <v>88044</v>
      </c>
      <c r="F1553" s="115">
        <v>144</v>
      </c>
      <c r="G1553" s="85">
        <v>0.91333333333333322</v>
      </c>
      <c r="H1553" s="72"/>
      <c r="I1553" s="73">
        <f t="shared" si="49"/>
        <v>0</v>
      </c>
      <c r="J1553" s="74" t="str">
        <f t="shared" si="48"/>
        <v/>
      </c>
    </row>
    <row r="1554" spans="1:10" ht="15" customHeight="1">
      <c r="A1554" s="25">
        <v>1553</v>
      </c>
      <c r="B1554" s="25" t="s">
        <v>17</v>
      </c>
      <c r="C1554" s="24" t="s">
        <v>4958</v>
      </c>
      <c r="D1554" s="24" t="s">
        <v>3269</v>
      </c>
      <c r="E1554" s="23">
        <v>88044</v>
      </c>
      <c r="F1554" s="115">
        <v>212</v>
      </c>
      <c r="G1554" s="85">
        <v>0.69000000000000006</v>
      </c>
      <c r="H1554" s="72"/>
      <c r="I1554" s="73">
        <f t="shared" si="49"/>
        <v>0</v>
      </c>
      <c r="J1554" s="74" t="str">
        <f t="shared" si="48"/>
        <v/>
      </c>
    </row>
    <row r="1555" spans="1:10" ht="15" customHeight="1">
      <c r="A1555" s="25">
        <v>1554</v>
      </c>
      <c r="B1555" s="25" t="s">
        <v>17</v>
      </c>
      <c r="C1555" s="24" t="s">
        <v>4957</v>
      </c>
      <c r="D1555" s="24" t="s">
        <v>3236</v>
      </c>
      <c r="E1555" s="23">
        <v>88044</v>
      </c>
      <c r="F1555" s="115">
        <v>287</v>
      </c>
      <c r="G1555" s="85">
        <v>0.23666666666666666</v>
      </c>
      <c r="H1555" s="72"/>
      <c r="I1555" s="73">
        <f t="shared" si="49"/>
        <v>0</v>
      </c>
      <c r="J1555" s="74" t="str">
        <f t="shared" si="48"/>
        <v/>
      </c>
    </row>
    <row r="1556" spans="1:10" ht="15" customHeight="1">
      <c r="A1556" s="25">
        <v>1555</v>
      </c>
      <c r="B1556" s="25" t="s">
        <v>17</v>
      </c>
      <c r="C1556" s="24" t="s">
        <v>4955</v>
      </c>
      <c r="D1556" s="24" t="s">
        <v>3236</v>
      </c>
      <c r="E1556" s="23">
        <v>88044</v>
      </c>
      <c r="F1556" s="115">
        <v>453</v>
      </c>
      <c r="G1556" s="85">
        <v>0.15</v>
      </c>
      <c r="H1556" s="72"/>
      <c r="I1556" s="73">
        <f t="shared" si="49"/>
        <v>0</v>
      </c>
      <c r="J1556" s="74" t="str">
        <f t="shared" si="48"/>
        <v/>
      </c>
    </row>
    <row r="1557" spans="1:10" ht="15" customHeight="1">
      <c r="A1557" s="25">
        <v>1556</v>
      </c>
      <c r="B1557" s="25" t="s">
        <v>17</v>
      </c>
      <c r="C1557" s="24" t="s">
        <v>4954</v>
      </c>
      <c r="D1557" s="24" t="s">
        <v>3214</v>
      </c>
      <c r="E1557" s="23">
        <v>80205</v>
      </c>
      <c r="F1557" s="115">
        <v>335</v>
      </c>
      <c r="G1557" s="85">
        <v>0.98999999999999988</v>
      </c>
      <c r="H1557" s="72"/>
      <c r="I1557" s="73">
        <f t="shared" si="49"/>
        <v>0</v>
      </c>
      <c r="J1557" s="74" t="str">
        <f t="shared" si="48"/>
        <v/>
      </c>
    </row>
    <row r="1558" spans="1:10" ht="15" customHeight="1">
      <c r="A1558" s="25">
        <v>1557</v>
      </c>
      <c r="B1558" s="25" t="s">
        <v>17</v>
      </c>
      <c r="C1558" s="24" t="s">
        <v>4953</v>
      </c>
      <c r="D1558" s="24" t="s">
        <v>3214</v>
      </c>
      <c r="E1558" s="23">
        <v>88044</v>
      </c>
      <c r="F1558" s="115">
        <v>350</v>
      </c>
      <c r="G1558" s="85">
        <v>0.25</v>
      </c>
      <c r="H1558" s="72"/>
      <c r="I1558" s="73">
        <f t="shared" si="49"/>
        <v>0</v>
      </c>
      <c r="J1558" s="74" t="str">
        <f t="shared" si="48"/>
        <v/>
      </c>
    </row>
    <row r="1559" spans="1:10" ht="15" customHeight="1">
      <c r="A1559" s="25">
        <v>1558</v>
      </c>
      <c r="B1559" s="25" t="s">
        <v>17</v>
      </c>
      <c r="C1559" s="24" t="s">
        <v>1293</v>
      </c>
      <c r="D1559" s="24" t="s">
        <v>3163</v>
      </c>
      <c r="E1559" s="23">
        <v>45681</v>
      </c>
      <c r="F1559" s="115">
        <v>117</v>
      </c>
      <c r="G1559" s="85">
        <v>0.42999999999999994</v>
      </c>
      <c r="H1559" s="72"/>
      <c r="I1559" s="73">
        <f t="shared" si="49"/>
        <v>0</v>
      </c>
      <c r="J1559" s="74" t="str">
        <f t="shared" si="48"/>
        <v/>
      </c>
    </row>
    <row r="1560" spans="1:10" ht="15" customHeight="1">
      <c r="A1560" s="25">
        <v>1559</v>
      </c>
      <c r="B1560" s="25" t="s">
        <v>17</v>
      </c>
      <c r="C1560" s="24" t="s">
        <v>4950</v>
      </c>
      <c r="D1560" s="24" t="s">
        <v>4949</v>
      </c>
      <c r="E1560" s="23">
        <v>88044</v>
      </c>
      <c r="F1560" s="115">
        <v>5</v>
      </c>
      <c r="G1560" s="85">
        <v>13.899999999999999</v>
      </c>
      <c r="H1560" s="72"/>
      <c r="I1560" s="73">
        <f t="shared" si="49"/>
        <v>0</v>
      </c>
      <c r="J1560" s="74" t="str">
        <f t="shared" si="48"/>
        <v/>
      </c>
    </row>
    <row r="1561" spans="1:10" ht="15" customHeight="1">
      <c r="A1561" s="25">
        <v>1560</v>
      </c>
      <c r="B1561" s="25" t="s">
        <v>17</v>
      </c>
      <c r="C1561" s="24" t="s">
        <v>4948</v>
      </c>
      <c r="D1561" s="24" t="s">
        <v>4808</v>
      </c>
      <c r="E1561" s="23">
        <v>88044</v>
      </c>
      <c r="F1561" s="115">
        <v>713</v>
      </c>
      <c r="G1561" s="85">
        <v>0.17</v>
      </c>
      <c r="H1561" s="72"/>
      <c r="I1561" s="73">
        <f t="shared" si="49"/>
        <v>0</v>
      </c>
      <c r="J1561" s="74" t="str">
        <f t="shared" si="48"/>
        <v/>
      </c>
    </row>
    <row r="1562" spans="1:10" ht="15" customHeight="1">
      <c r="A1562" s="25">
        <v>1561</v>
      </c>
      <c r="B1562" s="25" t="s">
        <v>17</v>
      </c>
      <c r="C1562" s="24" t="s">
        <v>4947</v>
      </c>
      <c r="D1562" s="24" t="s">
        <v>3269</v>
      </c>
      <c r="E1562" s="23">
        <v>88044</v>
      </c>
      <c r="F1562" s="115">
        <v>210</v>
      </c>
      <c r="G1562" s="85">
        <v>10.88</v>
      </c>
      <c r="H1562" s="72"/>
      <c r="I1562" s="73">
        <f t="shared" si="49"/>
        <v>0</v>
      </c>
      <c r="J1562" s="74" t="str">
        <f t="shared" si="48"/>
        <v/>
      </c>
    </row>
    <row r="1563" spans="1:10" ht="15" customHeight="1">
      <c r="A1563" s="25">
        <v>1562</v>
      </c>
      <c r="B1563" s="25" t="s">
        <v>17</v>
      </c>
      <c r="C1563" s="24" t="s">
        <v>4946</v>
      </c>
      <c r="D1563" s="24" t="s">
        <v>4938</v>
      </c>
      <c r="E1563" s="23">
        <v>88044</v>
      </c>
      <c r="F1563" s="115">
        <v>139</v>
      </c>
      <c r="G1563" s="85">
        <v>15.339999999999998</v>
      </c>
      <c r="H1563" s="72"/>
      <c r="I1563" s="73">
        <f t="shared" si="49"/>
        <v>0</v>
      </c>
      <c r="J1563" s="74" t="str">
        <f t="shared" si="48"/>
        <v/>
      </c>
    </row>
    <row r="1564" spans="1:10" ht="15" customHeight="1">
      <c r="A1564" s="25">
        <v>1563</v>
      </c>
      <c r="B1564" s="25" t="s">
        <v>17</v>
      </c>
      <c r="C1564" s="24" t="s">
        <v>4945</v>
      </c>
      <c r="D1564" s="24" t="s">
        <v>4938</v>
      </c>
      <c r="E1564" s="23" t="s">
        <v>3727</v>
      </c>
      <c r="F1564" s="115">
        <v>81</v>
      </c>
      <c r="G1564" s="85">
        <v>42.166666666666664</v>
      </c>
      <c r="H1564" s="72"/>
      <c r="I1564" s="73">
        <f t="shared" si="49"/>
        <v>0</v>
      </c>
      <c r="J1564" s="74" t="str">
        <f t="shared" si="48"/>
        <v/>
      </c>
    </row>
    <row r="1565" spans="1:10" ht="15" customHeight="1">
      <c r="A1565" s="25">
        <v>1564</v>
      </c>
      <c r="B1565" s="25" t="s">
        <v>17</v>
      </c>
      <c r="C1565" s="24" t="s">
        <v>4944</v>
      </c>
      <c r="D1565" s="24" t="s">
        <v>4938</v>
      </c>
      <c r="E1565" s="23">
        <v>88044</v>
      </c>
      <c r="F1565" s="115">
        <v>576</v>
      </c>
      <c r="G1565" s="85">
        <v>28.396666666666665</v>
      </c>
      <c r="H1565" s="72"/>
      <c r="I1565" s="73">
        <f t="shared" si="49"/>
        <v>0</v>
      </c>
      <c r="J1565" s="74" t="str">
        <f t="shared" si="48"/>
        <v/>
      </c>
    </row>
    <row r="1566" spans="1:10" ht="15" customHeight="1">
      <c r="A1566" s="25">
        <v>1565</v>
      </c>
      <c r="B1566" s="25" t="s">
        <v>17</v>
      </c>
      <c r="C1566" s="24" t="s">
        <v>1292</v>
      </c>
      <c r="D1566" s="24" t="s">
        <v>3091</v>
      </c>
      <c r="E1566" s="23">
        <v>88044</v>
      </c>
      <c r="F1566" s="115">
        <v>1125</v>
      </c>
      <c r="G1566" s="85">
        <v>0.89</v>
      </c>
      <c r="H1566" s="72"/>
      <c r="I1566" s="73">
        <f t="shared" si="49"/>
        <v>0</v>
      </c>
      <c r="J1566" s="74" t="str">
        <f t="shared" si="48"/>
        <v/>
      </c>
    </row>
    <row r="1567" spans="1:10" ht="15" customHeight="1">
      <c r="A1567" s="25">
        <v>1566</v>
      </c>
      <c r="B1567" s="25" t="s">
        <v>17</v>
      </c>
      <c r="C1567" s="24" t="s">
        <v>4943</v>
      </c>
      <c r="D1567" s="24" t="s">
        <v>4938</v>
      </c>
      <c r="E1567" s="23">
        <v>80205</v>
      </c>
      <c r="F1567" s="115">
        <v>110</v>
      </c>
      <c r="G1567" s="85">
        <v>0.82333333333333336</v>
      </c>
      <c r="H1567" s="72"/>
      <c r="I1567" s="73">
        <f t="shared" si="49"/>
        <v>0</v>
      </c>
      <c r="J1567" s="74" t="str">
        <f t="shared" si="48"/>
        <v/>
      </c>
    </row>
    <row r="1568" spans="1:10" ht="15" customHeight="1">
      <c r="A1568" s="25">
        <v>1567</v>
      </c>
      <c r="B1568" s="25" t="s">
        <v>17</v>
      </c>
      <c r="C1568" s="24" t="s">
        <v>4942</v>
      </c>
      <c r="D1568" s="24" t="s">
        <v>4938</v>
      </c>
      <c r="E1568" s="23">
        <v>80205</v>
      </c>
      <c r="F1568" s="115">
        <v>1780</v>
      </c>
      <c r="G1568" s="85">
        <v>0.85333333333333339</v>
      </c>
      <c r="H1568" s="72"/>
      <c r="I1568" s="73">
        <f t="shared" si="49"/>
        <v>0</v>
      </c>
      <c r="J1568" s="74" t="str">
        <f t="shared" si="48"/>
        <v/>
      </c>
    </row>
    <row r="1569" spans="1:10" ht="15" customHeight="1">
      <c r="A1569" s="25">
        <v>1568</v>
      </c>
      <c r="B1569" s="25" t="s">
        <v>17</v>
      </c>
      <c r="C1569" s="24" t="s">
        <v>4941</v>
      </c>
      <c r="D1569" s="24" t="s">
        <v>4938</v>
      </c>
      <c r="E1569" s="23">
        <v>88044</v>
      </c>
      <c r="F1569" s="115">
        <v>1045</v>
      </c>
      <c r="G1569" s="85">
        <v>0.98333333333333339</v>
      </c>
      <c r="H1569" s="72"/>
      <c r="I1569" s="73">
        <f t="shared" si="49"/>
        <v>0</v>
      </c>
      <c r="J1569" s="74" t="str">
        <f t="shared" si="48"/>
        <v/>
      </c>
    </row>
    <row r="1570" spans="1:10" ht="15" customHeight="1">
      <c r="A1570" s="25">
        <v>1569</v>
      </c>
      <c r="B1570" s="25" t="s">
        <v>17</v>
      </c>
      <c r="C1570" s="24" t="s">
        <v>4940</v>
      </c>
      <c r="D1570" s="24" t="s">
        <v>3118</v>
      </c>
      <c r="E1570" s="23">
        <v>80205</v>
      </c>
      <c r="F1570" s="115">
        <v>145</v>
      </c>
      <c r="G1570" s="85">
        <v>34.520000000000003</v>
      </c>
      <c r="H1570" s="72"/>
      <c r="I1570" s="73">
        <f t="shared" si="49"/>
        <v>0</v>
      </c>
      <c r="J1570" s="74" t="str">
        <f t="shared" si="48"/>
        <v/>
      </c>
    </row>
    <row r="1571" spans="1:10" ht="15" customHeight="1">
      <c r="A1571" s="25">
        <v>1570</v>
      </c>
      <c r="B1571" s="25" t="s">
        <v>17</v>
      </c>
      <c r="C1571" s="24" t="s">
        <v>1290</v>
      </c>
      <c r="D1571" s="24" t="s">
        <v>4938</v>
      </c>
      <c r="E1571" s="23">
        <v>88044</v>
      </c>
      <c r="F1571" s="115">
        <v>8</v>
      </c>
      <c r="G1571" s="85">
        <v>56.116666666666667</v>
      </c>
      <c r="H1571" s="72"/>
      <c r="I1571" s="73">
        <f t="shared" si="49"/>
        <v>0</v>
      </c>
      <c r="J1571" s="74" t="str">
        <f t="shared" si="48"/>
        <v/>
      </c>
    </row>
    <row r="1572" spans="1:10" ht="15" customHeight="1">
      <c r="A1572" s="25">
        <v>1571</v>
      </c>
      <c r="B1572" s="25" t="s">
        <v>17</v>
      </c>
      <c r="C1572" s="24" t="s">
        <v>4937</v>
      </c>
      <c r="D1572" s="24" t="s">
        <v>3236</v>
      </c>
      <c r="E1572" s="23">
        <v>88044</v>
      </c>
      <c r="F1572" s="115">
        <v>5</v>
      </c>
      <c r="G1572" s="85">
        <v>34.31</v>
      </c>
      <c r="H1572" s="72"/>
      <c r="I1572" s="73">
        <f t="shared" si="49"/>
        <v>0</v>
      </c>
      <c r="J1572" s="74" t="str">
        <f t="shared" si="48"/>
        <v/>
      </c>
    </row>
    <row r="1573" spans="1:10" ht="15" customHeight="1">
      <c r="A1573" s="25">
        <v>1572</v>
      </c>
      <c r="B1573" s="25" t="s">
        <v>17</v>
      </c>
      <c r="C1573" s="24" t="s">
        <v>4936</v>
      </c>
      <c r="D1573" s="24" t="s">
        <v>3236</v>
      </c>
      <c r="E1573" s="23">
        <v>88044</v>
      </c>
      <c r="F1573" s="115">
        <v>24</v>
      </c>
      <c r="G1573" s="85">
        <v>8.8333333333333339</v>
      </c>
      <c r="H1573" s="72"/>
      <c r="I1573" s="73">
        <f t="shared" si="49"/>
        <v>0</v>
      </c>
      <c r="J1573" s="74" t="str">
        <f t="shared" si="48"/>
        <v/>
      </c>
    </row>
    <row r="1574" spans="1:10" ht="15" customHeight="1">
      <c r="A1574" s="25">
        <v>1573</v>
      </c>
      <c r="B1574" s="25" t="s">
        <v>17</v>
      </c>
      <c r="C1574" s="24" t="s">
        <v>4935</v>
      </c>
      <c r="D1574" s="24" t="s">
        <v>3269</v>
      </c>
      <c r="E1574" s="23">
        <v>88044</v>
      </c>
      <c r="F1574" s="115">
        <v>1169</v>
      </c>
      <c r="G1574" s="85">
        <v>30.673333333333332</v>
      </c>
      <c r="H1574" s="72"/>
      <c r="I1574" s="73">
        <f t="shared" si="49"/>
        <v>0</v>
      </c>
      <c r="J1574" s="74" t="str">
        <f t="shared" si="48"/>
        <v/>
      </c>
    </row>
    <row r="1575" spans="1:10" ht="15" customHeight="1">
      <c r="A1575" s="25">
        <v>1574</v>
      </c>
      <c r="B1575" s="25" t="s">
        <v>17</v>
      </c>
      <c r="C1575" s="24" t="s">
        <v>4934</v>
      </c>
      <c r="D1575" s="24" t="s">
        <v>3163</v>
      </c>
      <c r="E1575" s="23">
        <v>88044</v>
      </c>
      <c r="F1575" s="115">
        <v>799</v>
      </c>
      <c r="G1575" s="85">
        <v>0.17333333333333334</v>
      </c>
      <c r="H1575" s="72"/>
      <c r="I1575" s="73">
        <f t="shared" si="49"/>
        <v>0</v>
      </c>
      <c r="J1575" s="74" t="str">
        <f t="shared" si="48"/>
        <v/>
      </c>
    </row>
    <row r="1576" spans="1:10" ht="15" customHeight="1">
      <c r="A1576" s="25">
        <v>1575</v>
      </c>
      <c r="B1576" s="25" t="s">
        <v>17</v>
      </c>
      <c r="C1576" s="24" t="s">
        <v>4933</v>
      </c>
      <c r="D1576" s="24" t="s">
        <v>3269</v>
      </c>
      <c r="E1576" s="23">
        <v>88044</v>
      </c>
      <c r="F1576" s="115">
        <v>3162</v>
      </c>
      <c r="G1576" s="85">
        <v>0.45666666666666672</v>
      </c>
      <c r="H1576" s="72"/>
      <c r="I1576" s="73">
        <f t="shared" si="49"/>
        <v>0</v>
      </c>
      <c r="J1576" s="74" t="str">
        <f t="shared" si="48"/>
        <v/>
      </c>
    </row>
    <row r="1577" spans="1:10" ht="15" customHeight="1">
      <c r="A1577" s="25">
        <v>1576</v>
      </c>
      <c r="B1577" s="25" t="s">
        <v>17</v>
      </c>
      <c r="C1577" s="24" t="s">
        <v>4931</v>
      </c>
      <c r="D1577" s="24" t="s">
        <v>3236</v>
      </c>
      <c r="E1577" s="23">
        <v>74703</v>
      </c>
      <c r="F1577" s="115">
        <v>400</v>
      </c>
      <c r="G1577" s="85">
        <v>0.68333333333333346</v>
      </c>
      <c r="H1577" s="72"/>
      <c r="I1577" s="73">
        <f t="shared" si="49"/>
        <v>0</v>
      </c>
      <c r="J1577" s="74" t="str">
        <f t="shared" si="48"/>
        <v/>
      </c>
    </row>
    <row r="1578" spans="1:10" ht="15" customHeight="1">
      <c r="A1578" s="25">
        <v>1577</v>
      </c>
      <c r="B1578" s="25" t="s">
        <v>17</v>
      </c>
      <c r="C1578" s="24" t="s">
        <v>4931</v>
      </c>
      <c r="D1578" s="24" t="s">
        <v>3236</v>
      </c>
      <c r="E1578" s="23">
        <v>88044</v>
      </c>
      <c r="F1578" s="115">
        <v>1709</v>
      </c>
      <c r="G1578" s="85">
        <v>0.68</v>
      </c>
      <c r="H1578" s="72"/>
      <c r="I1578" s="73">
        <f t="shared" si="49"/>
        <v>0</v>
      </c>
      <c r="J1578" s="74" t="str">
        <f t="shared" si="48"/>
        <v/>
      </c>
    </row>
    <row r="1579" spans="1:10" ht="15" customHeight="1">
      <c r="A1579" s="25">
        <v>1578</v>
      </c>
      <c r="B1579" s="25" t="s">
        <v>17</v>
      </c>
      <c r="C1579" s="24" t="s">
        <v>4930</v>
      </c>
      <c r="D1579" s="24" t="s">
        <v>3236</v>
      </c>
      <c r="E1579" s="23">
        <v>88044</v>
      </c>
      <c r="F1579" s="115">
        <v>53</v>
      </c>
      <c r="G1579" s="85">
        <v>23.88</v>
      </c>
      <c r="H1579" s="72"/>
      <c r="I1579" s="73">
        <f t="shared" si="49"/>
        <v>0</v>
      </c>
      <c r="J1579" s="74" t="str">
        <f t="shared" si="48"/>
        <v/>
      </c>
    </row>
    <row r="1580" spans="1:10" ht="15" customHeight="1">
      <c r="A1580" s="25">
        <v>1579</v>
      </c>
      <c r="B1580" s="25" t="s">
        <v>17</v>
      </c>
      <c r="C1580" s="24" t="s">
        <v>4929</v>
      </c>
      <c r="D1580" s="24" t="s">
        <v>3214</v>
      </c>
      <c r="E1580" s="23">
        <v>88044</v>
      </c>
      <c r="F1580" s="115">
        <v>304</v>
      </c>
      <c r="G1580" s="85">
        <v>0.87666666666666659</v>
      </c>
      <c r="H1580" s="72"/>
      <c r="I1580" s="73">
        <f t="shared" si="49"/>
        <v>0</v>
      </c>
      <c r="J1580" s="74" t="str">
        <f t="shared" si="48"/>
        <v/>
      </c>
    </row>
    <row r="1581" spans="1:10" ht="15" customHeight="1">
      <c r="A1581" s="25">
        <v>1580</v>
      </c>
      <c r="B1581" s="25" t="s">
        <v>17</v>
      </c>
      <c r="C1581" s="24" t="s">
        <v>4928</v>
      </c>
      <c r="D1581" s="24" t="s">
        <v>3236</v>
      </c>
      <c r="E1581" s="23">
        <v>80205</v>
      </c>
      <c r="F1581" s="115">
        <v>678</v>
      </c>
      <c r="G1581" s="85">
        <v>0.60333333333333339</v>
      </c>
      <c r="H1581" s="72"/>
      <c r="I1581" s="73">
        <f t="shared" si="49"/>
        <v>0</v>
      </c>
      <c r="J1581" s="74" t="str">
        <f t="shared" si="48"/>
        <v/>
      </c>
    </row>
    <row r="1582" spans="1:10" ht="15" customHeight="1">
      <c r="A1582" s="25">
        <v>1581</v>
      </c>
      <c r="B1582" s="25" t="s">
        <v>17</v>
      </c>
      <c r="C1582" s="24" t="s">
        <v>4928</v>
      </c>
      <c r="D1582" s="24" t="s">
        <v>3236</v>
      </c>
      <c r="E1582" s="23">
        <v>88044</v>
      </c>
      <c r="F1582" s="115">
        <v>171</v>
      </c>
      <c r="G1582" s="85">
        <v>0.56666666666666676</v>
      </c>
      <c r="H1582" s="72"/>
      <c r="I1582" s="73">
        <f t="shared" si="49"/>
        <v>0</v>
      </c>
      <c r="J1582" s="74" t="str">
        <f t="shared" si="48"/>
        <v/>
      </c>
    </row>
    <row r="1583" spans="1:10" ht="15" customHeight="1">
      <c r="A1583" s="25">
        <v>1582</v>
      </c>
      <c r="B1583" s="25" t="s">
        <v>17</v>
      </c>
      <c r="C1583" s="24" t="s">
        <v>4928</v>
      </c>
      <c r="D1583" s="24" t="s">
        <v>3163</v>
      </c>
      <c r="E1583" s="23" t="s">
        <v>1236</v>
      </c>
      <c r="F1583" s="115">
        <v>2417</v>
      </c>
      <c r="G1583" s="85">
        <v>1</v>
      </c>
      <c r="H1583" s="72"/>
      <c r="I1583" s="73">
        <f t="shared" si="49"/>
        <v>0</v>
      </c>
      <c r="J1583" s="74" t="str">
        <f t="shared" si="48"/>
        <v/>
      </c>
    </row>
    <row r="1584" spans="1:10" ht="15" customHeight="1">
      <c r="A1584" s="25">
        <v>1583</v>
      </c>
      <c r="B1584" s="25" t="s">
        <v>17</v>
      </c>
      <c r="C1584" s="24" t="s">
        <v>1289</v>
      </c>
      <c r="D1584" s="24" t="s">
        <v>3236</v>
      </c>
      <c r="E1584" s="23">
        <v>88044</v>
      </c>
      <c r="F1584" s="115">
        <v>666</v>
      </c>
      <c r="G1584" s="85">
        <v>0.76000000000000012</v>
      </c>
      <c r="H1584" s="72"/>
      <c r="I1584" s="73">
        <f t="shared" si="49"/>
        <v>0</v>
      </c>
      <c r="J1584" s="74" t="str">
        <f t="shared" si="48"/>
        <v/>
      </c>
    </row>
    <row r="1585" spans="1:10" ht="15" customHeight="1">
      <c r="A1585" s="25">
        <v>1584</v>
      </c>
      <c r="B1585" s="25" t="s">
        <v>17</v>
      </c>
      <c r="C1585" s="24" t="s">
        <v>4925</v>
      </c>
      <c r="D1585" s="24" t="s">
        <v>2751</v>
      </c>
      <c r="E1585" s="23">
        <v>88044</v>
      </c>
      <c r="F1585" s="115">
        <v>146</v>
      </c>
      <c r="G1585" s="85">
        <v>0.77999999999999992</v>
      </c>
      <c r="H1585" s="72"/>
      <c r="I1585" s="73">
        <f t="shared" si="49"/>
        <v>0</v>
      </c>
      <c r="J1585" s="74" t="str">
        <f t="shared" si="48"/>
        <v/>
      </c>
    </row>
    <row r="1586" spans="1:10" ht="15" customHeight="1">
      <c r="A1586" s="25">
        <v>1585</v>
      </c>
      <c r="B1586" s="25" t="s">
        <v>17</v>
      </c>
      <c r="C1586" s="24" t="s">
        <v>4923</v>
      </c>
      <c r="D1586" s="24" t="s">
        <v>2751</v>
      </c>
      <c r="E1586" s="23">
        <v>88044</v>
      </c>
      <c r="F1586" s="115">
        <v>323</v>
      </c>
      <c r="G1586" s="85">
        <v>0.52</v>
      </c>
      <c r="H1586" s="72"/>
      <c r="I1586" s="73">
        <f t="shared" si="49"/>
        <v>0</v>
      </c>
      <c r="J1586" s="74" t="str">
        <f t="shared" si="48"/>
        <v/>
      </c>
    </row>
    <row r="1587" spans="1:10" ht="15" customHeight="1">
      <c r="A1587" s="25">
        <v>1586</v>
      </c>
      <c r="B1587" s="25" t="s">
        <v>17</v>
      </c>
      <c r="C1587" s="24" t="s">
        <v>4922</v>
      </c>
      <c r="D1587" s="24" t="s">
        <v>2751</v>
      </c>
      <c r="E1587" s="23">
        <v>88044</v>
      </c>
      <c r="F1587" s="115">
        <v>196</v>
      </c>
      <c r="G1587" s="85">
        <v>7.4</v>
      </c>
      <c r="H1587" s="72"/>
      <c r="I1587" s="73">
        <f t="shared" si="49"/>
        <v>0</v>
      </c>
      <c r="J1587" s="74" t="str">
        <f t="shared" si="48"/>
        <v/>
      </c>
    </row>
    <row r="1588" spans="1:10" ht="15" customHeight="1">
      <c r="A1588" s="25">
        <v>1587</v>
      </c>
      <c r="B1588" s="25" t="s">
        <v>17</v>
      </c>
      <c r="C1588" s="24" t="s">
        <v>4921</v>
      </c>
      <c r="D1588" s="24" t="s">
        <v>4042</v>
      </c>
      <c r="E1588" s="23">
        <v>88044</v>
      </c>
      <c r="F1588" s="115">
        <v>1214</v>
      </c>
      <c r="G1588" s="85">
        <v>0.12</v>
      </c>
      <c r="H1588" s="72"/>
      <c r="I1588" s="73">
        <f t="shared" si="49"/>
        <v>0</v>
      </c>
      <c r="J1588" s="74" t="str">
        <f t="shared" si="48"/>
        <v/>
      </c>
    </row>
    <row r="1589" spans="1:10" ht="15" customHeight="1">
      <c r="A1589" s="25">
        <v>1588</v>
      </c>
      <c r="B1589" s="25" t="s">
        <v>17</v>
      </c>
      <c r="C1589" s="24" t="s">
        <v>1288</v>
      </c>
      <c r="D1589" s="24" t="s">
        <v>3236</v>
      </c>
      <c r="E1589" s="23">
        <v>88044</v>
      </c>
      <c r="F1589" s="115">
        <v>345</v>
      </c>
      <c r="G1589" s="85">
        <v>5.3</v>
      </c>
      <c r="H1589" s="72"/>
      <c r="I1589" s="73">
        <f t="shared" si="49"/>
        <v>0</v>
      </c>
      <c r="J1589" s="74" t="str">
        <f t="shared" si="48"/>
        <v/>
      </c>
    </row>
    <row r="1590" spans="1:10" ht="15" customHeight="1">
      <c r="A1590" s="25">
        <v>1589</v>
      </c>
      <c r="B1590" s="25" t="s">
        <v>17</v>
      </c>
      <c r="C1590" s="24" t="s">
        <v>4919</v>
      </c>
      <c r="D1590" s="24" t="s">
        <v>3236</v>
      </c>
      <c r="E1590" s="23">
        <v>88044</v>
      </c>
      <c r="F1590" s="115">
        <v>1006</v>
      </c>
      <c r="G1590" s="85">
        <v>6.1766666666666667</v>
      </c>
      <c r="H1590" s="72"/>
      <c r="I1590" s="73">
        <f t="shared" si="49"/>
        <v>0</v>
      </c>
      <c r="J1590" s="74" t="str">
        <f t="shared" si="48"/>
        <v/>
      </c>
    </row>
    <row r="1591" spans="1:10" ht="15" customHeight="1">
      <c r="A1591" s="25">
        <v>1590</v>
      </c>
      <c r="B1591" s="25" t="s">
        <v>17</v>
      </c>
      <c r="C1591" s="24" t="s">
        <v>4918</v>
      </c>
      <c r="D1591" s="24" t="s">
        <v>3354</v>
      </c>
      <c r="E1591" s="23">
        <v>88044</v>
      </c>
      <c r="F1591" s="115">
        <v>41</v>
      </c>
      <c r="G1591" s="85">
        <v>1.6666666666666667</v>
      </c>
      <c r="H1591" s="72"/>
      <c r="I1591" s="73">
        <f t="shared" si="49"/>
        <v>0</v>
      </c>
      <c r="J1591" s="74" t="str">
        <f t="shared" si="48"/>
        <v/>
      </c>
    </row>
    <row r="1592" spans="1:10" ht="15" customHeight="1">
      <c r="A1592" s="25">
        <v>1591</v>
      </c>
      <c r="B1592" s="25" t="s">
        <v>17</v>
      </c>
      <c r="C1592" s="24" t="s">
        <v>4917</v>
      </c>
      <c r="D1592" s="24" t="s">
        <v>3354</v>
      </c>
      <c r="E1592" s="23">
        <v>88044</v>
      </c>
      <c r="F1592" s="115">
        <v>213</v>
      </c>
      <c r="G1592" s="85">
        <v>0.25333333333333335</v>
      </c>
      <c r="H1592" s="72"/>
      <c r="I1592" s="73">
        <f t="shared" si="49"/>
        <v>0</v>
      </c>
      <c r="J1592" s="74" t="str">
        <f t="shared" si="48"/>
        <v/>
      </c>
    </row>
    <row r="1593" spans="1:10" ht="15" customHeight="1">
      <c r="A1593" s="25">
        <v>1592</v>
      </c>
      <c r="B1593" s="25" t="s">
        <v>17</v>
      </c>
      <c r="C1593" s="24" t="s">
        <v>4916</v>
      </c>
      <c r="D1593" s="24" t="s">
        <v>3354</v>
      </c>
      <c r="E1593" s="23">
        <v>88044</v>
      </c>
      <c r="F1593" s="115">
        <v>632</v>
      </c>
      <c r="G1593" s="85">
        <v>0.75333333333333341</v>
      </c>
      <c r="H1593" s="72"/>
      <c r="I1593" s="73">
        <f t="shared" si="49"/>
        <v>0</v>
      </c>
      <c r="J1593" s="74" t="str">
        <f t="shared" si="48"/>
        <v/>
      </c>
    </row>
    <row r="1594" spans="1:10" ht="15" customHeight="1">
      <c r="A1594" s="25">
        <v>1593</v>
      </c>
      <c r="B1594" s="25" t="s">
        <v>17</v>
      </c>
      <c r="C1594" s="24" t="s">
        <v>4915</v>
      </c>
      <c r="D1594" s="24" t="s">
        <v>3775</v>
      </c>
      <c r="E1594" s="23">
        <v>88044</v>
      </c>
      <c r="F1594" s="115">
        <v>1899</v>
      </c>
      <c r="G1594" s="85">
        <v>0.68666666666666665</v>
      </c>
      <c r="H1594" s="72"/>
      <c r="I1594" s="73">
        <f t="shared" si="49"/>
        <v>0</v>
      </c>
      <c r="J1594" s="74" t="str">
        <f t="shared" si="48"/>
        <v/>
      </c>
    </row>
    <row r="1595" spans="1:10" ht="15" customHeight="1">
      <c r="A1595" s="25">
        <v>1594</v>
      </c>
      <c r="B1595" s="25" t="s">
        <v>17</v>
      </c>
      <c r="C1595" s="24" t="s">
        <v>4914</v>
      </c>
      <c r="D1595" s="24" t="s">
        <v>3303</v>
      </c>
      <c r="E1595" s="23">
        <v>88044</v>
      </c>
      <c r="F1595" s="115">
        <v>1000</v>
      </c>
      <c r="G1595" s="85">
        <v>0.77</v>
      </c>
      <c r="H1595" s="72"/>
      <c r="I1595" s="73">
        <f t="shared" si="49"/>
        <v>0</v>
      </c>
      <c r="J1595" s="74" t="str">
        <f t="shared" si="48"/>
        <v/>
      </c>
    </row>
    <row r="1596" spans="1:10" ht="15" customHeight="1">
      <c r="A1596" s="25">
        <v>1595</v>
      </c>
      <c r="B1596" s="25" t="s">
        <v>17</v>
      </c>
      <c r="C1596" s="24" t="s">
        <v>4913</v>
      </c>
      <c r="D1596" s="24" t="s">
        <v>3995</v>
      </c>
      <c r="E1596" s="23">
        <v>88044</v>
      </c>
      <c r="F1596" s="115">
        <v>22</v>
      </c>
      <c r="G1596" s="85">
        <v>47.096666666666664</v>
      </c>
      <c r="H1596" s="72"/>
      <c r="I1596" s="73">
        <f t="shared" si="49"/>
        <v>0</v>
      </c>
      <c r="J1596" s="74" t="str">
        <f t="shared" si="48"/>
        <v/>
      </c>
    </row>
    <row r="1597" spans="1:10" ht="15" customHeight="1">
      <c r="A1597" s="25">
        <v>1596</v>
      </c>
      <c r="B1597" s="25" t="s">
        <v>17</v>
      </c>
      <c r="C1597" s="24" t="s">
        <v>4912</v>
      </c>
      <c r="D1597" s="24" t="s">
        <v>3236</v>
      </c>
      <c r="E1597" s="23">
        <v>88044</v>
      </c>
      <c r="F1597" s="115">
        <v>638</v>
      </c>
      <c r="G1597" s="85">
        <v>0.20666666666666667</v>
      </c>
      <c r="H1597" s="72"/>
      <c r="I1597" s="73">
        <f t="shared" si="49"/>
        <v>0</v>
      </c>
      <c r="J1597" s="74" t="str">
        <f t="shared" si="48"/>
        <v/>
      </c>
    </row>
    <row r="1598" spans="1:10" ht="15" customHeight="1">
      <c r="A1598" s="25">
        <v>1597</v>
      </c>
      <c r="B1598" s="25" t="s">
        <v>17</v>
      </c>
      <c r="C1598" s="24" t="s">
        <v>4908</v>
      </c>
      <c r="D1598" s="24" t="s">
        <v>3163</v>
      </c>
      <c r="E1598" s="23" t="s">
        <v>4907</v>
      </c>
      <c r="F1598" s="115">
        <v>203</v>
      </c>
      <c r="G1598" s="85">
        <v>0.50666666666666671</v>
      </c>
      <c r="H1598" s="72"/>
      <c r="I1598" s="73">
        <f t="shared" si="49"/>
        <v>0</v>
      </c>
      <c r="J1598" s="74" t="str">
        <f t="shared" si="48"/>
        <v/>
      </c>
    </row>
    <row r="1599" spans="1:10" ht="15" customHeight="1">
      <c r="A1599" s="25">
        <v>1598</v>
      </c>
      <c r="B1599" s="25" t="s">
        <v>17</v>
      </c>
      <c r="C1599" s="24" t="s">
        <v>4906</v>
      </c>
      <c r="D1599" s="24" t="s">
        <v>3236</v>
      </c>
      <c r="E1599" s="23">
        <v>88044</v>
      </c>
      <c r="F1599" s="115">
        <v>57</v>
      </c>
      <c r="G1599" s="85">
        <v>9.8699999999999992</v>
      </c>
      <c r="H1599" s="72"/>
      <c r="I1599" s="73">
        <f t="shared" si="49"/>
        <v>0</v>
      </c>
      <c r="J1599" s="74" t="str">
        <f t="shared" si="48"/>
        <v/>
      </c>
    </row>
    <row r="1600" spans="1:10" ht="15" customHeight="1">
      <c r="A1600" s="25">
        <v>1599</v>
      </c>
      <c r="B1600" s="25" t="s">
        <v>17</v>
      </c>
      <c r="C1600" s="24" t="s">
        <v>4905</v>
      </c>
      <c r="D1600" s="24" t="s">
        <v>4904</v>
      </c>
      <c r="E1600" s="23">
        <v>88044</v>
      </c>
      <c r="F1600" s="115">
        <v>274</v>
      </c>
      <c r="G1600" s="85">
        <v>0.36</v>
      </c>
      <c r="H1600" s="72"/>
      <c r="I1600" s="73">
        <f t="shared" si="49"/>
        <v>0</v>
      </c>
      <c r="J1600" s="74" t="str">
        <f t="shared" si="48"/>
        <v/>
      </c>
    </row>
    <row r="1601" spans="1:10" ht="15" customHeight="1">
      <c r="A1601" s="25">
        <v>1600</v>
      </c>
      <c r="B1601" s="25" t="s">
        <v>17</v>
      </c>
      <c r="C1601" s="24" t="s">
        <v>4903</v>
      </c>
      <c r="D1601" s="24" t="s">
        <v>3236</v>
      </c>
      <c r="E1601" s="23">
        <v>88044</v>
      </c>
      <c r="F1601" s="115">
        <v>12</v>
      </c>
      <c r="G1601" s="85">
        <v>5.9466666666666681</v>
      </c>
      <c r="H1601" s="72"/>
      <c r="I1601" s="73">
        <f t="shared" si="49"/>
        <v>0</v>
      </c>
      <c r="J1601" s="74" t="str">
        <f t="shared" si="48"/>
        <v/>
      </c>
    </row>
    <row r="1602" spans="1:10" ht="15" customHeight="1">
      <c r="A1602" s="25">
        <v>1601</v>
      </c>
      <c r="B1602" s="25" t="s">
        <v>17</v>
      </c>
      <c r="C1602" s="24" t="s">
        <v>4902</v>
      </c>
      <c r="D1602" s="24" t="s">
        <v>3269</v>
      </c>
      <c r="E1602" s="23">
        <v>88044</v>
      </c>
      <c r="F1602" s="115">
        <v>20</v>
      </c>
      <c r="G1602" s="85">
        <v>14.603333333333333</v>
      </c>
      <c r="H1602" s="72"/>
      <c r="I1602" s="73">
        <f t="shared" si="49"/>
        <v>0</v>
      </c>
      <c r="J1602" s="74" t="str">
        <f t="shared" ref="J1602:J1665" si="50">IF(H:H&gt;G:G, "Above Estimated Unit Price", "")</f>
        <v/>
      </c>
    </row>
    <row r="1603" spans="1:10" ht="15" customHeight="1">
      <c r="A1603" s="25">
        <v>1602</v>
      </c>
      <c r="B1603" s="25" t="s">
        <v>17</v>
      </c>
      <c r="C1603" s="24" t="s">
        <v>4901</v>
      </c>
      <c r="D1603" s="24" t="s">
        <v>3236</v>
      </c>
      <c r="E1603" s="23">
        <v>88044</v>
      </c>
      <c r="F1603" s="115">
        <v>43</v>
      </c>
      <c r="G1603" s="85">
        <v>13.043333333333331</v>
      </c>
      <c r="H1603" s="72"/>
      <c r="I1603" s="73">
        <f t="shared" ref="I1603:I1666" si="51">H1603*F1603</f>
        <v>0</v>
      </c>
      <c r="J1603" s="74" t="str">
        <f t="shared" si="50"/>
        <v/>
      </c>
    </row>
    <row r="1604" spans="1:10" ht="15" customHeight="1">
      <c r="A1604" s="25">
        <v>1603</v>
      </c>
      <c r="B1604" s="25" t="s">
        <v>17</v>
      </c>
      <c r="C1604" s="24" t="s">
        <v>4893</v>
      </c>
      <c r="D1604" s="24" t="s">
        <v>3236</v>
      </c>
      <c r="E1604" s="23">
        <v>88044</v>
      </c>
      <c r="F1604" s="115">
        <v>208</v>
      </c>
      <c r="G1604" s="85">
        <v>0.66999999999999993</v>
      </c>
      <c r="H1604" s="72"/>
      <c r="I1604" s="73">
        <f t="shared" si="51"/>
        <v>0</v>
      </c>
      <c r="J1604" s="74" t="str">
        <f t="shared" si="50"/>
        <v/>
      </c>
    </row>
    <row r="1605" spans="1:10" ht="15" customHeight="1">
      <c r="A1605" s="25">
        <v>1604</v>
      </c>
      <c r="B1605" s="25" t="s">
        <v>17</v>
      </c>
      <c r="C1605" s="24" t="s">
        <v>4890</v>
      </c>
      <c r="D1605" s="24" t="s">
        <v>4891</v>
      </c>
      <c r="E1605" s="23">
        <v>21439</v>
      </c>
      <c r="F1605" s="115">
        <v>464</v>
      </c>
      <c r="G1605" s="85">
        <v>0.12</v>
      </c>
      <c r="H1605" s="72"/>
      <c r="I1605" s="73">
        <f t="shared" si="51"/>
        <v>0</v>
      </c>
      <c r="J1605" s="74" t="str">
        <f t="shared" si="50"/>
        <v/>
      </c>
    </row>
    <row r="1606" spans="1:10" ht="15" customHeight="1">
      <c r="A1606" s="25">
        <v>1605</v>
      </c>
      <c r="B1606" s="25" t="s">
        <v>17</v>
      </c>
      <c r="C1606" s="24" t="s">
        <v>4890</v>
      </c>
      <c r="D1606" s="24" t="s">
        <v>2822</v>
      </c>
      <c r="E1606" s="23">
        <v>80205</v>
      </c>
      <c r="F1606" s="115">
        <v>66</v>
      </c>
      <c r="G1606" s="85">
        <v>58.15</v>
      </c>
      <c r="H1606" s="72"/>
      <c r="I1606" s="73">
        <f t="shared" si="51"/>
        <v>0</v>
      </c>
      <c r="J1606" s="74" t="str">
        <f t="shared" si="50"/>
        <v/>
      </c>
    </row>
    <row r="1607" spans="1:10" ht="15" customHeight="1">
      <c r="A1607" s="25">
        <v>1606</v>
      </c>
      <c r="B1607" s="25" t="s">
        <v>17</v>
      </c>
      <c r="C1607" s="24" t="s">
        <v>4890</v>
      </c>
      <c r="D1607" s="24" t="s">
        <v>2822</v>
      </c>
      <c r="E1607" s="23">
        <v>88044</v>
      </c>
      <c r="F1607" s="115">
        <v>802</v>
      </c>
      <c r="G1607" s="85">
        <v>45.436666666666667</v>
      </c>
      <c r="H1607" s="72"/>
      <c r="I1607" s="73">
        <f t="shared" si="51"/>
        <v>0</v>
      </c>
      <c r="J1607" s="74" t="str">
        <f t="shared" si="50"/>
        <v/>
      </c>
    </row>
    <row r="1608" spans="1:10" ht="15" customHeight="1">
      <c r="A1608" s="25">
        <v>1607</v>
      </c>
      <c r="B1608" s="25" t="s">
        <v>17</v>
      </c>
      <c r="C1608" s="24" t="s">
        <v>4888</v>
      </c>
      <c r="D1608" s="24" t="s">
        <v>3236</v>
      </c>
      <c r="E1608" s="23">
        <v>88044</v>
      </c>
      <c r="F1608" s="115">
        <v>890</v>
      </c>
      <c r="G1608" s="85">
        <v>0.24333333333333337</v>
      </c>
      <c r="H1608" s="72"/>
      <c r="I1608" s="73">
        <f t="shared" si="51"/>
        <v>0</v>
      </c>
      <c r="J1608" s="74" t="str">
        <f t="shared" si="50"/>
        <v/>
      </c>
    </row>
    <row r="1609" spans="1:10" ht="15" customHeight="1">
      <c r="A1609" s="25">
        <v>1608</v>
      </c>
      <c r="B1609" s="25" t="s">
        <v>17</v>
      </c>
      <c r="C1609" s="24" t="s">
        <v>4887</v>
      </c>
      <c r="D1609" s="24" t="s">
        <v>3163</v>
      </c>
      <c r="E1609" s="23">
        <v>88044</v>
      </c>
      <c r="F1609" s="115">
        <v>12</v>
      </c>
      <c r="G1609" s="85">
        <v>27.986666666666668</v>
      </c>
      <c r="H1609" s="72"/>
      <c r="I1609" s="73">
        <f t="shared" si="51"/>
        <v>0</v>
      </c>
      <c r="J1609" s="74" t="str">
        <f t="shared" si="50"/>
        <v/>
      </c>
    </row>
    <row r="1610" spans="1:10" ht="15" customHeight="1">
      <c r="A1610" s="25">
        <v>1609</v>
      </c>
      <c r="B1610" s="25" t="s">
        <v>17</v>
      </c>
      <c r="C1610" s="24" t="s">
        <v>4886</v>
      </c>
      <c r="D1610" s="24" t="s">
        <v>4885</v>
      </c>
      <c r="E1610" s="23">
        <v>80205</v>
      </c>
      <c r="F1610" s="115">
        <v>559</v>
      </c>
      <c r="G1610" s="85">
        <v>0.15000000000000002</v>
      </c>
      <c r="H1610" s="72"/>
      <c r="I1610" s="73">
        <f t="shared" si="51"/>
        <v>0</v>
      </c>
      <c r="J1610" s="74" t="str">
        <f t="shared" si="50"/>
        <v/>
      </c>
    </row>
    <row r="1611" spans="1:10" ht="15" customHeight="1">
      <c r="A1611" s="25">
        <v>1610</v>
      </c>
      <c r="B1611" s="25" t="s">
        <v>17</v>
      </c>
      <c r="C1611" s="24" t="s">
        <v>4884</v>
      </c>
      <c r="D1611" s="24" t="s">
        <v>3236</v>
      </c>
      <c r="E1611" s="23">
        <v>88044</v>
      </c>
      <c r="F1611" s="115">
        <v>828</v>
      </c>
      <c r="G1611" s="85">
        <v>0.33</v>
      </c>
      <c r="H1611" s="72"/>
      <c r="I1611" s="73">
        <f t="shared" si="51"/>
        <v>0</v>
      </c>
      <c r="J1611" s="74" t="str">
        <f t="shared" si="50"/>
        <v/>
      </c>
    </row>
    <row r="1612" spans="1:10" ht="15" customHeight="1">
      <c r="A1612" s="25">
        <v>1611</v>
      </c>
      <c r="B1612" s="25" t="s">
        <v>17</v>
      </c>
      <c r="C1612" s="24" t="s">
        <v>4882</v>
      </c>
      <c r="D1612" s="24" t="s">
        <v>3236</v>
      </c>
      <c r="E1612" s="23">
        <v>88044</v>
      </c>
      <c r="F1612" s="115">
        <v>302</v>
      </c>
      <c r="G1612" s="85">
        <v>0.35333333333333333</v>
      </c>
      <c r="H1612" s="72"/>
      <c r="I1612" s="73">
        <f t="shared" si="51"/>
        <v>0</v>
      </c>
      <c r="J1612" s="74" t="str">
        <f t="shared" si="50"/>
        <v/>
      </c>
    </row>
    <row r="1613" spans="1:10" ht="15" customHeight="1">
      <c r="A1613" s="25">
        <v>1612</v>
      </c>
      <c r="B1613" s="25" t="s">
        <v>17</v>
      </c>
      <c r="C1613" s="24" t="s">
        <v>4881</v>
      </c>
      <c r="D1613" s="24" t="s">
        <v>2752</v>
      </c>
      <c r="E1613" s="23">
        <v>81352</v>
      </c>
      <c r="F1613" s="115">
        <v>420</v>
      </c>
      <c r="G1613" s="85">
        <v>1</v>
      </c>
      <c r="H1613" s="72"/>
      <c r="I1613" s="73">
        <f t="shared" si="51"/>
        <v>0</v>
      </c>
      <c r="J1613" s="74" t="str">
        <f t="shared" si="50"/>
        <v/>
      </c>
    </row>
    <row r="1614" spans="1:10" ht="15" customHeight="1">
      <c r="A1614" s="25">
        <v>1613</v>
      </c>
      <c r="B1614" s="25" t="s">
        <v>17</v>
      </c>
      <c r="C1614" s="24" t="s">
        <v>4881</v>
      </c>
      <c r="D1614" s="24" t="s">
        <v>2752</v>
      </c>
      <c r="E1614" s="23">
        <v>88044</v>
      </c>
      <c r="F1614" s="115">
        <v>519</v>
      </c>
      <c r="G1614" s="85">
        <v>1</v>
      </c>
      <c r="H1614" s="72"/>
      <c r="I1614" s="73">
        <f t="shared" si="51"/>
        <v>0</v>
      </c>
      <c r="J1614" s="74" t="str">
        <f t="shared" si="50"/>
        <v/>
      </c>
    </row>
    <row r="1615" spans="1:10" ht="15" customHeight="1">
      <c r="A1615" s="25">
        <v>1614</v>
      </c>
      <c r="B1615" s="25" t="s">
        <v>17</v>
      </c>
      <c r="C1615" s="24" t="s">
        <v>4880</v>
      </c>
      <c r="D1615" s="24" t="s">
        <v>2752</v>
      </c>
      <c r="E1615" s="23">
        <v>88044</v>
      </c>
      <c r="F1615" s="115">
        <v>308</v>
      </c>
      <c r="G1615" s="85">
        <v>0.51</v>
      </c>
      <c r="H1615" s="72"/>
      <c r="I1615" s="73">
        <f t="shared" si="51"/>
        <v>0</v>
      </c>
      <c r="J1615" s="74" t="str">
        <f t="shared" si="50"/>
        <v/>
      </c>
    </row>
    <row r="1616" spans="1:10" ht="15" customHeight="1">
      <c r="A1616" s="25">
        <v>1615</v>
      </c>
      <c r="B1616" s="25" t="s">
        <v>17</v>
      </c>
      <c r="C1616" s="24" t="s">
        <v>4879</v>
      </c>
      <c r="D1616" s="24" t="s">
        <v>2752</v>
      </c>
      <c r="E1616" s="23">
        <v>88044</v>
      </c>
      <c r="F1616" s="115">
        <v>46</v>
      </c>
      <c r="G1616" s="85">
        <v>2.8</v>
      </c>
      <c r="H1616" s="72"/>
      <c r="I1616" s="73">
        <f t="shared" si="51"/>
        <v>0</v>
      </c>
      <c r="J1616" s="74" t="str">
        <f t="shared" si="50"/>
        <v/>
      </c>
    </row>
    <row r="1617" spans="1:10" ht="15" customHeight="1">
      <c r="A1617" s="25">
        <v>1616</v>
      </c>
      <c r="B1617" s="25" t="s">
        <v>17</v>
      </c>
      <c r="C1617" s="24" t="s">
        <v>4878</v>
      </c>
      <c r="D1617" s="24" t="s">
        <v>2752</v>
      </c>
      <c r="E1617" s="23">
        <v>88044</v>
      </c>
      <c r="F1617" s="115">
        <v>396</v>
      </c>
      <c r="G1617" s="85">
        <v>1</v>
      </c>
      <c r="H1617" s="72"/>
      <c r="I1617" s="73">
        <f t="shared" si="51"/>
        <v>0</v>
      </c>
      <c r="J1617" s="74" t="str">
        <f t="shared" si="50"/>
        <v/>
      </c>
    </row>
    <row r="1618" spans="1:10" ht="15" customHeight="1">
      <c r="A1618" s="25">
        <v>1617</v>
      </c>
      <c r="B1618" s="25" t="s">
        <v>17</v>
      </c>
      <c r="C1618" s="24" t="s">
        <v>4877</v>
      </c>
      <c r="D1618" s="24" t="s">
        <v>2752</v>
      </c>
      <c r="E1618" s="23">
        <v>88044</v>
      </c>
      <c r="F1618" s="115">
        <v>200</v>
      </c>
      <c r="G1618" s="85">
        <v>0.45</v>
      </c>
      <c r="H1618" s="72"/>
      <c r="I1618" s="73">
        <f t="shared" si="51"/>
        <v>0</v>
      </c>
      <c r="J1618" s="74" t="str">
        <f t="shared" si="50"/>
        <v/>
      </c>
    </row>
    <row r="1619" spans="1:10" ht="15" customHeight="1">
      <c r="A1619" s="25">
        <v>1618</v>
      </c>
      <c r="B1619" s="25" t="s">
        <v>17</v>
      </c>
      <c r="C1619" s="24" t="s">
        <v>4876</v>
      </c>
      <c r="D1619" s="24" t="s">
        <v>3436</v>
      </c>
      <c r="E1619" s="23">
        <v>88044</v>
      </c>
      <c r="F1619" s="115">
        <v>1368</v>
      </c>
      <c r="G1619" s="85">
        <v>0.15</v>
      </c>
      <c r="H1619" s="72"/>
      <c r="I1619" s="73">
        <f t="shared" si="51"/>
        <v>0</v>
      </c>
      <c r="J1619" s="74" t="str">
        <f t="shared" si="50"/>
        <v/>
      </c>
    </row>
    <row r="1620" spans="1:10" ht="15" customHeight="1">
      <c r="A1620" s="25">
        <v>1619</v>
      </c>
      <c r="B1620" s="25" t="s">
        <v>17</v>
      </c>
      <c r="C1620" s="24" t="s">
        <v>4874</v>
      </c>
      <c r="D1620" s="24" t="s">
        <v>2752</v>
      </c>
      <c r="E1620" s="23">
        <v>88044</v>
      </c>
      <c r="F1620" s="115">
        <v>40</v>
      </c>
      <c r="G1620" s="85">
        <v>25</v>
      </c>
      <c r="H1620" s="72"/>
      <c r="I1620" s="73">
        <f t="shared" si="51"/>
        <v>0</v>
      </c>
      <c r="J1620" s="74" t="str">
        <f t="shared" si="50"/>
        <v/>
      </c>
    </row>
    <row r="1621" spans="1:10" ht="15" customHeight="1">
      <c r="A1621" s="25">
        <v>1620</v>
      </c>
      <c r="B1621" s="25" t="s">
        <v>17</v>
      </c>
      <c r="C1621" s="24" t="s">
        <v>4873</v>
      </c>
      <c r="D1621" s="24" t="s">
        <v>2752</v>
      </c>
      <c r="E1621" s="23">
        <v>88044</v>
      </c>
      <c r="F1621" s="115">
        <v>970</v>
      </c>
      <c r="G1621" s="85">
        <v>0.86333333333333329</v>
      </c>
      <c r="H1621" s="72"/>
      <c r="I1621" s="73">
        <f t="shared" si="51"/>
        <v>0</v>
      </c>
      <c r="J1621" s="74" t="str">
        <f t="shared" si="50"/>
        <v/>
      </c>
    </row>
    <row r="1622" spans="1:10" ht="15" customHeight="1">
      <c r="A1622" s="25">
        <v>1621</v>
      </c>
      <c r="B1622" s="25" t="s">
        <v>17</v>
      </c>
      <c r="C1622" s="24" t="s">
        <v>4872</v>
      </c>
      <c r="D1622" s="24" t="s">
        <v>2752</v>
      </c>
      <c r="E1622" s="23">
        <v>88044</v>
      </c>
      <c r="F1622" s="115">
        <v>201</v>
      </c>
      <c r="G1622" s="85">
        <v>0.65</v>
      </c>
      <c r="H1622" s="72"/>
      <c r="I1622" s="73">
        <f t="shared" si="51"/>
        <v>0</v>
      </c>
      <c r="J1622" s="74" t="str">
        <f t="shared" si="50"/>
        <v/>
      </c>
    </row>
    <row r="1623" spans="1:10" ht="15" customHeight="1">
      <c r="A1623" s="25">
        <v>1622</v>
      </c>
      <c r="B1623" s="25" t="s">
        <v>17</v>
      </c>
      <c r="C1623" s="24" t="s">
        <v>4870</v>
      </c>
      <c r="D1623" s="24" t="s">
        <v>3236</v>
      </c>
      <c r="E1623" s="23">
        <v>88044</v>
      </c>
      <c r="F1623" s="115">
        <v>356</v>
      </c>
      <c r="G1623" s="85">
        <v>0.35999999999999993</v>
      </c>
      <c r="H1623" s="72"/>
      <c r="I1623" s="73">
        <f t="shared" si="51"/>
        <v>0</v>
      </c>
      <c r="J1623" s="74" t="str">
        <f t="shared" si="50"/>
        <v/>
      </c>
    </row>
    <row r="1624" spans="1:10" ht="15" customHeight="1">
      <c r="A1624" s="25">
        <v>1623</v>
      </c>
      <c r="B1624" s="25" t="s">
        <v>17</v>
      </c>
      <c r="C1624" s="24" t="s">
        <v>4869</v>
      </c>
      <c r="D1624" s="24" t="s">
        <v>2752</v>
      </c>
      <c r="E1624" s="23">
        <v>88044</v>
      </c>
      <c r="F1624" s="115">
        <v>684</v>
      </c>
      <c r="G1624" s="85">
        <v>0.4</v>
      </c>
      <c r="H1624" s="72"/>
      <c r="I1624" s="73">
        <f t="shared" si="51"/>
        <v>0</v>
      </c>
      <c r="J1624" s="74" t="str">
        <f t="shared" si="50"/>
        <v/>
      </c>
    </row>
    <row r="1625" spans="1:10" ht="15" customHeight="1">
      <c r="A1625" s="25">
        <v>1624</v>
      </c>
      <c r="B1625" s="25" t="s">
        <v>17</v>
      </c>
      <c r="C1625" s="24" t="s">
        <v>4868</v>
      </c>
      <c r="D1625" s="24" t="s">
        <v>2752</v>
      </c>
      <c r="E1625" s="23">
        <v>88044</v>
      </c>
      <c r="F1625" s="115">
        <v>140</v>
      </c>
      <c r="G1625" s="85">
        <v>3.293333333333333</v>
      </c>
      <c r="H1625" s="72"/>
      <c r="I1625" s="73">
        <f t="shared" si="51"/>
        <v>0</v>
      </c>
      <c r="J1625" s="74" t="str">
        <f t="shared" si="50"/>
        <v/>
      </c>
    </row>
    <row r="1626" spans="1:10" ht="15" customHeight="1">
      <c r="A1626" s="25">
        <v>1625</v>
      </c>
      <c r="B1626" s="25" t="s">
        <v>17</v>
      </c>
      <c r="C1626" s="24" t="s">
        <v>4866</v>
      </c>
      <c r="D1626" s="24" t="s">
        <v>3436</v>
      </c>
      <c r="E1626" s="23">
        <v>88044</v>
      </c>
      <c r="F1626" s="115">
        <v>240</v>
      </c>
      <c r="G1626" s="85">
        <v>1.25</v>
      </c>
      <c r="H1626" s="72"/>
      <c r="I1626" s="73">
        <f t="shared" si="51"/>
        <v>0</v>
      </c>
      <c r="J1626" s="74" t="str">
        <f t="shared" si="50"/>
        <v/>
      </c>
    </row>
    <row r="1627" spans="1:10" ht="15" customHeight="1">
      <c r="A1627" s="25">
        <v>1626</v>
      </c>
      <c r="B1627" s="25" t="s">
        <v>17</v>
      </c>
      <c r="C1627" s="24" t="s">
        <v>4865</v>
      </c>
      <c r="D1627" s="24" t="s">
        <v>3436</v>
      </c>
      <c r="E1627" s="23">
        <v>88044</v>
      </c>
      <c r="F1627" s="115">
        <v>560</v>
      </c>
      <c r="G1627" s="85">
        <v>0.36</v>
      </c>
      <c r="H1627" s="72"/>
      <c r="I1627" s="73">
        <f t="shared" si="51"/>
        <v>0</v>
      </c>
      <c r="J1627" s="74" t="str">
        <f t="shared" si="50"/>
        <v/>
      </c>
    </row>
    <row r="1628" spans="1:10" ht="15" customHeight="1">
      <c r="A1628" s="25">
        <v>1627</v>
      </c>
      <c r="B1628" s="25" t="s">
        <v>17</v>
      </c>
      <c r="C1628" s="24" t="s">
        <v>4860</v>
      </c>
      <c r="D1628" s="24" t="s">
        <v>2752</v>
      </c>
      <c r="E1628" s="23">
        <v>88044</v>
      </c>
      <c r="F1628" s="115">
        <v>222</v>
      </c>
      <c r="G1628" s="85">
        <v>2.27</v>
      </c>
      <c r="H1628" s="72"/>
      <c r="I1628" s="73">
        <f t="shared" si="51"/>
        <v>0</v>
      </c>
      <c r="J1628" s="74" t="str">
        <f t="shared" si="50"/>
        <v/>
      </c>
    </row>
    <row r="1629" spans="1:10" ht="15" customHeight="1">
      <c r="A1629" s="25">
        <v>1628</v>
      </c>
      <c r="B1629" s="25" t="s">
        <v>17</v>
      </c>
      <c r="C1629" s="24" t="s">
        <v>4859</v>
      </c>
      <c r="D1629" s="24" t="s">
        <v>2752</v>
      </c>
      <c r="E1629" s="23">
        <v>88044</v>
      </c>
      <c r="F1629" s="115">
        <v>564</v>
      </c>
      <c r="G1629" s="85">
        <v>1.4100000000000001</v>
      </c>
      <c r="H1629" s="72"/>
      <c r="I1629" s="73">
        <f t="shared" si="51"/>
        <v>0</v>
      </c>
      <c r="J1629" s="74" t="str">
        <f t="shared" si="50"/>
        <v/>
      </c>
    </row>
    <row r="1630" spans="1:10" ht="15" customHeight="1">
      <c r="A1630" s="25">
        <v>1629</v>
      </c>
      <c r="B1630" s="25" t="s">
        <v>17</v>
      </c>
      <c r="C1630" s="24" t="s">
        <v>4857</v>
      </c>
      <c r="D1630" s="24" t="s">
        <v>3163</v>
      </c>
      <c r="E1630" s="23">
        <v>80205</v>
      </c>
      <c r="F1630" s="115">
        <v>266</v>
      </c>
      <c r="G1630" s="85">
        <v>102.2</v>
      </c>
      <c r="H1630" s="72"/>
      <c r="I1630" s="73">
        <f t="shared" si="51"/>
        <v>0</v>
      </c>
      <c r="J1630" s="74" t="str">
        <f t="shared" si="50"/>
        <v/>
      </c>
    </row>
    <row r="1631" spans="1:10" ht="15" customHeight="1">
      <c r="A1631" s="25">
        <v>1630</v>
      </c>
      <c r="B1631" s="25" t="s">
        <v>17</v>
      </c>
      <c r="C1631" s="24" t="s">
        <v>4856</v>
      </c>
      <c r="D1631" s="24" t="s">
        <v>2669</v>
      </c>
      <c r="E1631" s="23">
        <v>88044</v>
      </c>
      <c r="F1631" s="115">
        <v>5</v>
      </c>
      <c r="G1631" s="85">
        <v>57.12</v>
      </c>
      <c r="H1631" s="72"/>
      <c r="I1631" s="73">
        <f t="shared" si="51"/>
        <v>0</v>
      </c>
      <c r="J1631" s="74" t="str">
        <f t="shared" si="50"/>
        <v/>
      </c>
    </row>
    <row r="1632" spans="1:10" ht="15" customHeight="1">
      <c r="A1632" s="25">
        <v>1631</v>
      </c>
      <c r="B1632" s="25" t="s">
        <v>17</v>
      </c>
      <c r="C1632" s="24" t="s">
        <v>4854</v>
      </c>
      <c r="D1632" s="24" t="s">
        <v>3163</v>
      </c>
      <c r="E1632" s="23">
        <v>88044</v>
      </c>
      <c r="F1632" s="115">
        <v>941</v>
      </c>
      <c r="G1632" s="85">
        <v>0.39999999999999997</v>
      </c>
      <c r="H1632" s="72"/>
      <c r="I1632" s="73">
        <f t="shared" si="51"/>
        <v>0</v>
      </c>
      <c r="J1632" s="74" t="str">
        <f t="shared" si="50"/>
        <v/>
      </c>
    </row>
    <row r="1633" spans="1:10" ht="15" customHeight="1">
      <c r="A1633" s="25">
        <v>1632</v>
      </c>
      <c r="B1633" s="25" t="s">
        <v>17</v>
      </c>
      <c r="C1633" s="24" t="s">
        <v>4853</v>
      </c>
      <c r="D1633" s="24" t="s">
        <v>3236</v>
      </c>
      <c r="E1633" s="23">
        <v>88044</v>
      </c>
      <c r="F1633" s="115">
        <v>100</v>
      </c>
      <c r="G1633" s="85">
        <v>0.69666666666666666</v>
      </c>
      <c r="H1633" s="72"/>
      <c r="I1633" s="73">
        <f t="shared" si="51"/>
        <v>0</v>
      </c>
      <c r="J1633" s="74" t="str">
        <f t="shared" si="50"/>
        <v/>
      </c>
    </row>
    <row r="1634" spans="1:10" ht="15" customHeight="1">
      <c r="A1634" s="25">
        <v>1633</v>
      </c>
      <c r="B1634" s="25" t="s">
        <v>17</v>
      </c>
      <c r="C1634" s="24" t="s">
        <v>4852</v>
      </c>
      <c r="D1634" s="24" t="s">
        <v>4850</v>
      </c>
      <c r="E1634" s="23">
        <v>70134</v>
      </c>
      <c r="F1634" s="115">
        <v>5</v>
      </c>
      <c r="G1634" s="85">
        <v>104.72</v>
      </c>
      <c r="H1634" s="72"/>
      <c r="I1634" s="73">
        <f t="shared" si="51"/>
        <v>0</v>
      </c>
      <c r="J1634" s="74" t="str">
        <f t="shared" si="50"/>
        <v/>
      </c>
    </row>
    <row r="1635" spans="1:10" ht="15" customHeight="1">
      <c r="A1635" s="25">
        <v>1634</v>
      </c>
      <c r="B1635" s="25" t="s">
        <v>17</v>
      </c>
      <c r="C1635" s="24" t="s">
        <v>4852</v>
      </c>
      <c r="D1635" s="24" t="s">
        <v>4850</v>
      </c>
      <c r="E1635" s="23">
        <v>88044</v>
      </c>
      <c r="F1635" s="115">
        <v>7</v>
      </c>
      <c r="G1635" s="85">
        <v>1965.6166666666668</v>
      </c>
      <c r="H1635" s="72"/>
      <c r="I1635" s="73">
        <f t="shared" si="51"/>
        <v>0</v>
      </c>
      <c r="J1635" s="74" t="str">
        <f t="shared" si="50"/>
        <v/>
      </c>
    </row>
    <row r="1636" spans="1:10" ht="15" customHeight="1">
      <c r="A1636" s="25">
        <v>1635</v>
      </c>
      <c r="B1636" s="25" t="s">
        <v>17</v>
      </c>
      <c r="C1636" s="24" t="s">
        <v>4851</v>
      </c>
      <c r="D1636" s="24" t="s">
        <v>4850</v>
      </c>
      <c r="E1636" s="23">
        <v>88044</v>
      </c>
      <c r="F1636" s="115">
        <v>5</v>
      </c>
      <c r="G1636" s="85">
        <v>3384.44</v>
      </c>
      <c r="H1636" s="72"/>
      <c r="I1636" s="73">
        <f t="shared" si="51"/>
        <v>0</v>
      </c>
      <c r="J1636" s="74" t="str">
        <f t="shared" si="50"/>
        <v/>
      </c>
    </row>
    <row r="1637" spans="1:10" ht="15" customHeight="1">
      <c r="A1637" s="25">
        <v>1636</v>
      </c>
      <c r="B1637" s="25" t="s">
        <v>17</v>
      </c>
      <c r="C1637" s="24" t="s">
        <v>4849</v>
      </c>
      <c r="D1637" s="24" t="s">
        <v>2685</v>
      </c>
      <c r="E1637" s="23">
        <v>88044</v>
      </c>
      <c r="F1637" s="115">
        <v>60</v>
      </c>
      <c r="G1637" s="85">
        <v>1</v>
      </c>
      <c r="H1637" s="72"/>
      <c r="I1637" s="73">
        <f t="shared" si="51"/>
        <v>0</v>
      </c>
      <c r="J1637" s="74" t="str">
        <f t="shared" si="50"/>
        <v/>
      </c>
    </row>
    <row r="1638" spans="1:10" ht="15" customHeight="1">
      <c r="A1638" s="25">
        <v>1637</v>
      </c>
      <c r="B1638" s="25" t="s">
        <v>17</v>
      </c>
      <c r="C1638" s="24" t="s">
        <v>4847</v>
      </c>
      <c r="D1638" s="24" t="s">
        <v>4848</v>
      </c>
      <c r="E1638" s="23">
        <v>88044</v>
      </c>
      <c r="F1638" s="115">
        <v>138</v>
      </c>
      <c r="G1638" s="85">
        <v>7.59</v>
      </c>
      <c r="H1638" s="72"/>
      <c r="I1638" s="73">
        <f t="shared" si="51"/>
        <v>0</v>
      </c>
      <c r="J1638" s="74" t="str">
        <f t="shared" si="50"/>
        <v/>
      </c>
    </row>
    <row r="1639" spans="1:10" ht="15" customHeight="1">
      <c r="A1639" s="25">
        <v>1638</v>
      </c>
      <c r="B1639" s="25" t="s">
        <v>17</v>
      </c>
      <c r="C1639" s="24" t="s">
        <v>4847</v>
      </c>
      <c r="D1639" s="24" t="s">
        <v>4127</v>
      </c>
      <c r="E1639" s="23">
        <v>98897</v>
      </c>
      <c r="F1639" s="115">
        <v>54</v>
      </c>
      <c r="G1639" s="85">
        <v>8.58</v>
      </c>
      <c r="H1639" s="72"/>
      <c r="I1639" s="73">
        <f t="shared" si="51"/>
        <v>0</v>
      </c>
      <c r="J1639" s="74" t="str">
        <f t="shared" si="50"/>
        <v/>
      </c>
    </row>
    <row r="1640" spans="1:10" ht="15" customHeight="1">
      <c r="A1640" s="25">
        <v>1639</v>
      </c>
      <c r="B1640" s="25" t="s">
        <v>17</v>
      </c>
      <c r="C1640" s="24" t="s">
        <v>4846</v>
      </c>
      <c r="D1640" s="24" t="s">
        <v>3547</v>
      </c>
      <c r="E1640" s="23">
        <v>88044</v>
      </c>
      <c r="F1640" s="115">
        <v>34</v>
      </c>
      <c r="G1640" s="85">
        <v>62.293333333333329</v>
      </c>
      <c r="H1640" s="72"/>
      <c r="I1640" s="73">
        <f t="shared" si="51"/>
        <v>0</v>
      </c>
      <c r="J1640" s="74" t="str">
        <f t="shared" si="50"/>
        <v/>
      </c>
    </row>
    <row r="1641" spans="1:10" ht="15" customHeight="1">
      <c r="A1641" s="25">
        <v>1640</v>
      </c>
      <c r="B1641" s="25" t="s">
        <v>17</v>
      </c>
      <c r="C1641" s="24" t="s">
        <v>4845</v>
      </c>
      <c r="D1641" s="24" t="s">
        <v>3236</v>
      </c>
      <c r="E1641" s="23">
        <v>80205</v>
      </c>
      <c r="F1641" s="115">
        <v>1602</v>
      </c>
      <c r="G1641" s="85">
        <v>57.359999999999992</v>
      </c>
      <c r="H1641" s="72"/>
      <c r="I1641" s="73">
        <f t="shared" si="51"/>
        <v>0</v>
      </c>
      <c r="J1641" s="74" t="str">
        <f t="shared" si="50"/>
        <v/>
      </c>
    </row>
    <row r="1642" spans="1:10" ht="15" customHeight="1">
      <c r="A1642" s="25">
        <v>1641</v>
      </c>
      <c r="B1642" s="25" t="s">
        <v>17</v>
      </c>
      <c r="C1642" s="24" t="s">
        <v>4844</v>
      </c>
      <c r="D1642" s="24" t="s">
        <v>3920</v>
      </c>
      <c r="E1642" s="23">
        <v>88044</v>
      </c>
      <c r="F1642" s="115">
        <v>5</v>
      </c>
      <c r="G1642" s="85">
        <v>12.950000000000001</v>
      </c>
      <c r="H1642" s="72"/>
      <c r="I1642" s="73">
        <f t="shared" si="51"/>
        <v>0</v>
      </c>
      <c r="J1642" s="74" t="str">
        <f t="shared" si="50"/>
        <v/>
      </c>
    </row>
    <row r="1643" spans="1:10" ht="15" customHeight="1">
      <c r="A1643" s="25">
        <v>1642</v>
      </c>
      <c r="B1643" s="25" t="s">
        <v>17</v>
      </c>
      <c r="C1643" s="24" t="s">
        <v>4843</v>
      </c>
      <c r="D1643" s="24" t="s">
        <v>3863</v>
      </c>
      <c r="E1643" s="23">
        <v>88044</v>
      </c>
      <c r="F1643" s="115">
        <v>60</v>
      </c>
      <c r="G1643" s="85">
        <v>3.4933333333333336</v>
      </c>
      <c r="H1643" s="72"/>
      <c r="I1643" s="73">
        <f t="shared" si="51"/>
        <v>0</v>
      </c>
      <c r="J1643" s="74" t="str">
        <f t="shared" si="50"/>
        <v/>
      </c>
    </row>
    <row r="1644" spans="1:10" ht="15" customHeight="1">
      <c r="A1644" s="25">
        <v>1643</v>
      </c>
      <c r="B1644" s="25" t="s">
        <v>17</v>
      </c>
      <c r="C1644" s="24" t="s">
        <v>4842</v>
      </c>
      <c r="D1644" s="24" t="s">
        <v>4841</v>
      </c>
      <c r="E1644" s="23">
        <v>88044</v>
      </c>
      <c r="F1644" s="115">
        <v>22</v>
      </c>
      <c r="G1644" s="85">
        <v>4.84</v>
      </c>
      <c r="H1644" s="72"/>
      <c r="I1644" s="73">
        <f t="shared" si="51"/>
        <v>0</v>
      </c>
      <c r="J1644" s="74" t="str">
        <f t="shared" si="50"/>
        <v/>
      </c>
    </row>
    <row r="1645" spans="1:10" ht="15" customHeight="1">
      <c r="A1645" s="25">
        <v>1644</v>
      </c>
      <c r="B1645" s="25" t="s">
        <v>17</v>
      </c>
      <c r="C1645" s="24" t="s">
        <v>4840</v>
      </c>
      <c r="D1645" s="24" t="s">
        <v>3032</v>
      </c>
      <c r="E1645" s="23">
        <v>88044</v>
      </c>
      <c r="F1645" s="115">
        <v>22</v>
      </c>
      <c r="G1645" s="85">
        <v>8.84</v>
      </c>
      <c r="H1645" s="72"/>
      <c r="I1645" s="73">
        <f t="shared" si="51"/>
        <v>0</v>
      </c>
      <c r="J1645" s="74" t="str">
        <f t="shared" si="50"/>
        <v/>
      </c>
    </row>
    <row r="1646" spans="1:10" ht="15" customHeight="1">
      <c r="A1646" s="25">
        <v>1645</v>
      </c>
      <c r="B1646" s="25" t="s">
        <v>17</v>
      </c>
      <c r="C1646" s="24" t="s">
        <v>4839</v>
      </c>
      <c r="D1646" s="24" t="s">
        <v>3862</v>
      </c>
      <c r="E1646" s="23">
        <v>88044</v>
      </c>
      <c r="F1646" s="115">
        <v>108</v>
      </c>
      <c r="G1646" s="85">
        <v>5.2566666666666668</v>
      </c>
      <c r="H1646" s="72"/>
      <c r="I1646" s="73">
        <f t="shared" si="51"/>
        <v>0</v>
      </c>
      <c r="J1646" s="74" t="str">
        <f t="shared" si="50"/>
        <v/>
      </c>
    </row>
    <row r="1647" spans="1:10" ht="15" customHeight="1">
      <c r="A1647" s="25">
        <v>1646</v>
      </c>
      <c r="B1647" s="25" t="s">
        <v>17</v>
      </c>
      <c r="C1647" s="24" t="s">
        <v>4838</v>
      </c>
      <c r="D1647" s="24" t="s">
        <v>3410</v>
      </c>
      <c r="E1647" s="23">
        <v>88044</v>
      </c>
      <c r="F1647" s="115">
        <v>100</v>
      </c>
      <c r="G1647" s="85">
        <v>0.66</v>
      </c>
      <c r="H1647" s="72"/>
      <c r="I1647" s="73">
        <f t="shared" si="51"/>
        <v>0</v>
      </c>
      <c r="J1647" s="74" t="str">
        <f t="shared" si="50"/>
        <v/>
      </c>
    </row>
    <row r="1648" spans="1:10" ht="15" customHeight="1">
      <c r="A1648" s="25">
        <v>1647</v>
      </c>
      <c r="B1648" s="25" t="s">
        <v>17</v>
      </c>
      <c r="C1648" s="24" t="s">
        <v>4837</v>
      </c>
      <c r="D1648" s="24" t="s">
        <v>3817</v>
      </c>
      <c r="E1648" s="23">
        <v>88044</v>
      </c>
      <c r="F1648" s="115">
        <v>50</v>
      </c>
      <c r="G1648" s="85">
        <v>2.79</v>
      </c>
      <c r="H1648" s="72"/>
      <c r="I1648" s="73">
        <f t="shared" si="51"/>
        <v>0</v>
      </c>
      <c r="J1648" s="74" t="str">
        <f t="shared" si="50"/>
        <v/>
      </c>
    </row>
    <row r="1649" spans="1:10" ht="15" customHeight="1">
      <c r="A1649" s="25">
        <v>1648</v>
      </c>
      <c r="B1649" s="25" t="s">
        <v>17</v>
      </c>
      <c r="C1649" s="24" t="s">
        <v>4833</v>
      </c>
      <c r="D1649" s="24" t="s">
        <v>3847</v>
      </c>
      <c r="E1649" s="23">
        <v>88044</v>
      </c>
      <c r="F1649" s="115">
        <v>14</v>
      </c>
      <c r="G1649" s="85">
        <v>16.040000000000003</v>
      </c>
      <c r="H1649" s="72"/>
      <c r="I1649" s="73">
        <f t="shared" si="51"/>
        <v>0</v>
      </c>
      <c r="J1649" s="74" t="str">
        <f t="shared" si="50"/>
        <v/>
      </c>
    </row>
    <row r="1650" spans="1:10" ht="15" customHeight="1">
      <c r="A1650" s="25">
        <v>1649</v>
      </c>
      <c r="B1650" s="25" t="s">
        <v>17</v>
      </c>
      <c r="C1650" s="24" t="s">
        <v>4832</v>
      </c>
      <c r="D1650" s="24" t="s">
        <v>3378</v>
      </c>
      <c r="E1650" s="23">
        <v>88044</v>
      </c>
      <c r="F1650" s="115">
        <v>5</v>
      </c>
      <c r="G1650" s="85">
        <v>55.896666666666668</v>
      </c>
      <c r="H1650" s="72"/>
      <c r="I1650" s="73">
        <f t="shared" si="51"/>
        <v>0</v>
      </c>
      <c r="J1650" s="74" t="str">
        <f t="shared" si="50"/>
        <v/>
      </c>
    </row>
    <row r="1651" spans="1:10" ht="15" customHeight="1">
      <c r="A1651" s="25">
        <v>1650</v>
      </c>
      <c r="B1651" s="25" t="s">
        <v>17</v>
      </c>
      <c r="C1651" s="24" t="s">
        <v>4830</v>
      </c>
      <c r="D1651" s="24" t="s">
        <v>2769</v>
      </c>
      <c r="E1651" s="23">
        <v>88044</v>
      </c>
      <c r="F1651" s="115">
        <v>10</v>
      </c>
      <c r="G1651" s="85">
        <v>51.213333333333331</v>
      </c>
      <c r="H1651" s="72"/>
      <c r="I1651" s="73">
        <f t="shared" si="51"/>
        <v>0</v>
      </c>
      <c r="J1651" s="74" t="str">
        <f t="shared" si="50"/>
        <v/>
      </c>
    </row>
    <row r="1652" spans="1:10" ht="15" customHeight="1">
      <c r="A1652" s="25">
        <v>1651</v>
      </c>
      <c r="B1652" s="25" t="s">
        <v>17</v>
      </c>
      <c r="C1652" s="24" t="s">
        <v>4829</v>
      </c>
      <c r="D1652" s="24" t="s">
        <v>3796</v>
      </c>
      <c r="E1652" s="23">
        <v>88044</v>
      </c>
      <c r="F1652" s="115">
        <v>15</v>
      </c>
      <c r="G1652" s="85">
        <v>8.27</v>
      </c>
      <c r="H1652" s="72"/>
      <c r="I1652" s="73">
        <f t="shared" si="51"/>
        <v>0</v>
      </c>
      <c r="J1652" s="74" t="str">
        <f t="shared" si="50"/>
        <v/>
      </c>
    </row>
    <row r="1653" spans="1:10" ht="15" customHeight="1">
      <c r="A1653" s="25">
        <v>1652</v>
      </c>
      <c r="B1653" s="25" t="s">
        <v>17</v>
      </c>
      <c r="C1653" s="24" t="s">
        <v>4827</v>
      </c>
      <c r="D1653" s="24" t="s">
        <v>4803</v>
      </c>
      <c r="E1653" s="23">
        <v>88044</v>
      </c>
      <c r="F1653" s="115">
        <v>48</v>
      </c>
      <c r="G1653" s="85">
        <v>2.8699999999999997</v>
      </c>
      <c r="H1653" s="72"/>
      <c r="I1653" s="73">
        <f t="shared" si="51"/>
        <v>0</v>
      </c>
      <c r="J1653" s="74" t="str">
        <f t="shared" si="50"/>
        <v/>
      </c>
    </row>
    <row r="1654" spans="1:10" ht="15" customHeight="1">
      <c r="A1654" s="25">
        <v>1653</v>
      </c>
      <c r="B1654" s="25" t="s">
        <v>17</v>
      </c>
      <c r="C1654" s="24" t="s">
        <v>4826</v>
      </c>
      <c r="D1654" s="24" t="s">
        <v>3812</v>
      </c>
      <c r="E1654" s="23">
        <v>88044</v>
      </c>
      <c r="F1654" s="115">
        <v>1250</v>
      </c>
      <c r="G1654" s="85">
        <v>1.7766666666666666</v>
      </c>
      <c r="H1654" s="72"/>
      <c r="I1654" s="73">
        <f t="shared" si="51"/>
        <v>0</v>
      </c>
      <c r="J1654" s="74" t="str">
        <f t="shared" si="50"/>
        <v/>
      </c>
    </row>
    <row r="1655" spans="1:10" ht="15" customHeight="1">
      <c r="A1655" s="25">
        <v>1654</v>
      </c>
      <c r="B1655" s="25" t="s">
        <v>17</v>
      </c>
      <c r="C1655" s="24" t="s">
        <v>4825</v>
      </c>
      <c r="D1655" s="24" t="s">
        <v>3812</v>
      </c>
      <c r="E1655" s="23">
        <v>88044</v>
      </c>
      <c r="F1655" s="115">
        <v>78</v>
      </c>
      <c r="G1655" s="85">
        <v>2.1766666666666663</v>
      </c>
      <c r="H1655" s="72"/>
      <c r="I1655" s="73">
        <f t="shared" si="51"/>
        <v>0</v>
      </c>
      <c r="J1655" s="74" t="str">
        <f t="shared" si="50"/>
        <v/>
      </c>
    </row>
    <row r="1656" spans="1:10" ht="15" customHeight="1">
      <c r="A1656" s="25">
        <v>1655</v>
      </c>
      <c r="B1656" s="25" t="s">
        <v>17</v>
      </c>
      <c r="C1656" s="24" t="s">
        <v>4824</v>
      </c>
      <c r="D1656" s="24" t="s">
        <v>3118</v>
      </c>
      <c r="E1656" s="23">
        <v>88044</v>
      </c>
      <c r="F1656" s="115">
        <v>142</v>
      </c>
      <c r="G1656" s="85">
        <v>0.98333333333333339</v>
      </c>
      <c r="H1656" s="72"/>
      <c r="I1656" s="73">
        <f t="shared" si="51"/>
        <v>0</v>
      </c>
      <c r="J1656" s="74" t="str">
        <f t="shared" si="50"/>
        <v/>
      </c>
    </row>
    <row r="1657" spans="1:10" ht="15" customHeight="1">
      <c r="A1657" s="25">
        <v>1656</v>
      </c>
      <c r="B1657" s="25" t="s">
        <v>17</v>
      </c>
      <c r="C1657" s="24" t="s">
        <v>4823</v>
      </c>
      <c r="D1657" s="24" t="s">
        <v>3807</v>
      </c>
      <c r="E1657" s="23">
        <v>88044</v>
      </c>
      <c r="F1657" s="115">
        <v>1016</v>
      </c>
      <c r="G1657" s="85">
        <v>0.13</v>
      </c>
      <c r="H1657" s="72"/>
      <c r="I1657" s="73">
        <f t="shared" si="51"/>
        <v>0</v>
      </c>
      <c r="J1657" s="74" t="str">
        <f t="shared" si="50"/>
        <v/>
      </c>
    </row>
    <row r="1658" spans="1:10" ht="15" customHeight="1">
      <c r="A1658" s="25">
        <v>1657</v>
      </c>
      <c r="B1658" s="25" t="s">
        <v>17</v>
      </c>
      <c r="C1658" s="24" t="s">
        <v>4822</v>
      </c>
      <c r="D1658" s="24" t="s">
        <v>3834</v>
      </c>
      <c r="E1658" s="23">
        <v>88044</v>
      </c>
      <c r="F1658" s="115">
        <v>56</v>
      </c>
      <c r="G1658" s="85">
        <v>7.2966666666666669</v>
      </c>
      <c r="H1658" s="72"/>
      <c r="I1658" s="73">
        <f t="shared" si="51"/>
        <v>0</v>
      </c>
      <c r="J1658" s="74" t="str">
        <f t="shared" si="50"/>
        <v/>
      </c>
    </row>
    <row r="1659" spans="1:10" ht="15" customHeight="1">
      <c r="A1659" s="25">
        <v>1658</v>
      </c>
      <c r="B1659" s="25" t="s">
        <v>17</v>
      </c>
      <c r="C1659" s="24" t="s">
        <v>4821</v>
      </c>
      <c r="D1659" s="24" t="s">
        <v>3367</v>
      </c>
      <c r="E1659" s="23">
        <v>22995</v>
      </c>
      <c r="F1659" s="115">
        <v>34</v>
      </c>
      <c r="G1659" s="85">
        <v>3.3533333333333331</v>
      </c>
      <c r="H1659" s="72"/>
      <c r="I1659" s="73">
        <f t="shared" si="51"/>
        <v>0</v>
      </c>
      <c r="J1659" s="74" t="str">
        <f t="shared" si="50"/>
        <v/>
      </c>
    </row>
    <row r="1660" spans="1:10" ht="15" customHeight="1">
      <c r="A1660" s="25">
        <v>1659</v>
      </c>
      <c r="B1660" s="25" t="s">
        <v>17</v>
      </c>
      <c r="C1660" s="24" t="s">
        <v>4820</v>
      </c>
      <c r="D1660" s="24" t="s">
        <v>3795</v>
      </c>
      <c r="E1660" s="23">
        <v>88044</v>
      </c>
      <c r="F1660" s="115">
        <v>5</v>
      </c>
      <c r="G1660" s="85">
        <v>11.07</v>
      </c>
      <c r="H1660" s="72"/>
      <c r="I1660" s="73">
        <f t="shared" si="51"/>
        <v>0</v>
      </c>
      <c r="J1660" s="74" t="str">
        <f t="shared" si="50"/>
        <v/>
      </c>
    </row>
    <row r="1661" spans="1:10" ht="15" customHeight="1">
      <c r="A1661" s="25">
        <v>1660</v>
      </c>
      <c r="B1661" s="25" t="s">
        <v>17</v>
      </c>
      <c r="C1661" s="24" t="s">
        <v>4819</v>
      </c>
      <c r="D1661" s="24" t="s">
        <v>3795</v>
      </c>
      <c r="E1661" s="23">
        <v>88044</v>
      </c>
      <c r="F1661" s="115">
        <v>6</v>
      </c>
      <c r="G1661" s="85">
        <v>8.56</v>
      </c>
      <c r="H1661" s="72"/>
      <c r="I1661" s="73">
        <f t="shared" si="51"/>
        <v>0</v>
      </c>
      <c r="J1661" s="74" t="str">
        <f t="shared" si="50"/>
        <v/>
      </c>
    </row>
    <row r="1662" spans="1:10" ht="15" customHeight="1">
      <c r="A1662" s="25">
        <v>1661</v>
      </c>
      <c r="B1662" s="25" t="s">
        <v>17</v>
      </c>
      <c r="C1662" s="24" t="s">
        <v>4817</v>
      </c>
      <c r="D1662" s="24" t="s">
        <v>3832</v>
      </c>
      <c r="E1662" s="23">
        <v>88044</v>
      </c>
      <c r="F1662" s="115">
        <v>5</v>
      </c>
      <c r="G1662" s="85">
        <v>21.166666666666664</v>
      </c>
      <c r="H1662" s="72"/>
      <c r="I1662" s="73">
        <f t="shared" si="51"/>
        <v>0</v>
      </c>
      <c r="J1662" s="74" t="str">
        <f t="shared" si="50"/>
        <v/>
      </c>
    </row>
    <row r="1663" spans="1:10" ht="15" customHeight="1">
      <c r="A1663" s="25">
        <v>1662</v>
      </c>
      <c r="B1663" s="25" t="s">
        <v>17</v>
      </c>
      <c r="C1663" s="24" t="s">
        <v>4816</v>
      </c>
      <c r="D1663" s="24" t="s">
        <v>3795</v>
      </c>
      <c r="E1663" s="23">
        <v>88044</v>
      </c>
      <c r="F1663" s="115">
        <v>6</v>
      </c>
      <c r="G1663" s="85">
        <v>8.956666666666667</v>
      </c>
      <c r="H1663" s="72"/>
      <c r="I1663" s="73">
        <f t="shared" si="51"/>
        <v>0</v>
      </c>
      <c r="J1663" s="74" t="str">
        <f t="shared" si="50"/>
        <v/>
      </c>
    </row>
    <row r="1664" spans="1:10" ht="15" customHeight="1">
      <c r="A1664" s="25">
        <v>1663</v>
      </c>
      <c r="B1664" s="25" t="s">
        <v>17</v>
      </c>
      <c r="C1664" s="24" t="s">
        <v>4815</v>
      </c>
      <c r="D1664" s="24" t="s">
        <v>3824</v>
      </c>
      <c r="E1664" s="23">
        <v>88044</v>
      </c>
      <c r="F1664" s="115">
        <v>10</v>
      </c>
      <c r="G1664" s="85">
        <v>12.123333333333335</v>
      </c>
      <c r="H1664" s="72"/>
      <c r="I1664" s="73">
        <f t="shared" si="51"/>
        <v>0</v>
      </c>
      <c r="J1664" s="74" t="str">
        <f t="shared" si="50"/>
        <v/>
      </c>
    </row>
    <row r="1665" spans="1:10" ht="15" customHeight="1">
      <c r="A1665" s="25">
        <v>1664</v>
      </c>
      <c r="B1665" s="25" t="s">
        <v>17</v>
      </c>
      <c r="C1665" s="24" t="s">
        <v>4814</v>
      </c>
      <c r="D1665" s="24" t="s">
        <v>3824</v>
      </c>
      <c r="E1665" s="23">
        <v>14397</v>
      </c>
      <c r="F1665" s="115">
        <v>18</v>
      </c>
      <c r="G1665" s="85">
        <v>2.9433333333333329</v>
      </c>
      <c r="H1665" s="72"/>
      <c r="I1665" s="73">
        <f t="shared" si="51"/>
        <v>0</v>
      </c>
      <c r="J1665" s="74" t="str">
        <f t="shared" si="50"/>
        <v/>
      </c>
    </row>
    <row r="1666" spans="1:10" ht="15" customHeight="1">
      <c r="A1666" s="25">
        <v>1665</v>
      </c>
      <c r="B1666" s="25" t="s">
        <v>17</v>
      </c>
      <c r="C1666" s="24" t="s">
        <v>4813</v>
      </c>
      <c r="D1666" s="24" t="s">
        <v>3371</v>
      </c>
      <c r="E1666" s="23">
        <v>88044</v>
      </c>
      <c r="F1666" s="115">
        <v>48</v>
      </c>
      <c r="G1666" s="85">
        <v>4.706666666666667</v>
      </c>
      <c r="H1666" s="72"/>
      <c r="I1666" s="73">
        <f t="shared" si="51"/>
        <v>0</v>
      </c>
      <c r="J1666" s="74" t="str">
        <f t="shared" ref="J1666:J1729" si="52">IF(H:H&gt;G:G, "Above Estimated Unit Price", "")</f>
        <v/>
      </c>
    </row>
    <row r="1667" spans="1:10" ht="15" customHeight="1">
      <c r="A1667" s="25">
        <v>1666</v>
      </c>
      <c r="B1667" s="25" t="s">
        <v>17</v>
      </c>
      <c r="C1667" s="24" t="s">
        <v>4813</v>
      </c>
      <c r="D1667" s="24" t="s">
        <v>4812</v>
      </c>
      <c r="E1667" s="23" t="s">
        <v>3562</v>
      </c>
      <c r="F1667" s="115">
        <v>9</v>
      </c>
      <c r="G1667" s="85">
        <v>7.36</v>
      </c>
      <c r="H1667" s="72"/>
      <c r="I1667" s="73">
        <f t="shared" ref="I1667:I1730" si="53">H1667*F1667</f>
        <v>0</v>
      </c>
      <c r="J1667" s="74" t="str">
        <f t="shared" si="52"/>
        <v/>
      </c>
    </row>
    <row r="1668" spans="1:10" ht="15" customHeight="1">
      <c r="A1668" s="25">
        <v>1667</v>
      </c>
      <c r="B1668" s="25" t="s">
        <v>17</v>
      </c>
      <c r="C1668" s="24" t="s">
        <v>4811</v>
      </c>
      <c r="D1668" s="24" t="s">
        <v>4810</v>
      </c>
      <c r="E1668" s="23">
        <v>81352</v>
      </c>
      <c r="F1668" s="115">
        <v>5</v>
      </c>
      <c r="G1668" s="85">
        <v>129.98666666666665</v>
      </c>
      <c r="H1668" s="72"/>
      <c r="I1668" s="73">
        <f t="shared" si="53"/>
        <v>0</v>
      </c>
      <c r="J1668" s="74" t="str">
        <f t="shared" si="52"/>
        <v/>
      </c>
    </row>
    <row r="1669" spans="1:10" ht="15" customHeight="1">
      <c r="A1669" s="25">
        <v>1668</v>
      </c>
      <c r="B1669" s="25" t="s">
        <v>17</v>
      </c>
      <c r="C1669" s="24" t="s">
        <v>4811</v>
      </c>
      <c r="D1669" s="24" t="s">
        <v>4810</v>
      </c>
      <c r="E1669" s="23">
        <v>88044</v>
      </c>
      <c r="F1669" s="115">
        <v>5</v>
      </c>
      <c r="G1669" s="85">
        <v>125.39666666666666</v>
      </c>
      <c r="H1669" s="72"/>
      <c r="I1669" s="73">
        <f t="shared" si="53"/>
        <v>0</v>
      </c>
      <c r="J1669" s="74" t="str">
        <f t="shared" si="52"/>
        <v/>
      </c>
    </row>
    <row r="1670" spans="1:10" ht="15" customHeight="1">
      <c r="A1670" s="25">
        <v>1669</v>
      </c>
      <c r="B1670" s="25" t="s">
        <v>17</v>
      </c>
      <c r="C1670" s="24" t="s">
        <v>4807</v>
      </c>
      <c r="D1670" s="24" t="s">
        <v>3214</v>
      </c>
      <c r="E1670" s="23">
        <v>88044</v>
      </c>
      <c r="F1670" s="115">
        <v>25</v>
      </c>
      <c r="G1670" s="85">
        <v>20.996666666666666</v>
      </c>
      <c r="H1670" s="72"/>
      <c r="I1670" s="73">
        <f t="shared" si="53"/>
        <v>0</v>
      </c>
      <c r="J1670" s="74" t="str">
        <f t="shared" si="52"/>
        <v/>
      </c>
    </row>
    <row r="1671" spans="1:10" ht="15" customHeight="1">
      <c r="A1671" s="25">
        <v>1670</v>
      </c>
      <c r="B1671" s="25" t="s">
        <v>17</v>
      </c>
      <c r="C1671" s="24" t="s">
        <v>4804</v>
      </c>
      <c r="D1671" s="24" t="s">
        <v>3419</v>
      </c>
      <c r="E1671" s="23">
        <v>88044</v>
      </c>
      <c r="F1671" s="115">
        <v>5000</v>
      </c>
      <c r="G1671" s="85">
        <v>0.02</v>
      </c>
      <c r="H1671" s="72"/>
      <c r="I1671" s="73">
        <f t="shared" si="53"/>
        <v>0</v>
      </c>
      <c r="J1671" s="74" t="str">
        <f t="shared" si="52"/>
        <v/>
      </c>
    </row>
    <row r="1672" spans="1:10" ht="15" customHeight="1">
      <c r="A1672" s="25">
        <v>1671</v>
      </c>
      <c r="B1672" s="25" t="s">
        <v>17</v>
      </c>
      <c r="C1672" s="24" t="s">
        <v>4802</v>
      </c>
      <c r="D1672" s="24" t="s">
        <v>4032</v>
      </c>
      <c r="E1672" s="23">
        <v>88044</v>
      </c>
      <c r="F1672" s="115">
        <v>43</v>
      </c>
      <c r="G1672" s="85">
        <v>5.26</v>
      </c>
      <c r="H1672" s="72"/>
      <c r="I1672" s="73">
        <f t="shared" si="53"/>
        <v>0</v>
      </c>
      <c r="J1672" s="74" t="str">
        <f t="shared" si="52"/>
        <v/>
      </c>
    </row>
    <row r="1673" spans="1:10" ht="15" customHeight="1">
      <c r="A1673" s="25">
        <v>1672</v>
      </c>
      <c r="B1673" s="25" t="s">
        <v>17</v>
      </c>
      <c r="C1673" s="24" t="s">
        <v>4801</v>
      </c>
      <c r="D1673" s="24" t="s">
        <v>2743</v>
      </c>
      <c r="E1673" s="23">
        <v>88044</v>
      </c>
      <c r="F1673" s="115">
        <v>42</v>
      </c>
      <c r="G1673" s="85">
        <v>5.4466666666666663</v>
      </c>
      <c r="H1673" s="72"/>
      <c r="I1673" s="73">
        <f t="shared" si="53"/>
        <v>0</v>
      </c>
      <c r="J1673" s="74" t="str">
        <f t="shared" si="52"/>
        <v/>
      </c>
    </row>
    <row r="1674" spans="1:10" ht="15" customHeight="1">
      <c r="A1674" s="25">
        <v>1673</v>
      </c>
      <c r="B1674" s="25" t="s">
        <v>17</v>
      </c>
      <c r="C1674" s="24" t="s">
        <v>4799</v>
      </c>
      <c r="D1674" s="24" t="s">
        <v>2743</v>
      </c>
      <c r="E1674" s="23">
        <v>10630</v>
      </c>
      <c r="F1674" s="115">
        <v>74</v>
      </c>
      <c r="G1674" s="85">
        <v>0.73</v>
      </c>
      <c r="H1674" s="72"/>
      <c r="I1674" s="73">
        <f t="shared" si="53"/>
        <v>0</v>
      </c>
      <c r="J1674" s="74" t="str">
        <f t="shared" si="52"/>
        <v/>
      </c>
    </row>
    <row r="1675" spans="1:10" ht="15" customHeight="1">
      <c r="A1675" s="25">
        <v>1674</v>
      </c>
      <c r="B1675" s="25" t="s">
        <v>17</v>
      </c>
      <c r="C1675" s="24" t="s">
        <v>4799</v>
      </c>
      <c r="D1675" s="24" t="s">
        <v>2743</v>
      </c>
      <c r="E1675" s="23">
        <v>88044</v>
      </c>
      <c r="F1675" s="115">
        <v>907</v>
      </c>
      <c r="G1675" s="85">
        <v>0.5033333333333333</v>
      </c>
      <c r="H1675" s="72"/>
      <c r="I1675" s="73">
        <f t="shared" si="53"/>
        <v>0</v>
      </c>
      <c r="J1675" s="74" t="str">
        <f t="shared" si="52"/>
        <v/>
      </c>
    </row>
    <row r="1676" spans="1:10" ht="15" customHeight="1">
      <c r="A1676" s="25">
        <v>1675</v>
      </c>
      <c r="B1676" s="25" t="s">
        <v>17</v>
      </c>
      <c r="C1676" s="24" t="s">
        <v>4798</v>
      </c>
      <c r="D1676" s="24" t="s">
        <v>2791</v>
      </c>
      <c r="E1676" s="23">
        <v>88044</v>
      </c>
      <c r="F1676" s="115">
        <v>129</v>
      </c>
      <c r="G1676" s="85">
        <v>4.7833333333333332</v>
      </c>
      <c r="H1676" s="72"/>
      <c r="I1676" s="73">
        <f t="shared" si="53"/>
        <v>0</v>
      </c>
      <c r="J1676" s="74" t="str">
        <f t="shared" si="52"/>
        <v/>
      </c>
    </row>
    <row r="1677" spans="1:10" ht="15" customHeight="1">
      <c r="A1677" s="25">
        <v>1676</v>
      </c>
      <c r="B1677" s="25" t="s">
        <v>17</v>
      </c>
      <c r="C1677" s="24" t="s">
        <v>4797</v>
      </c>
      <c r="D1677" s="24" t="s">
        <v>2743</v>
      </c>
      <c r="E1677" s="23">
        <v>88044</v>
      </c>
      <c r="F1677" s="115">
        <v>22</v>
      </c>
      <c r="G1677" s="85">
        <v>2.5666666666666669</v>
      </c>
      <c r="H1677" s="72"/>
      <c r="I1677" s="73">
        <f t="shared" si="53"/>
        <v>0</v>
      </c>
      <c r="J1677" s="74" t="str">
        <f t="shared" si="52"/>
        <v/>
      </c>
    </row>
    <row r="1678" spans="1:10" ht="15" customHeight="1">
      <c r="A1678" s="25">
        <v>1677</v>
      </c>
      <c r="B1678" s="25" t="s">
        <v>17</v>
      </c>
      <c r="C1678" s="24" t="s">
        <v>4796</v>
      </c>
      <c r="D1678" s="24" t="s">
        <v>2791</v>
      </c>
      <c r="E1678" s="23">
        <v>88044</v>
      </c>
      <c r="F1678" s="115">
        <v>335</v>
      </c>
      <c r="G1678" s="85">
        <v>5.3100000000000005</v>
      </c>
      <c r="H1678" s="72"/>
      <c r="I1678" s="73">
        <f t="shared" si="53"/>
        <v>0</v>
      </c>
      <c r="J1678" s="74" t="str">
        <f t="shared" si="52"/>
        <v/>
      </c>
    </row>
    <row r="1679" spans="1:10" ht="15" customHeight="1">
      <c r="A1679" s="25">
        <v>1678</v>
      </c>
      <c r="B1679" s="25" t="s">
        <v>17</v>
      </c>
      <c r="C1679" s="24" t="s">
        <v>4795</v>
      </c>
      <c r="D1679" s="24" t="s">
        <v>4794</v>
      </c>
      <c r="E1679" s="23">
        <v>21439</v>
      </c>
      <c r="F1679" s="115">
        <v>6666</v>
      </c>
      <c r="G1679" s="85">
        <v>0.16</v>
      </c>
      <c r="H1679" s="72"/>
      <c r="I1679" s="73">
        <f t="shared" si="53"/>
        <v>0</v>
      </c>
      <c r="J1679" s="74" t="str">
        <f t="shared" si="52"/>
        <v/>
      </c>
    </row>
    <row r="1680" spans="1:10" ht="15" customHeight="1">
      <c r="A1680" s="25">
        <v>1679</v>
      </c>
      <c r="B1680" s="25" t="s">
        <v>17</v>
      </c>
      <c r="C1680" s="24" t="s">
        <v>4793</v>
      </c>
      <c r="D1680" s="24" t="s">
        <v>2743</v>
      </c>
      <c r="E1680" s="23">
        <v>88044</v>
      </c>
      <c r="F1680" s="115">
        <v>49</v>
      </c>
      <c r="G1680" s="85">
        <v>7.4899999999999993</v>
      </c>
      <c r="H1680" s="72"/>
      <c r="I1680" s="73">
        <f t="shared" si="53"/>
        <v>0</v>
      </c>
      <c r="J1680" s="74" t="str">
        <f t="shared" si="52"/>
        <v/>
      </c>
    </row>
    <row r="1681" spans="1:10" ht="15" customHeight="1">
      <c r="A1681" s="25">
        <v>1680</v>
      </c>
      <c r="B1681" s="25" t="s">
        <v>17</v>
      </c>
      <c r="C1681" s="24" t="s">
        <v>4792</v>
      </c>
      <c r="D1681" s="24" t="s">
        <v>2743</v>
      </c>
      <c r="E1681" s="23">
        <v>88044</v>
      </c>
      <c r="F1681" s="115">
        <v>622</v>
      </c>
      <c r="G1681" s="85">
        <v>0.24</v>
      </c>
      <c r="H1681" s="72"/>
      <c r="I1681" s="73">
        <f t="shared" si="53"/>
        <v>0</v>
      </c>
      <c r="J1681" s="74" t="str">
        <f t="shared" si="52"/>
        <v/>
      </c>
    </row>
    <row r="1682" spans="1:10" ht="15" customHeight="1">
      <c r="A1682" s="25">
        <v>1681</v>
      </c>
      <c r="B1682" s="25" t="s">
        <v>17</v>
      </c>
      <c r="C1682" s="24" t="s">
        <v>4791</v>
      </c>
      <c r="D1682" s="24" t="s">
        <v>3284</v>
      </c>
      <c r="E1682" s="23">
        <v>88044</v>
      </c>
      <c r="F1682" s="115">
        <v>2446</v>
      </c>
      <c r="G1682" s="85">
        <v>2.6666666666666668E-2</v>
      </c>
      <c r="H1682" s="72"/>
      <c r="I1682" s="73">
        <f t="shared" si="53"/>
        <v>0</v>
      </c>
      <c r="J1682" s="74" t="str">
        <f t="shared" si="52"/>
        <v/>
      </c>
    </row>
    <row r="1683" spans="1:10" ht="15" customHeight="1">
      <c r="A1683" s="25">
        <v>1682</v>
      </c>
      <c r="B1683" s="25" t="s">
        <v>17</v>
      </c>
      <c r="C1683" s="24" t="s">
        <v>4790</v>
      </c>
      <c r="D1683" s="24" t="s">
        <v>2743</v>
      </c>
      <c r="E1683" s="23">
        <v>88044</v>
      </c>
      <c r="F1683" s="115">
        <v>135</v>
      </c>
      <c r="G1683" s="85">
        <v>0.45999999999999996</v>
      </c>
      <c r="H1683" s="72"/>
      <c r="I1683" s="73">
        <f t="shared" si="53"/>
        <v>0</v>
      </c>
      <c r="J1683" s="74" t="str">
        <f t="shared" si="52"/>
        <v/>
      </c>
    </row>
    <row r="1684" spans="1:10" ht="15" customHeight="1">
      <c r="A1684" s="25">
        <v>1683</v>
      </c>
      <c r="B1684" s="25" t="s">
        <v>17</v>
      </c>
      <c r="C1684" s="24" t="s">
        <v>4789</v>
      </c>
      <c r="D1684" s="24" t="s">
        <v>2743</v>
      </c>
      <c r="E1684" s="23">
        <v>88044</v>
      </c>
      <c r="F1684" s="115">
        <v>260</v>
      </c>
      <c r="G1684" s="85">
        <v>1.7866666666666668</v>
      </c>
      <c r="H1684" s="72"/>
      <c r="I1684" s="73">
        <f t="shared" si="53"/>
        <v>0</v>
      </c>
      <c r="J1684" s="74" t="str">
        <f t="shared" si="52"/>
        <v/>
      </c>
    </row>
    <row r="1685" spans="1:10" ht="15" customHeight="1">
      <c r="A1685" s="25">
        <v>1684</v>
      </c>
      <c r="B1685" s="25" t="s">
        <v>17</v>
      </c>
      <c r="C1685" s="24" t="s">
        <v>4788</v>
      </c>
      <c r="D1685" s="24" t="s">
        <v>2743</v>
      </c>
      <c r="E1685" s="23">
        <v>88044</v>
      </c>
      <c r="F1685" s="115">
        <v>901</v>
      </c>
      <c r="G1685" s="85">
        <v>0.98666666666666669</v>
      </c>
      <c r="H1685" s="72"/>
      <c r="I1685" s="73">
        <f t="shared" si="53"/>
        <v>0</v>
      </c>
      <c r="J1685" s="74" t="str">
        <f t="shared" si="52"/>
        <v/>
      </c>
    </row>
    <row r="1686" spans="1:10" ht="15" customHeight="1">
      <c r="A1686" s="25">
        <v>1685</v>
      </c>
      <c r="B1686" s="25" t="s">
        <v>17</v>
      </c>
      <c r="C1686" s="24" t="s">
        <v>4787</v>
      </c>
      <c r="D1686" s="24" t="s">
        <v>2743</v>
      </c>
      <c r="E1686" s="23">
        <v>88044</v>
      </c>
      <c r="F1686" s="115">
        <v>241</v>
      </c>
      <c r="G1686" s="85">
        <v>0.59666666666666668</v>
      </c>
      <c r="H1686" s="72"/>
      <c r="I1686" s="73">
        <f t="shared" si="53"/>
        <v>0</v>
      </c>
      <c r="J1686" s="74" t="str">
        <f t="shared" si="52"/>
        <v/>
      </c>
    </row>
    <row r="1687" spans="1:10" ht="15" customHeight="1">
      <c r="A1687" s="25">
        <v>1686</v>
      </c>
      <c r="B1687" s="25" t="s">
        <v>17</v>
      </c>
      <c r="C1687" s="24" t="s">
        <v>4786</v>
      </c>
      <c r="D1687" s="24" t="s">
        <v>2743</v>
      </c>
      <c r="E1687" s="23" t="s">
        <v>4785</v>
      </c>
      <c r="F1687" s="115">
        <v>124</v>
      </c>
      <c r="G1687" s="85">
        <v>1.0566666666666666</v>
      </c>
      <c r="H1687" s="72"/>
      <c r="I1687" s="73">
        <f t="shared" si="53"/>
        <v>0</v>
      </c>
      <c r="J1687" s="74" t="str">
        <f t="shared" si="52"/>
        <v/>
      </c>
    </row>
    <row r="1688" spans="1:10" ht="15" customHeight="1">
      <c r="A1688" s="25">
        <v>1687</v>
      </c>
      <c r="B1688" s="25" t="s">
        <v>17</v>
      </c>
      <c r="C1688" s="24" t="s">
        <v>4784</v>
      </c>
      <c r="D1688" s="24" t="s">
        <v>2743</v>
      </c>
      <c r="E1688" s="23">
        <v>88044</v>
      </c>
      <c r="F1688" s="115">
        <v>57</v>
      </c>
      <c r="G1688" s="85">
        <v>0.98</v>
      </c>
      <c r="H1688" s="72"/>
      <c r="I1688" s="73">
        <f t="shared" si="53"/>
        <v>0</v>
      </c>
      <c r="J1688" s="74" t="str">
        <f t="shared" si="52"/>
        <v/>
      </c>
    </row>
    <row r="1689" spans="1:10" ht="15" customHeight="1">
      <c r="A1689" s="25">
        <v>1688</v>
      </c>
      <c r="B1689" s="25" t="s">
        <v>17</v>
      </c>
      <c r="C1689" s="24" t="s">
        <v>4784</v>
      </c>
      <c r="D1689" s="24" t="s">
        <v>2743</v>
      </c>
      <c r="E1689" s="23" t="s">
        <v>3635</v>
      </c>
      <c r="F1689" s="115">
        <v>189</v>
      </c>
      <c r="G1689" s="85">
        <v>0.93666666666666654</v>
      </c>
      <c r="H1689" s="72"/>
      <c r="I1689" s="73">
        <f t="shared" si="53"/>
        <v>0</v>
      </c>
      <c r="J1689" s="74" t="str">
        <f t="shared" si="52"/>
        <v/>
      </c>
    </row>
    <row r="1690" spans="1:10" ht="15" customHeight="1">
      <c r="A1690" s="25">
        <v>1689</v>
      </c>
      <c r="B1690" s="25" t="s">
        <v>17</v>
      </c>
      <c r="C1690" s="24" t="s">
        <v>4783</v>
      </c>
      <c r="D1690" s="24" t="s">
        <v>4782</v>
      </c>
      <c r="E1690" s="23">
        <v>88044</v>
      </c>
      <c r="F1690" s="115">
        <v>5836</v>
      </c>
      <c r="G1690" s="85">
        <v>2.3366666666666664</v>
      </c>
      <c r="H1690" s="72"/>
      <c r="I1690" s="73">
        <f t="shared" si="53"/>
        <v>0</v>
      </c>
      <c r="J1690" s="74" t="str">
        <f t="shared" si="52"/>
        <v/>
      </c>
    </row>
    <row r="1691" spans="1:10" ht="15" customHeight="1">
      <c r="A1691" s="25">
        <v>1690</v>
      </c>
      <c r="B1691" s="25" t="s">
        <v>17</v>
      </c>
      <c r="C1691" s="24" t="s">
        <v>4781</v>
      </c>
      <c r="D1691" s="24" t="s">
        <v>2791</v>
      </c>
      <c r="E1691" s="23">
        <v>88044</v>
      </c>
      <c r="F1691" s="115">
        <v>349</v>
      </c>
      <c r="G1691" s="85">
        <v>0.90666666666666673</v>
      </c>
      <c r="H1691" s="72"/>
      <c r="I1691" s="73">
        <f t="shared" si="53"/>
        <v>0</v>
      </c>
      <c r="J1691" s="74" t="str">
        <f t="shared" si="52"/>
        <v/>
      </c>
    </row>
    <row r="1692" spans="1:10" ht="15" customHeight="1">
      <c r="A1692" s="25">
        <v>1691</v>
      </c>
      <c r="B1692" s="25" t="s">
        <v>17</v>
      </c>
      <c r="C1692" s="24" t="s">
        <v>1273</v>
      </c>
      <c r="D1692" s="24" t="s">
        <v>3279</v>
      </c>
      <c r="E1692" s="23">
        <v>88044</v>
      </c>
      <c r="F1692" s="115">
        <v>3581</v>
      </c>
      <c r="G1692" s="85">
        <v>1.0899999999999999</v>
      </c>
      <c r="H1692" s="72"/>
      <c r="I1692" s="73">
        <f t="shared" si="53"/>
        <v>0</v>
      </c>
      <c r="J1692" s="74" t="str">
        <f t="shared" si="52"/>
        <v/>
      </c>
    </row>
    <row r="1693" spans="1:10" ht="15" customHeight="1">
      <c r="A1693" s="25">
        <v>1692</v>
      </c>
      <c r="B1693" s="25" t="s">
        <v>17</v>
      </c>
      <c r="C1693" s="24" t="s">
        <v>4780</v>
      </c>
      <c r="D1693" s="24" t="s">
        <v>2743</v>
      </c>
      <c r="E1693" s="23">
        <v>88044</v>
      </c>
      <c r="F1693" s="115">
        <v>180</v>
      </c>
      <c r="G1693" s="85">
        <v>1.18</v>
      </c>
      <c r="H1693" s="72"/>
      <c r="I1693" s="73">
        <f t="shared" si="53"/>
        <v>0</v>
      </c>
      <c r="J1693" s="74" t="str">
        <f t="shared" si="52"/>
        <v/>
      </c>
    </row>
    <row r="1694" spans="1:10" ht="15" customHeight="1">
      <c r="A1694" s="25">
        <v>1693</v>
      </c>
      <c r="B1694" s="25" t="s">
        <v>17</v>
      </c>
      <c r="C1694" s="24" t="s">
        <v>4779</v>
      </c>
      <c r="D1694" s="24" t="s">
        <v>3279</v>
      </c>
      <c r="E1694" s="23">
        <v>88044</v>
      </c>
      <c r="F1694" s="115">
        <v>5302</v>
      </c>
      <c r="G1694" s="85">
        <v>1.1666666666666667</v>
      </c>
      <c r="H1694" s="72"/>
      <c r="I1694" s="73">
        <f t="shared" si="53"/>
        <v>0</v>
      </c>
      <c r="J1694" s="74" t="str">
        <f t="shared" si="52"/>
        <v/>
      </c>
    </row>
    <row r="1695" spans="1:10" ht="15" customHeight="1">
      <c r="A1695" s="25">
        <v>1694</v>
      </c>
      <c r="B1695" s="25" t="s">
        <v>17</v>
      </c>
      <c r="C1695" s="24" t="s">
        <v>4778</v>
      </c>
      <c r="D1695" s="24" t="s">
        <v>2791</v>
      </c>
      <c r="E1695" s="23">
        <v>88044</v>
      </c>
      <c r="F1695" s="115">
        <v>424</v>
      </c>
      <c r="G1695" s="85">
        <v>0.37000000000000005</v>
      </c>
      <c r="H1695" s="72"/>
      <c r="I1695" s="73">
        <f t="shared" si="53"/>
        <v>0</v>
      </c>
      <c r="J1695" s="74" t="str">
        <f t="shared" si="52"/>
        <v/>
      </c>
    </row>
    <row r="1696" spans="1:10" ht="15" customHeight="1">
      <c r="A1696" s="25">
        <v>1695</v>
      </c>
      <c r="B1696" s="25" t="s">
        <v>17</v>
      </c>
      <c r="C1696" s="24" t="s">
        <v>4777</v>
      </c>
      <c r="D1696" s="24" t="s">
        <v>2743</v>
      </c>
      <c r="E1696" s="23">
        <v>88044</v>
      </c>
      <c r="F1696" s="115">
        <v>52</v>
      </c>
      <c r="G1696" s="85">
        <v>4.37</v>
      </c>
      <c r="H1696" s="72"/>
      <c r="I1696" s="73">
        <f t="shared" si="53"/>
        <v>0</v>
      </c>
      <c r="J1696" s="74" t="str">
        <f t="shared" si="52"/>
        <v/>
      </c>
    </row>
    <row r="1697" spans="1:10" ht="15" customHeight="1">
      <c r="A1697" s="25">
        <v>1696</v>
      </c>
      <c r="B1697" s="25" t="s">
        <v>17</v>
      </c>
      <c r="C1697" s="24" t="s">
        <v>4776</v>
      </c>
      <c r="D1697" s="24" t="s">
        <v>2743</v>
      </c>
      <c r="E1697" s="23">
        <v>88044</v>
      </c>
      <c r="F1697" s="115">
        <v>83</v>
      </c>
      <c r="G1697" s="85">
        <v>1.8333333333333333</v>
      </c>
      <c r="H1697" s="72"/>
      <c r="I1697" s="73">
        <f t="shared" si="53"/>
        <v>0</v>
      </c>
      <c r="J1697" s="74" t="str">
        <f t="shared" si="52"/>
        <v/>
      </c>
    </row>
    <row r="1698" spans="1:10" ht="15" customHeight="1">
      <c r="A1698" s="25">
        <v>1697</v>
      </c>
      <c r="B1698" s="25" t="s">
        <v>17</v>
      </c>
      <c r="C1698" s="24" t="s">
        <v>4775</v>
      </c>
      <c r="D1698" s="24" t="s">
        <v>2791</v>
      </c>
      <c r="E1698" s="23">
        <v>88044</v>
      </c>
      <c r="F1698" s="115">
        <v>129</v>
      </c>
      <c r="G1698" s="85">
        <v>0.96</v>
      </c>
      <c r="H1698" s="72"/>
      <c r="I1698" s="73">
        <f t="shared" si="53"/>
        <v>0</v>
      </c>
      <c r="J1698" s="74" t="str">
        <f t="shared" si="52"/>
        <v/>
      </c>
    </row>
    <row r="1699" spans="1:10" ht="15" customHeight="1">
      <c r="A1699" s="25">
        <v>1698</v>
      </c>
      <c r="B1699" s="25" t="s">
        <v>17</v>
      </c>
      <c r="C1699" s="24" t="s">
        <v>4774</v>
      </c>
      <c r="D1699" s="24" t="s">
        <v>2743</v>
      </c>
      <c r="E1699" s="23">
        <v>88044</v>
      </c>
      <c r="F1699" s="115">
        <v>37</v>
      </c>
      <c r="G1699" s="85">
        <v>6.07</v>
      </c>
      <c r="H1699" s="72"/>
      <c r="I1699" s="73">
        <f t="shared" si="53"/>
        <v>0</v>
      </c>
      <c r="J1699" s="74" t="str">
        <f t="shared" si="52"/>
        <v/>
      </c>
    </row>
    <row r="1700" spans="1:10" ht="15" customHeight="1">
      <c r="A1700" s="25">
        <v>1699</v>
      </c>
      <c r="B1700" s="25" t="s">
        <v>17</v>
      </c>
      <c r="C1700" s="24" t="s">
        <v>1272</v>
      </c>
      <c r="D1700" s="24" t="s">
        <v>2743</v>
      </c>
      <c r="E1700" s="23">
        <v>88044</v>
      </c>
      <c r="F1700" s="115">
        <v>136</v>
      </c>
      <c r="G1700" s="85">
        <v>0.65666666666666662</v>
      </c>
      <c r="H1700" s="72"/>
      <c r="I1700" s="73">
        <f t="shared" si="53"/>
        <v>0</v>
      </c>
      <c r="J1700" s="74" t="str">
        <f t="shared" si="52"/>
        <v/>
      </c>
    </row>
    <row r="1701" spans="1:10" ht="15" customHeight="1">
      <c r="A1701" s="25">
        <v>1700</v>
      </c>
      <c r="B1701" s="25" t="s">
        <v>17</v>
      </c>
      <c r="C1701" s="24" t="s">
        <v>4773</v>
      </c>
      <c r="D1701" s="24" t="s">
        <v>2743</v>
      </c>
      <c r="E1701" s="23">
        <v>13520</v>
      </c>
      <c r="F1701" s="115">
        <v>96</v>
      </c>
      <c r="G1701" s="85">
        <v>1.5333333333333332</v>
      </c>
      <c r="H1701" s="72"/>
      <c r="I1701" s="73">
        <f t="shared" si="53"/>
        <v>0</v>
      </c>
      <c r="J1701" s="74" t="str">
        <f t="shared" si="52"/>
        <v/>
      </c>
    </row>
    <row r="1702" spans="1:10" ht="15" customHeight="1">
      <c r="A1702" s="25">
        <v>1701</v>
      </c>
      <c r="B1702" s="25" t="s">
        <v>17</v>
      </c>
      <c r="C1702" s="24" t="s">
        <v>4772</v>
      </c>
      <c r="D1702" s="24" t="s">
        <v>2743</v>
      </c>
      <c r="E1702" s="23">
        <v>88044</v>
      </c>
      <c r="F1702" s="115">
        <v>473</v>
      </c>
      <c r="G1702" s="85">
        <v>2.5033333333333334</v>
      </c>
      <c r="H1702" s="72"/>
      <c r="I1702" s="73">
        <f t="shared" si="53"/>
        <v>0</v>
      </c>
      <c r="J1702" s="74" t="str">
        <f t="shared" si="52"/>
        <v/>
      </c>
    </row>
    <row r="1703" spans="1:10" ht="15" customHeight="1">
      <c r="A1703" s="25">
        <v>1702</v>
      </c>
      <c r="B1703" s="25" t="s">
        <v>17</v>
      </c>
      <c r="C1703" s="24" t="s">
        <v>4772</v>
      </c>
      <c r="D1703" s="24" t="s">
        <v>2743</v>
      </c>
      <c r="E1703" s="23" t="s">
        <v>719</v>
      </c>
      <c r="F1703" s="115">
        <v>1472</v>
      </c>
      <c r="G1703" s="85">
        <v>1.5766666666666664</v>
      </c>
      <c r="H1703" s="72"/>
      <c r="I1703" s="73">
        <f t="shared" si="53"/>
        <v>0</v>
      </c>
      <c r="J1703" s="74" t="str">
        <f t="shared" si="52"/>
        <v/>
      </c>
    </row>
    <row r="1704" spans="1:10" ht="15" customHeight="1">
      <c r="A1704" s="25">
        <v>1703</v>
      </c>
      <c r="B1704" s="25" t="s">
        <v>17</v>
      </c>
      <c r="C1704" s="24" t="s">
        <v>1271</v>
      </c>
      <c r="D1704" s="24" t="s">
        <v>2743</v>
      </c>
      <c r="E1704" s="23">
        <v>88044</v>
      </c>
      <c r="F1704" s="115">
        <v>2606</v>
      </c>
      <c r="G1704" s="85">
        <v>1.07</v>
      </c>
      <c r="H1704" s="72"/>
      <c r="I1704" s="73">
        <f t="shared" si="53"/>
        <v>0</v>
      </c>
      <c r="J1704" s="74" t="str">
        <f t="shared" si="52"/>
        <v/>
      </c>
    </row>
    <row r="1705" spans="1:10" ht="15" customHeight="1">
      <c r="A1705" s="25">
        <v>1704</v>
      </c>
      <c r="B1705" s="25" t="s">
        <v>17</v>
      </c>
      <c r="C1705" s="24" t="s">
        <v>4768</v>
      </c>
      <c r="D1705" s="24" t="s">
        <v>3279</v>
      </c>
      <c r="E1705" s="23">
        <v>88044</v>
      </c>
      <c r="F1705" s="115">
        <v>96</v>
      </c>
      <c r="G1705" s="85">
        <v>1.05</v>
      </c>
      <c r="H1705" s="72"/>
      <c r="I1705" s="73">
        <f t="shared" si="53"/>
        <v>0</v>
      </c>
      <c r="J1705" s="74" t="str">
        <f t="shared" si="52"/>
        <v/>
      </c>
    </row>
    <row r="1706" spans="1:10" ht="15" customHeight="1">
      <c r="A1706" s="25">
        <v>1705</v>
      </c>
      <c r="B1706" s="25" t="s">
        <v>17</v>
      </c>
      <c r="C1706" s="24" t="s">
        <v>4767</v>
      </c>
      <c r="D1706" s="24" t="s">
        <v>3272</v>
      </c>
      <c r="E1706" s="23">
        <v>88041</v>
      </c>
      <c r="F1706" s="115">
        <v>138</v>
      </c>
      <c r="G1706" s="85">
        <v>0.90333333333333332</v>
      </c>
      <c r="H1706" s="72"/>
      <c r="I1706" s="73">
        <f t="shared" si="53"/>
        <v>0</v>
      </c>
      <c r="J1706" s="74" t="str">
        <f t="shared" si="52"/>
        <v/>
      </c>
    </row>
    <row r="1707" spans="1:10" ht="15" customHeight="1">
      <c r="A1707" s="25">
        <v>1706</v>
      </c>
      <c r="B1707" s="25" t="s">
        <v>17</v>
      </c>
      <c r="C1707" s="24" t="s">
        <v>4767</v>
      </c>
      <c r="D1707" s="24" t="s">
        <v>3272</v>
      </c>
      <c r="E1707" s="23" t="s">
        <v>1253</v>
      </c>
      <c r="F1707" s="115">
        <v>658</v>
      </c>
      <c r="G1707" s="85">
        <v>1.1733333333333333</v>
      </c>
      <c r="H1707" s="72"/>
      <c r="I1707" s="73">
        <f t="shared" si="53"/>
        <v>0</v>
      </c>
      <c r="J1707" s="74" t="str">
        <f t="shared" si="52"/>
        <v/>
      </c>
    </row>
    <row r="1708" spans="1:10" ht="15" customHeight="1">
      <c r="A1708" s="25">
        <v>1707</v>
      </c>
      <c r="B1708" s="25" t="s">
        <v>17</v>
      </c>
      <c r="C1708" s="24" t="s">
        <v>1269</v>
      </c>
      <c r="D1708" s="24" t="s">
        <v>2743</v>
      </c>
      <c r="E1708" s="23">
        <v>10630</v>
      </c>
      <c r="F1708" s="115">
        <v>144</v>
      </c>
      <c r="G1708" s="85">
        <v>0.47666666666666674</v>
      </c>
      <c r="H1708" s="72"/>
      <c r="I1708" s="73">
        <f t="shared" si="53"/>
        <v>0</v>
      </c>
      <c r="J1708" s="74" t="str">
        <f t="shared" si="52"/>
        <v/>
      </c>
    </row>
    <row r="1709" spans="1:10" ht="15" customHeight="1">
      <c r="A1709" s="25">
        <v>1708</v>
      </c>
      <c r="B1709" s="25" t="s">
        <v>17</v>
      </c>
      <c r="C1709" s="24" t="s">
        <v>1268</v>
      </c>
      <c r="D1709" s="24" t="s">
        <v>3279</v>
      </c>
      <c r="E1709" s="23">
        <v>88044</v>
      </c>
      <c r="F1709" s="115">
        <v>324</v>
      </c>
      <c r="G1709" s="85">
        <v>0.44333333333333336</v>
      </c>
      <c r="H1709" s="72"/>
      <c r="I1709" s="73">
        <f t="shared" si="53"/>
        <v>0</v>
      </c>
      <c r="J1709" s="74" t="str">
        <f t="shared" si="52"/>
        <v/>
      </c>
    </row>
    <row r="1710" spans="1:10" ht="15" customHeight="1">
      <c r="A1710" s="25">
        <v>1709</v>
      </c>
      <c r="B1710" s="25" t="s">
        <v>17</v>
      </c>
      <c r="C1710" s="24" t="s">
        <v>4763</v>
      </c>
      <c r="D1710" s="24" t="s">
        <v>2743</v>
      </c>
      <c r="E1710" s="23">
        <v>80205</v>
      </c>
      <c r="F1710" s="115">
        <v>50</v>
      </c>
      <c r="G1710" s="85">
        <v>4.68</v>
      </c>
      <c r="H1710" s="72"/>
      <c r="I1710" s="73">
        <f t="shared" si="53"/>
        <v>0</v>
      </c>
      <c r="J1710" s="74" t="str">
        <f t="shared" si="52"/>
        <v/>
      </c>
    </row>
    <row r="1711" spans="1:10" ht="15" customHeight="1">
      <c r="A1711" s="25">
        <v>1710</v>
      </c>
      <c r="B1711" s="25" t="s">
        <v>17</v>
      </c>
      <c r="C1711" s="24" t="s">
        <v>4762</v>
      </c>
      <c r="D1711" s="24" t="s">
        <v>4118</v>
      </c>
      <c r="E1711" s="23">
        <v>53110</v>
      </c>
      <c r="F1711" s="115">
        <v>5</v>
      </c>
      <c r="G1711" s="85">
        <v>34.023333333333333</v>
      </c>
      <c r="H1711" s="72"/>
      <c r="I1711" s="73">
        <f t="shared" si="53"/>
        <v>0</v>
      </c>
      <c r="J1711" s="74" t="str">
        <f t="shared" si="52"/>
        <v/>
      </c>
    </row>
    <row r="1712" spans="1:10" ht="15" customHeight="1">
      <c r="A1712" s="25">
        <v>1711</v>
      </c>
      <c r="B1712" s="25" t="s">
        <v>17</v>
      </c>
      <c r="C1712" s="24" t="s">
        <v>4761</v>
      </c>
      <c r="D1712" s="24" t="s">
        <v>3485</v>
      </c>
      <c r="E1712" s="23">
        <v>81541</v>
      </c>
      <c r="F1712" s="115">
        <v>5</v>
      </c>
      <c r="G1712" s="85">
        <v>162.96666666666667</v>
      </c>
      <c r="H1712" s="72"/>
      <c r="I1712" s="73">
        <f t="shared" si="53"/>
        <v>0</v>
      </c>
      <c r="J1712" s="74" t="str">
        <f t="shared" si="52"/>
        <v/>
      </c>
    </row>
    <row r="1713" spans="1:10" ht="15" customHeight="1">
      <c r="A1713" s="25">
        <v>1712</v>
      </c>
      <c r="B1713" s="25" t="s">
        <v>17</v>
      </c>
      <c r="C1713" s="24" t="s">
        <v>4760</v>
      </c>
      <c r="D1713" s="24" t="s">
        <v>4200</v>
      </c>
      <c r="E1713" s="23">
        <v>95270</v>
      </c>
      <c r="F1713" s="115">
        <v>302</v>
      </c>
      <c r="G1713" s="85">
        <v>58.356666666666662</v>
      </c>
      <c r="H1713" s="72"/>
      <c r="I1713" s="73">
        <f t="shared" si="53"/>
        <v>0</v>
      </c>
      <c r="J1713" s="74" t="str">
        <f t="shared" si="52"/>
        <v/>
      </c>
    </row>
    <row r="1714" spans="1:10" ht="15" customHeight="1">
      <c r="A1714" s="25">
        <v>1713</v>
      </c>
      <c r="B1714" s="25" t="s">
        <v>17</v>
      </c>
      <c r="C1714" s="24" t="s">
        <v>4759</v>
      </c>
      <c r="D1714" s="24" t="s">
        <v>4758</v>
      </c>
      <c r="E1714" s="23">
        <v>34345</v>
      </c>
      <c r="F1714" s="115">
        <v>5</v>
      </c>
      <c r="G1714" s="85">
        <v>7381.13</v>
      </c>
      <c r="H1714" s="72"/>
      <c r="I1714" s="73">
        <f t="shared" si="53"/>
        <v>0</v>
      </c>
      <c r="J1714" s="74" t="str">
        <f t="shared" si="52"/>
        <v/>
      </c>
    </row>
    <row r="1715" spans="1:10" ht="15" customHeight="1">
      <c r="A1715" s="25">
        <v>1714</v>
      </c>
      <c r="B1715" s="25" t="s">
        <v>17</v>
      </c>
      <c r="C1715" s="24" t="s">
        <v>4757</v>
      </c>
      <c r="D1715" s="24" t="s">
        <v>4751</v>
      </c>
      <c r="E1715" s="23">
        <v>34345</v>
      </c>
      <c r="F1715" s="115">
        <v>23</v>
      </c>
      <c r="G1715" s="85">
        <v>2877.36</v>
      </c>
      <c r="H1715" s="72"/>
      <c r="I1715" s="73">
        <f t="shared" si="53"/>
        <v>0</v>
      </c>
      <c r="J1715" s="74" t="str">
        <f t="shared" si="52"/>
        <v/>
      </c>
    </row>
    <row r="1716" spans="1:10" ht="15" customHeight="1">
      <c r="A1716" s="25">
        <v>1715</v>
      </c>
      <c r="B1716" s="25" t="s">
        <v>17</v>
      </c>
      <c r="C1716" s="24" t="s">
        <v>4756</v>
      </c>
      <c r="D1716" s="24" t="s">
        <v>4755</v>
      </c>
      <c r="E1716" s="23">
        <v>34345</v>
      </c>
      <c r="F1716" s="115">
        <v>22</v>
      </c>
      <c r="G1716" s="85">
        <v>4847</v>
      </c>
      <c r="H1716" s="72"/>
      <c r="I1716" s="73">
        <f t="shared" si="53"/>
        <v>0</v>
      </c>
      <c r="J1716" s="74" t="str">
        <f t="shared" si="52"/>
        <v/>
      </c>
    </row>
    <row r="1717" spans="1:10" ht="15" customHeight="1">
      <c r="A1717" s="25">
        <v>1716</v>
      </c>
      <c r="B1717" s="25" t="s">
        <v>17</v>
      </c>
      <c r="C1717" s="24" t="s">
        <v>4754</v>
      </c>
      <c r="D1717" s="24" t="s">
        <v>4753</v>
      </c>
      <c r="E1717" s="23">
        <v>34345</v>
      </c>
      <c r="F1717" s="115">
        <v>35</v>
      </c>
      <c r="G1717" s="85">
        <v>4039</v>
      </c>
      <c r="H1717" s="72"/>
      <c r="I1717" s="73">
        <f t="shared" si="53"/>
        <v>0</v>
      </c>
      <c r="J1717" s="74" t="str">
        <f t="shared" si="52"/>
        <v/>
      </c>
    </row>
    <row r="1718" spans="1:10" ht="15" customHeight="1">
      <c r="A1718" s="25">
        <v>1717</v>
      </c>
      <c r="B1718" s="25" t="s">
        <v>17</v>
      </c>
      <c r="C1718" s="24" t="s">
        <v>4752</v>
      </c>
      <c r="D1718" s="24" t="s">
        <v>4751</v>
      </c>
      <c r="E1718" s="23">
        <v>34345</v>
      </c>
      <c r="F1718" s="115">
        <v>21</v>
      </c>
      <c r="G1718" s="85">
        <v>4698</v>
      </c>
      <c r="H1718" s="72"/>
      <c r="I1718" s="73">
        <f t="shared" si="53"/>
        <v>0</v>
      </c>
      <c r="J1718" s="74" t="str">
        <f t="shared" si="52"/>
        <v/>
      </c>
    </row>
    <row r="1719" spans="1:10" ht="15" customHeight="1">
      <c r="A1719" s="25">
        <v>1718</v>
      </c>
      <c r="B1719" s="25" t="s">
        <v>17</v>
      </c>
      <c r="C1719" s="24" t="s">
        <v>4750</v>
      </c>
      <c r="D1719" s="24" t="s">
        <v>4125</v>
      </c>
      <c r="E1719" s="23">
        <v>75755</v>
      </c>
      <c r="F1719" s="115">
        <v>145</v>
      </c>
      <c r="G1719" s="85">
        <v>4.833333333333333</v>
      </c>
      <c r="H1719" s="72"/>
      <c r="I1719" s="73">
        <f t="shared" si="53"/>
        <v>0</v>
      </c>
      <c r="J1719" s="74" t="str">
        <f t="shared" si="52"/>
        <v/>
      </c>
    </row>
    <row r="1720" spans="1:10" s="26" customFormat="1">
      <c r="A1720" s="25">
        <v>1719</v>
      </c>
      <c r="B1720" s="29" t="s">
        <v>17</v>
      </c>
      <c r="C1720" s="28" t="s">
        <v>4749</v>
      </c>
      <c r="D1720" s="28" t="s">
        <v>4748</v>
      </c>
      <c r="E1720" s="27">
        <v>44389</v>
      </c>
      <c r="F1720" s="116">
        <v>5</v>
      </c>
      <c r="G1720" s="86">
        <v>299.95</v>
      </c>
      <c r="H1720" s="72"/>
      <c r="I1720" s="73">
        <f t="shared" si="53"/>
        <v>0</v>
      </c>
      <c r="J1720" s="74" t="str">
        <f t="shared" si="52"/>
        <v/>
      </c>
    </row>
    <row r="1721" spans="1:10" ht="15" customHeight="1">
      <c r="A1721" s="25">
        <v>1720</v>
      </c>
      <c r="B1721" s="25" t="s">
        <v>17</v>
      </c>
      <c r="C1721" s="24" t="s">
        <v>4747</v>
      </c>
      <c r="D1721" s="24" t="s">
        <v>4746</v>
      </c>
      <c r="E1721" s="23">
        <v>44389</v>
      </c>
      <c r="F1721" s="115">
        <v>5</v>
      </c>
      <c r="G1721" s="85">
        <v>165.55</v>
      </c>
      <c r="H1721" s="72"/>
      <c r="I1721" s="73">
        <f t="shared" si="53"/>
        <v>0</v>
      </c>
      <c r="J1721" s="74" t="str">
        <f t="shared" si="52"/>
        <v/>
      </c>
    </row>
    <row r="1722" spans="1:10" ht="15" customHeight="1">
      <c r="A1722" s="25">
        <v>1721</v>
      </c>
      <c r="B1722" s="25" t="s">
        <v>17</v>
      </c>
      <c r="C1722" s="24" t="s">
        <v>4745</v>
      </c>
      <c r="D1722" s="24" t="s">
        <v>4032</v>
      </c>
      <c r="E1722" s="23">
        <v>81343</v>
      </c>
      <c r="F1722" s="115">
        <v>40</v>
      </c>
      <c r="G1722" s="85">
        <v>1.2666666666666666</v>
      </c>
      <c r="H1722" s="72"/>
      <c r="I1722" s="73">
        <f t="shared" si="53"/>
        <v>0</v>
      </c>
      <c r="J1722" s="74" t="str">
        <f t="shared" si="52"/>
        <v/>
      </c>
    </row>
    <row r="1723" spans="1:10" ht="15" customHeight="1">
      <c r="A1723" s="25">
        <v>1722</v>
      </c>
      <c r="B1723" s="25" t="s">
        <v>17</v>
      </c>
      <c r="C1723" s="24" t="s">
        <v>4744</v>
      </c>
      <c r="D1723" s="24" t="s">
        <v>3795</v>
      </c>
      <c r="E1723" s="23" t="s">
        <v>4743</v>
      </c>
      <c r="F1723" s="115">
        <v>17</v>
      </c>
      <c r="G1723" s="85">
        <v>10.216666666666667</v>
      </c>
      <c r="H1723" s="72"/>
      <c r="I1723" s="73">
        <f t="shared" si="53"/>
        <v>0</v>
      </c>
      <c r="J1723" s="74" t="str">
        <f t="shared" si="52"/>
        <v/>
      </c>
    </row>
    <row r="1724" spans="1:10" ht="15" customHeight="1">
      <c r="A1724" s="25">
        <v>1723</v>
      </c>
      <c r="B1724" s="25" t="s">
        <v>17</v>
      </c>
      <c r="C1724" s="24" t="s">
        <v>4742</v>
      </c>
      <c r="D1724" s="24" t="s">
        <v>3795</v>
      </c>
      <c r="E1724" s="23">
        <v>81343</v>
      </c>
      <c r="F1724" s="115">
        <v>5</v>
      </c>
      <c r="G1724" s="85">
        <v>19.68</v>
      </c>
      <c r="H1724" s="72"/>
      <c r="I1724" s="73">
        <f t="shared" si="53"/>
        <v>0</v>
      </c>
      <c r="J1724" s="74" t="str">
        <f t="shared" si="52"/>
        <v/>
      </c>
    </row>
    <row r="1725" spans="1:10" ht="15" customHeight="1">
      <c r="A1725" s="25">
        <v>1724</v>
      </c>
      <c r="B1725" s="25" t="s">
        <v>17</v>
      </c>
      <c r="C1725" s="24" t="s">
        <v>4741</v>
      </c>
      <c r="D1725" s="24" t="s">
        <v>3835</v>
      </c>
      <c r="E1725" s="23">
        <v>81343</v>
      </c>
      <c r="F1725" s="115">
        <v>17</v>
      </c>
      <c r="G1725" s="85">
        <v>41.763333333333335</v>
      </c>
      <c r="H1725" s="72"/>
      <c r="I1725" s="73">
        <f t="shared" si="53"/>
        <v>0</v>
      </c>
      <c r="J1725" s="74" t="str">
        <f t="shared" si="52"/>
        <v/>
      </c>
    </row>
    <row r="1726" spans="1:10" ht="15" customHeight="1">
      <c r="A1726" s="25">
        <v>1725</v>
      </c>
      <c r="B1726" s="25" t="s">
        <v>17</v>
      </c>
      <c r="C1726" s="24" t="s">
        <v>4739</v>
      </c>
      <c r="D1726" s="24" t="s">
        <v>3572</v>
      </c>
      <c r="E1726" s="23">
        <v>96906</v>
      </c>
      <c r="F1726" s="115">
        <v>9</v>
      </c>
      <c r="G1726" s="85">
        <v>23.76</v>
      </c>
      <c r="H1726" s="72"/>
      <c r="I1726" s="73">
        <f t="shared" si="53"/>
        <v>0</v>
      </c>
      <c r="J1726" s="74" t="str">
        <f t="shared" si="52"/>
        <v/>
      </c>
    </row>
    <row r="1727" spans="1:10" ht="15" customHeight="1">
      <c r="A1727" s="25">
        <v>1726</v>
      </c>
      <c r="B1727" s="25" t="s">
        <v>17</v>
      </c>
      <c r="C1727" s="24" t="s">
        <v>4738</v>
      </c>
      <c r="D1727" s="24" t="s">
        <v>2755</v>
      </c>
      <c r="E1727" s="23">
        <v>2697</v>
      </c>
      <c r="F1727" s="115">
        <v>36</v>
      </c>
      <c r="G1727" s="85">
        <v>54.77</v>
      </c>
      <c r="H1727" s="72"/>
      <c r="I1727" s="73">
        <f t="shared" si="53"/>
        <v>0</v>
      </c>
      <c r="J1727" s="74" t="str">
        <f t="shared" si="52"/>
        <v/>
      </c>
    </row>
    <row r="1728" spans="1:10" ht="15" customHeight="1">
      <c r="A1728" s="25">
        <v>1727</v>
      </c>
      <c r="B1728" s="25" t="s">
        <v>17</v>
      </c>
      <c r="C1728" s="24" t="s">
        <v>4737</v>
      </c>
      <c r="D1728" s="24" t="s">
        <v>2755</v>
      </c>
      <c r="E1728" s="23">
        <v>81343</v>
      </c>
      <c r="F1728" s="115">
        <v>200</v>
      </c>
      <c r="G1728" s="85">
        <v>0.70666666666666667</v>
      </c>
      <c r="H1728" s="72"/>
      <c r="I1728" s="73">
        <f t="shared" si="53"/>
        <v>0</v>
      </c>
      <c r="J1728" s="74" t="str">
        <f t="shared" si="52"/>
        <v/>
      </c>
    </row>
    <row r="1729" spans="1:10" ht="15" customHeight="1">
      <c r="A1729" s="25">
        <v>1728</v>
      </c>
      <c r="B1729" s="25" t="s">
        <v>17</v>
      </c>
      <c r="C1729" s="24" t="s">
        <v>4736</v>
      </c>
      <c r="D1729" s="24" t="s">
        <v>2755</v>
      </c>
      <c r="E1729" s="23">
        <v>81343</v>
      </c>
      <c r="F1729" s="115">
        <v>42</v>
      </c>
      <c r="G1729" s="85">
        <v>4.9999999999999991</v>
      </c>
      <c r="H1729" s="72"/>
      <c r="I1729" s="73">
        <f t="shared" si="53"/>
        <v>0</v>
      </c>
      <c r="J1729" s="74" t="str">
        <f t="shared" si="52"/>
        <v/>
      </c>
    </row>
    <row r="1730" spans="1:10" ht="15" customHeight="1">
      <c r="A1730" s="25">
        <v>1729</v>
      </c>
      <c r="B1730" s="25" t="s">
        <v>17</v>
      </c>
      <c r="C1730" s="24" t="s">
        <v>4735</v>
      </c>
      <c r="D1730" s="24" t="s">
        <v>2755</v>
      </c>
      <c r="E1730" s="23" t="s">
        <v>4734</v>
      </c>
      <c r="F1730" s="115">
        <v>9</v>
      </c>
      <c r="G1730" s="85">
        <v>61.74</v>
      </c>
      <c r="H1730" s="72"/>
      <c r="I1730" s="73">
        <f t="shared" si="53"/>
        <v>0</v>
      </c>
      <c r="J1730" s="74" t="str">
        <f t="shared" ref="J1730:J1793" si="54">IF(H:H&gt;G:G, "Above Estimated Unit Price", "")</f>
        <v/>
      </c>
    </row>
    <row r="1731" spans="1:10" ht="15" customHeight="1">
      <c r="A1731" s="25">
        <v>1730</v>
      </c>
      <c r="B1731" s="25" t="s">
        <v>17</v>
      </c>
      <c r="C1731" s="24" t="s">
        <v>4733</v>
      </c>
      <c r="D1731" s="24" t="s">
        <v>2685</v>
      </c>
      <c r="E1731" s="23" t="s">
        <v>3560</v>
      </c>
      <c r="F1731" s="115">
        <v>516</v>
      </c>
      <c r="G1731" s="85">
        <v>0.64</v>
      </c>
      <c r="H1731" s="72"/>
      <c r="I1731" s="73">
        <f t="shared" ref="I1731:I1794" si="55">H1731*F1731</f>
        <v>0</v>
      </c>
      <c r="J1731" s="74" t="str">
        <f t="shared" si="54"/>
        <v/>
      </c>
    </row>
    <row r="1732" spans="1:10" ht="15" customHeight="1">
      <c r="A1732" s="25">
        <v>1731</v>
      </c>
      <c r="B1732" s="25" t="s">
        <v>17</v>
      </c>
      <c r="C1732" s="24" t="s">
        <v>4732</v>
      </c>
      <c r="D1732" s="24" t="s">
        <v>2755</v>
      </c>
      <c r="E1732" s="23">
        <v>63005</v>
      </c>
      <c r="F1732" s="115">
        <v>25</v>
      </c>
      <c r="G1732" s="85">
        <v>4.32</v>
      </c>
      <c r="H1732" s="72"/>
      <c r="I1732" s="73">
        <f t="shared" si="55"/>
        <v>0</v>
      </c>
      <c r="J1732" s="74" t="str">
        <f t="shared" si="54"/>
        <v/>
      </c>
    </row>
    <row r="1733" spans="1:10" ht="15" customHeight="1">
      <c r="A1733" s="25">
        <v>1732</v>
      </c>
      <c r="B1733" s="25" t="s">
        <v>17</v>
      </c>
      <c r="C1733" s="24" t="s">
        <v>4731</v>
      </c>
      <c r="D1733" s="24" t="s">
        <v>2755</v>
      </c>
      <c r="E1733" s="23">
        <v>198</v>
      </c>
      <c r="F1733" s="115">
        <v>155</v>
      </c>
      <c r="G1733" s="85">
        <v>0.4</v>
      </c>
      <c r="H1733" s="72"/>
      <c r="I1733" s="73">
        <f t="shared" si="55"/>
        <v>0</v>
      </c>
      <c r="J1733" s="74" t="str">
        <f t="shared" si="54"/>
        <v/>
      </c>
    </row>
    <row r="1734" spans="1:10" ht="15" customHeight="1">
      <c r="A1734" s="25">
        <v>1733</v>
      </c>
      <c r="B1734" s="25" t="s">
        <v>17</v>
      </c>
      <c r="C1734" s="24" t="s">
        <v>1252</v>
      </c>
      <c r="D1734" s="24" t="s">
        <v>2755</v>
      </c>
      <c r="E1734" s="23">
        <v>198</v>
      </c>
      <c r="F1734" s="115">
        <v>560</v>
      </c>
      <c r="G1734" s="85">
        <v>0.15</v>
      </c>
      <c r="H1734" s="72"/>
      <c r="I1734" s="73">
        <f t="shared" si="55"/>
        <v>0</v>
      </c>
      <c r="J1734" s="74" t="str">
        <f t="shared" si="54"/>
        <v/>
      </c>
    </row>
    <row r="1735" spans="1:10" ht="15" customHeight="1">
      <c r="A1735" s="25">
        <v>1734</v>
      </c>
      <c r="B1735" s="25" t="s">
        <v>17</v>
      </c>
      <c r="C1735" s="24" t="s">
        <v>4730</v>
      </c>
      <c r="D1735" s="24" t="s">
        <v>2764</v>
      </c>
      <c r="E1735" s="23">
        <v>198</v>
      </c>
      <c r="F1735" s="115">
        <v>14</v>
      </c>
      <c r="G1735" s="85">
        <v>5.54</v>
      </c>
      <c r="H1735" s="72"/>
      <c r="I1735" s="73">
        <f t="shared" si="55"/>
        <v>0</v>
      </c>
      <c r="J1735" s="74" t="str">
        <f t="shared" si="54"/>
        <v/>
      </c>
    </row>
    <row r="1736" spans="1:10" ht="15" customHeight="1">
      <c r="A1736" s="25">
        <v>1735</v>
      </c>
      <c r="B1736" s="25" t="s">
        <v>17</v>
      </c>
      <c r="C1736" s="24" t="s">
        <v>1249</v>
      </c>
      <c r="D1736" s="24" t="s">
        <v>2755</v>
      </c>
      <c r="E1736" s="23">
        <v>198</v>
      </c>
      <c r="F1736" s="115">
        <v>8789</v>
      </c>
      <c r="G1736" s="85">
        <v>1.4</v>
      </c>
      <c r="H1736" s="72"/>
      <c r="I1736" s="73">
        <f t="shared" si="55"/>
        <v>0</v>
      </c>
      <c r="J1736" s="74" t="str">
        <f t="shared" si="54"/>
        <v/>
      </c>
    </row>
    <row r="1737" spans="1:10" ht="15" customHeight="1">
      <c r="A1737" s="25">
        <v>1736</v>
      </c>
      <c r="B1737" s="25" t="s">
        <v>17</v>
      </c>
      <c r="C1737" s="24" t="s">
        <v>1249</v>
      </c>
      <c r="D1737" s="24" t="s">
        <v>2755</v>
      </c>
      <c r="E1737" s="23">
        <v>81343</v>
      </c>
      <c r="F1737" s="115">
        <v>7885</v>
      </c>
      <c r="G1737" s="85">
        <v>0.54</v>
      </c>
      <c r="H1737" s="72"/>
      <c r="I1737" s="73">
        <f t="shared" si="55"/>
        <v>0</v>
      </c>
      <c r="J1737" s="74" t="str">
        <f t="shared" si="54"/>
        <v/>
      </c>
    </row>
    <row r="1738" spans="1:10" ht="15" customHeight="1">
      <c r="A1738" s="25">
        <v>1737</v>
      </c>
      <c r="B1738" s="25" t="s">
        <v>17</v>
      </c>
      <c r="C1738" s="24" t="s">
        <v>1249</v>
      </c>
      <c r="D1738" s="24" t="s">
        <v>2755</v>
      </c>
      <c r="E1738" s="23">
        <v>99193</v>
      </c>
      <c r="F1738" s="115">
        <v>1385</v>
      </c>
      <c r="G1738" s="85">
        <v>0.11</v>
      </c>
      <c r="H1738" s="72"/>
      <c r="I1738" s="73">
        <f t="shared" si="55"/>
        <v>0</v>
      </c>
      <c r="J1738" s="74" t="str">
        <f t="shared" si="54"/>
        <v/>
      </c>
    </row>
    <row r="1739" spans="1:10" ht="15" customHeight="1">
      <c r="A1739" s="25">
        <v>1738</v>
      </c>
      <c r="B1739" s="25" t="s">
        <v>17</v>
      </c>
      <c r="C1739" s="24" t="s">
        <v>1248</v>
      </c>
      <c r="D1739" s="24" t="s">
        <v>2755</v>
      </c>
      <c r="E1739" s="23">
        <v>198</v>
      </c>
      <c r="F1739" s="115">
        <v>102</v>
      </c>
      <c r="G1739" s="85">
        <v>1.44</v>
      </c>
      <c r="H1739" s="72"/>
      <c r="I1739" s="73">
        <f t="shared" si="55"/>
        <v>0</v>
      </c>
      <c r="J1739" s="74" t="str">
        <f t="shared" si="54"/>
        <v/>
      </c>
    </row>
    <row r="1740" spans="1:10" ht="15" customHeight="1">
      <c r="A1740" s="25">
        <v>1739</v>
      </c>
      <c r="B1740" s="25" t="s">
        <v>17</v>
      </c>
      <c r="C1740" s="24" t="s">
        <v>1247</v>
      </c>
      <c r="D1740" s="24" t="s">
        <v>2755</v>
      </c>
      <c r="E1740" s="23">
        <v>198</v>
      </c>
      <c r="F1740" s="115">
        <v>54</v>
      </c>
      <c r="G1740" s="85">
        <v>1.62</v>
      </c>
      <c r="H1740" s="72"/>
      <c r="I1740" s="73">
        <f t="shared" si="55"/>
        <v>0</v>
      </c>
      <c r="J1740" s="74" t="str">
        <f t="shared" si="54"/>
        <v/>
      </c>
    </row>
    <row r="1741" spans="1:10" ht="15" customHeight="1">
      <c r="A1741" s="25">
        <v>1740</v>
      </c>
      <c r="B1741" s="25" t="s">
        <v>17</v>
      </c>
      <c r="C1741" s="24" t="s">
        <v>1246</v>
      </c>
      <c r="D1741" s="24" t="s">
        <v>2755</v>
      </c>
      <c r="E1741" s="23" t="s">
        <v>719</v>
      </c>
      <c r="F1741" s="115">
        <v>114</v>
      </c>
      <c r="G1741" s="85">
        <v>0.65333333333333321</v>
      </c>
      <c r="H1741" s="72"/>
      <c r="I1741" s="73">
        <f t="shared" si="55"/>
        <v>0</v>
      </c>
      <c r="J1741" s="74" t="str">
        <f t="shared" si="54"/>
        <v/>
      </c>
    </row>
    <row r="1742" spans="1:10" ht="15" customHeight="1">
      <c r="A1742" s="25">
        <v>1741</v>
      </c>
      <c r="B1742" s="25" t="s">
        <v>17</v>
      </c>
      <c r="C1742" s="24" t="s">
        <v>1245</v>
      </c>
      <c r="D1742" s="24" t="s">
        <v>2764</v>
      </c>
      <c r="E1742" s="23">
        <v>198</v>
      </c>
      <c r="F1742" s="115">
        <v>504</v>
      </c>
      <c r="G1742" s="85">
        <v>2.0499999999999998</v>
      </c>
      <c r="H1742" s="72"/>
      <c r="I1742" s="73">
        <f t="shared" si="55"/>
        <v>0</v>
      </c>
      <c r="J1742" s="74" t="str">
        <f t="shared" si="54"/>
        <v/>
      </c>
    </row>
    <row r="1743" spans="1:10" ht="15" customHeight="1">
      <c r="A1743" s="25">
        <v>1742</v>
      </c>
      <c r="B1743" s="25" t="s">
        <v>17</v>
      </c>
      <c r="C1743" s="24" t="s">
        <v>1244</v>
      </c>
      <c r="D1743" s="24" t="s">
        <v>2755</v>
      </c>
      <c r="E1743" s="23">
        <v>81343</v>
      </c>
      <c r="F1743" s="115">
        <v>259</v>
      </c>
      <c r="G1743" s="85">
        <v>0.48333333333333339</v>
      </c>
      <c r="H1743" s="72"/>
      <c r="I1743" s="73">
        <f t="shared" si="55"/>
        <v>0</v>
      </c>
      <c r="J1743" s="74" t="str">
        <f t="shared" si="54"/>
        <v/>
      </c>
    </row>
    <row r="1744" spans="1:10" ht="15" customHeight="1">
      <c r="A1744" s="25">
        <v>1743</v>
      </c>
      <c r="B1744" s="25" t="s">
        <v>17</v>
      </c>
      <c r="C1744" s="24" t="s">
        <v>1243</v>
      </c>
      <c r="D1744" s="24" t="s">
        <v>2764</v>
      </c>
      <c r="E1744" s="23">
        <v>81343</v>
      </c>
      <c r="F1744" s="115">
        <v>120</v>
      </c>
      <c r="G1744" s="85">
        <v>0.69666666666666666</v>
      </c>
      <c r="H1744" s="72"/>
      <c r="I1744" s="73">
        <f t="shared" si="55"/>
        <v>0</v>
      </c>
      <c r="J1744" s="74" t="str">
        <f t="shared" si="54"/>
        <v/>
      </c>
    </row>
    <row r="1745" spans="1:10" ht="15" customHeight="1">
      <c r="A1745" s="25">
        <v>1744</v>
      </c>
      <c r="B1745" s="25" t="s">
        <v>17</v>
      </c>
      <c r="C1745" s="24" t="s">
        <v>1242</v>
      </c>
      <c r="D1745" s="24" t="s">
        <v>2755</v>
      </c>
      <c r="E1745" s="23">
        <v>198</v>
      </c>
      <c r="F1745" s="115">
        <v>138</v>
      </c>
      <c r="G1745" s="85">
        <v>1.48</v>
      </c>
      <c r="H1745" s="72"/>
      <c r="I1745" s="73">
        <f t="shared" si="55"/>
        <v>0</v>
      </c>
      <c r="J1745" s="74" t="str">
        <f t="shared" si="54"/>
        <v/>
      </c>
    </row>
    <row r="1746" spans="1:10" ht="15" customHeight="1">
      <c r="A1746" s="25">
        <v>1745</v>
      </c>
      <c r="B1746" s="25" t="s">
        <v>17</v>
      </c>
      <c r="C1746" s="24" t="s">
        <v>4729</v>
      </c>
      <c r="D1746" s="24" t="s">
        <v>2764</v>
      </c>
      <c r="E1746" s="23">
        <v>198</v>
      </c>
      <c r="F1746" s="115">
        <v>21</v>
      </c>
      <c r="G1746" s="85">
        <v>4.13</v>
      </c>
      <c r="H1746" s="72"/>
      <c r="I1746" s="73">
        <f t="shared" si="55"/>
        <v>0</v>
      </c>
      <c r="J1746" s="74" t="str">
        <f t="shared" si="54"/>
        <v/>
      </c>
    </row>
    <row r="1747" spans="1:10" ht="15" customHeight="1">
      <c r="A1747" s="25">
        <v>1746</v>
      </c>
      <c r="B1747" s="25" t="s">
        <v>17</v>
      </c>
      <c r="C1747" s="24" t="s">
        <v>4728</v>
      </c>
      <c r="D1747" s="24" t="s">
        <v>2755</v>
      </c>
      <c r="E1747" s="23">
        <v>198</v>
      </c>
      <c r="F1747" s="115">
        <v>21</v>
      </c>
      <c r="G1747" s="85">
        <v>4.7300000000000004</v>
      </c>
      <c r="H1747" s="72"/>
      <c r="I1747" s="73">
        <f t="shared" si="55"/>
        <v>0</v>
      </c>
      <c r="J1747" s="74" t="str">
        <f t="shared" si="54"/>
        <v/>
      </c>
    </row>
    <row r="1748" spans="1:10" ht="15" customHeight="1">
      <c r="A1748" s="25">
        <v>1747</v>
      </c>
      <c r="B1748" s="25" t="s">
        <v>17</v>
      </c>
      <c r="C1748" s="24" t="s">
        <v>4727</v>
      </c>
      <c r="D1748" s="24" t="s">
        <v>2755</v>
      </c>
      <c r="E1748" s="23">
        <v>81343</v>
      </c>
      <c r="F1748" s="115">
        <v>772</v>
      </c>
      <c r="G1748" s="85">
        <v>0.24333333333333332</v>
      </c>
      <c r="H1748" s="72"/>
      <c r="I1748" s="73">
        <f t="shared" si="55"/>
        <v>0</v>
      </c>
      <c r="J1748" s="74" t="str">
        <f t="shared" si="54"/>
        <v/>
      </c>
    </row>
    <row r="1749" spans="1:10" ht="15" customHeight="1">
      <c r="A1749" s="25">
        <v>1748</v>
      </c>
      <c r="B1749" s="25" t="s">
        <v>17</v>
      </c>
      <c r="C1749" s="24" t="s">
        <v>4726</v>
      </c>
      <c r="D1749" s="24" t="s">
        <v>2685</v>
      </c>
      <c r="E1749" s="23">
        <v>81343</v>
      </c>
      <c r="F1749" s="115">
        <v>53</v>
      </c>
      <c r="G1749" s="85">
        <v>1.99</v>
      </c>
      <c r="H1749" s="72"/>
      <c r="I1749" s="73">
        <f t="shared" si="55"/>
        <v>0</v>
      </c>
      <c r="J1749" s="74" t="str">
        <f t="shared" si="54"/>
        <v/>
      </c>
    </row>
    <row r="1750" spans="1:10" ht="15" customHeight="1">
      <c r="A1750" s="25">
        <v>1749</v>
      </c>
      <c r="B1750" s="25" t="s">
        <v>17</v>
      </c>
      <c r="C1750" s="24" t="s">
        <v>1241</v>
      </c>
      <c r="D1750" s="24" t="s">
        <v>2755</v>
      </c>
      <c r="E1750" s="23">
        <v>81343</v>
      </c>
      <c r="F1750" s="115">
        <v>128</v>
      </c>
      <c r="G1750" s="85">
        <v>0.8666666666666667</v>
      </c>
      <c r="H1750" s="72"/>
      <c r="I1750" s="73">
        <f t="shared" si="55"/>
        <v>0</v>
      </c>
      <c r="J1750" s="74" t="str">
        <f t="shared" si="54"/>
        <v/>
      </c>
    </row>
    <row r="1751" spans="1:10" ht="15" customHeight="1">
      <c r="A1751" s="25">
        <v>1750</v>
      </c>
      <c r="B1751" s="25" t="s">
        <v>17</v>
      </c>
      <c r="C1751" s="24" t="s">
        <v>4725</v>
      </c>
      <c r="D1751" s="24" t="s">
        <v>2897</v>
      </c>
      <c r="E1751" s="23">
        <v>198</v>
      </c>
      <c r="F1751" s="115">
        <v>226</v>
      </c>
      <c r="G1751" s="85">
        <v>9.24</v>
      </c>
      <c r="H1751" s="72"/>
      <c r="I1751" s="73">
        <f t="shared" si="55"/>
        <v>0</v>
      </c>
      <c r="J1751" s="74" t="str">
        <f t="shared" si="54"/>
        <v/>
      </c>
    </row>
    <row r="1752" spans="1:10" ht="15" customHeight="1">
      <c r="A1752" s="25">
        <v>1751</v>
      </c>
      <c r="B1752" s="25" t="s">
        <v>17</v>
      </c>
      <c r="C1752" s="24" t="s">
        <v>1240</v>
      </c>
      <c r="D1752" s="24" t="s">
        <v>2685</v>
      </c>
      <c r="E1752" s="23">
        <v>198</v>
      </c>
      <c r="F1752" s="115">
        <v>55</v>
      </c>
      <c r="G1752" s="85">
        <v>13.2</v>
      </c>
      <c r="H1752" s="72"/>
      <c r="I1752" s="73">
        <f t="shared" si="55"/>
        <v>0</v>
      </c>
      <c r="J1752" s="74" t="str">
        <f t="shared" si="54"/>
        <v/>
      </c>
    </row>
    <row r="1753" spans="1:10" ht="15" customHeight="1">
      <c r="A1753" s="25">
        <v>1752</v>
      </c>
      <c r="B1753" s="25" t="s">
        <v>17</v>
      </c>
      <c r="C1753" s="24" t="s">
        <v>1235</v>
      </c>
      <c r="D1753" s="24" t="s">
        <v>2755</v>
      </c>
      <c r="E1753" s="23">
        <v>81349</v>
      </c>
      <c r="F1753" s="115">
        <v>102</v>
      </c>
      <c r="G1753" s="85">
        <v>0.60666666666666658</v>
      </c>
      <c r="H1753" s="72"/>
      <c r="I1753" s="73">
        <f t="shared" si="55"/>
        <v>0</v>
      </c>
      <c r="J1753" s="74" t="str">
        <f t="shared" si="54"/>
        <v/>
      </c>
    </row>
    <row r="1754" spans="1:10" ht="15" customHeight="1">
      <c r="A1754" s="25">
        <v>1753</v>
      </c>
      <c r="B1754" s="25" t="s">
        <v>17</v>
      </c>
      <c r="C1754" s="24" t="s">
        <v>4722</v>
      </c>
      <c r="D1754" s="24" t="s">
        <v>2755</v>
      </c>
      <c r="E1754" s="23">
        <v>198</v>
      </c>
      <c r="F1754" s="115">
        <v>82</v>
      </c>
      <c r="G1754" s="85">
        <v>1.47</v>
      </c>
      <c r="H1754" s="72"/>
      <c r="I1754" s="73">
        <f t="shared" si="55"/>
        <v>0</v>
      </c>
      <c r="J1754" s="74" t="str">
        <f t="shared" si="54"/>
        <v/>
      </c>
    </row>
    <row r="1755" spans="1:10" ht="15" customHeight="1">
      <c r="A1755" s="25">
        <v>1754</v>
      </c>
      <c r="B1755" s="25" t="s">
        <v>17</v>
      </c>
      <c r="C1755" s="24" t="s">
        <v>1234</v>
      </c>
      <c r="D1755" s="24" t="s">
        <v>2755</v>
      </c>
      <c r="E1755" s="23">
        <v>198</v>
      </c>
      <c r="F1755" s="115">
        <v>144</v>
      </c>
      <c r="G1755" s="85">
        <v>2.33</v>
      </c>
      <c r="H1755" s="72"/>
      <c r="I1755" s="73">
        <f t="shared" si="55"/>
        <v>0</v>
      </c>
      <c r="J1755" s="74" t="str">
        <f t="shared" si="54"/>
        <v/>
      </c>
    </row>
    <row r="1756" spans="1:10" ht="15" customHeight="1">
      <c r="A1756" s="25">
        <v>1755</v>
      </c>
      <c r="B1756" s="25" t="s">
        <v>17</v>
      </c>
      <c r="C1756" s="24" t="s">
        <v>1233</v>
      </c>
      <c r="D1756" s="24" t="s">
        <v>2755</v>
      </c>
      <c r="E1756" s="23">
        <v>198</v>
      </c>
      <c r="F1756" s="115">
        <v>260</v>
      </c>
      <c r="G1756" s="85">
        <v>4</v>
      </c>
      <c r="H1756" s="72"/>
      <c r="I1756" s="73">
        <f t="shared" si="55"/>
        <v>0</v>
      </c>
      <c r="J1756" s="74" t="str">
        <f t="shared" si="54"/>
        <v/>
      </c>
    </row>
    <row r="1757" spans="1:10" ht="15" customHeight="1">
      <c r="A1757" s="25">
        <v>1756</v>
      </c>
      <c r="B1757" s="25" t="s">
        <v>17</v>
      </c>
      <c r="C1757" s="24" t="s">
        <v>4721</v>
      </c>
      <c r="D1757" s="24" t="s">
        <v>2764</v>
      </c>
      <c r="E1757" s="23" t="s">
        <v>57</v>
      </c>
      <c r="F1757" s="115">
        <v>46</v>
      </c>
      <c r="G1757" s="85">
        <v>2.9633333333333334</v>
      </c>
      <c r="H1757" s="72"/>
      <c r="I1757" s="73">
        <f t="shared" si="55"/>
        <v>0</v>
      </c>
      <c r="J1757" s="74" t="str">
        <f t="shared" si="54"/>
        <v/>
      </c>
    </row>
    <row r="1758" spans="1:10" ht="15" customHeight="1">
      <c r="A1758" s="25">
        <v>1757</v>
      </c>
      <c r="B1758" s="25" t="s">
        <v>17</v>
      </c>
      <c r="C1758" s="24" t="s">
        <v>4720</v>
      </c>
      <c r="D1758" s="24" t="s">
        <v>2755</v>
      </c>
      <c r="E1758" s="23">
        <v>198</v>
      </c>
      <c r="F1758" s="115">
        <v>112</v>
      </c>
      <c r="G1758" s="85">
        <v>13.1</v>
      </c>
      <c r="H1758" s="72"/>
      <c r="I1758" s="73">
        <f t="shared" si="55"/>
        <v>0</v>
      </c>
      <c r="J1758" s="74" t="str">
        <f t="shared" si="54"/>
        <v/>
      </c>
    </row>
    <row r="1759" spans="1:10" ht="15" customHeight="1">
      <c r="A1759" s="25">
        <v>1758</v>
      </c>
      <c r="B1759" s="25" t="s">
        <v>17</v>
      </c>
      <c r="C1759" s="24" t="s">
        <v>4719</v>
      </c>
      <c r="D1759" s="24" t="s">
        <v>2685</v>
      </c>
      <c r="E1759" s="23">
        <v>198</v>
      </c>
      <c r="F1759" s="115">
        <v>7</v>
      </c>
      <c r="G1759" s="85">
        <v>15.11</v>
      </c>
      <c r="H1759" s="72"/>
      <c r="I1759" s="73">
        <f t="shared" si="55"/>
        <v>0</v>
      </c>
      <c r="J1759" s="74" t="str">
        <f t="shared" si="54"/>
        <v/>
      </c>
    </row>
    <row r="1760" spans="1:10" ht="15" customHeight="1">
      <c r="A1760" s="25">
        <v>1759</v>
      </c>
      <c r="B1760" s="25" t="s">
        <v>17</v>
      </c>
      <c r="C1760" s="24" t="s">
        <v>1227</v>
      </c>
      <c r="D1760" s="24" t="s">
        <v>2755</v>
      </c>
      <c r="E1760" s="23">
        <v>81343</v>
      </c>
      <c r="F1760" s="115">
        <v>90</v>
      </c>
      <c r="G1760" s="85">
        <v>9.8566666666666674</v>
      </c>
      <c r="H1760" s="72"/>
      <c r="I1760" s="73">
        <f t="shared" si="55"/>
        <v>0</v>
      </c>
      <c r="J1760" s="74" t="str">
        <f t="shared" si="54"/>
        <v/>
      </c>
    </row>
    <row r="1761" spans="1:10" ht="15" customHeight="1">
      <c r="A1761" s="25">
        <v>1760</v>
      </c>
      <c r="B1761" s="25" t="s">
        <v>17</v>
      </c>
      <c r="C1761" s="24" t="s">
        <v>1227</v>
      </c>
      <c r="D1761" s="24" t="s">
        <v>2755</v>
      </c>
      <c r="E1761" s="23" t="s">
        <v>3024</v>
      </c>
      <c r="F1761" s="115">
        <v>5</v>
      </c>
      <c r="G1761" s="85">
        <v>37.07</v>
      </c>
      <c r="H1761" s="72"/>
      <c r="I1761" s="73">
        <f t="shared" si="55"/>
        <v>0</v>
      </c>
      <c r="J1761" s="74" t="str">
        <f t="shared" si="54"/>
        <v/>
      </c>
    </row>
    <row r="1762" spans="1:10" ht="15" customHeight="1">
      <c r="A1762" s="25">
        <v>1761</v>
      </c>
      <c r="B1762" s="25" t="s">
        <v>17</v>
      </c>
      <c r="C1762" s="24" t="s">
        <v>4718</v>
      </c>
      <c r="D1762" s="24" t="s">
        <v>2755</v>
      </c>
      <c r="E1762" s="23">
        <v>81343</v>
      </c>
      <c r="F1762" s="115">
        <v>10</v>
      </c>
      <c r="G1762" s="85">
        <v>13.629999999999997</v>
      </c>
      <c r="H1762" s="72"/>
      <c r="I1762" s="73">
        <f t="shared" si="55"/>
        <v>0</v>
      </c>
      <c r="J1762" s="74" t="str">
        <f t="shared" si="54"/>
        <v/>
      </c>
    </row>
    <row r="1763" spans="1:10" ht="15" customHeight="1">
      <c r="A1763" s="25">
        <v>1762</v>
      </c>
      <c r="B1763" s="25" t="s">
        <v>17</v>
      </c>
      <c r="C1763" s="24" t="s">
        <v>4717</v>
      </c>
      <c r="D1763" s="24" t="s">
        <v>2764</v>
      </c>
      <c r="E1763" s="23">
        <v>198</v>
      </c>
      <c r="F1763" s="115">
        <v>27</v>
      </c>
      <c r="G1763" s="85">
        <v>8.25</v>
      </c>
      <c r="H1763" s="72"/>
      <c r="I1763" s="73">
        <f t="shared" si="55"/>
        <v>0</v>
      </c>
      <c r="J1763" s="74" t="str">
        <f t="shared" si="54"/>
        <v/>
      </c>
    </row>
    <row r="1764" spans="1:10" ht="15" customHeight="1">
      <c r="A1764" s="25">
        <v>1763</v>
      </c>
      <c r="B1764" s="25" t="s">
        <v>17</v>
      </c>
      <c r="C1764" s="24" t="s">
        <v>1225</v>
      </c>
      <c r="D1764" s="24" t="s">
        <v>2685</v>
      </c>
      <c r="E1764" s="23">
        <v>198</v>
      </c>
      <c r="F1764" s="115">
        <v>11</v>
      </c>
      <c r="G1764" s="85">
        <v>52.73</v>
      </c>
      <c r="H1764" s="72"/>
      <c r="I1764" s="73">
        <f t="shared" si="55"/>
        <v>0</v>
      </c>
      <c r="J1764" s="74" t="str">
        <f t="shared" si="54"/>
        <v/>
      </c>
    </row>
    <row r="1765" spans="1:10" ht="15" customHeight="1">
      <c r="A1765" s="25">
        <v>1764</v>
      </c>
      <c r="B1765" s="25" t="s">
        <v>17</v>
      </c>
      <c r="C1765" s="24" t="s">
        <v>4716</v>
      </c>
      <c r="D1765" s="24" t="s">
        <v>2685</v>
      </c>
      <c r="E1765" s="23">
        <v>198</v>
      </c>
      <c r="F1765" s="115">
        <v>39</v>
      </c>
      <c r="G1765" s="85">
        <v>93.11</v>
      </c>
      <c r="H1765" s="72"/>
      <c r="I1765" s="73">
        <f t="shared" si="55"/>
        <v>0</v>
      </c>
      <c r="J1765" s="74" t="str">
        <f t="shared" si="54"/>
        <v/>
      </c>
    </row>
    <row r="1766" spans="1:10" ht="15" customHeight="1">
      <c r="A1766" s="25">
        <v>1765</v>
      </c>
      <c r="B1766" s="25" t="s">
        <v>17</v>
      </c>
      <c r="C1766" s="24" t="s">
        <v>4716</v>
      </c>
      <c r="D1766" s="24" t="s">
        <v>2755</v>
      </c>
      <c r="E1766" s="23">
        <v>81343</v>
      </c>
      <c r="F1766" s="115">
        <v>22</v>
      </c>
      <c r="G1766" s="85">
        <v>34.836666666666666</v>
      </c>
      <c r="H1766" s="72"/>
      <c r="I1766" s="73">
        <f t="shared" si="55"/>
        <v>0</v>
      </c>
      <c r="J1766" s="74" t="str">
        <f t="shared" si="54"/>
        <v/>
      </c>
    </row>
    <row r="1767" spans="1:10" ht="15" customHeight="1">
      <c r="A1767" s="25">
        <v>1766</v>
      </c>
      <c r="B1767" s="25" t="s">
        <v>17</v>
      </c>
      <c r="C1767" s="24" t="s">
        <v>4715</v>
      </c>
      <c r="D1767" s="24" t="s">
        <v>2834</v>
      </c>
      <c r="E1767" s="23">
        <v>198</v>
      </c>
      <c r="F1767" s="115">
        <v>27</v>
      </c>
      <c r="G1767" s="85">
        <v>4.8600000000000003</v>
      </c>
      <c r="H1767" s="72"/>
      <c r="I1767" s="73">
        <f t="shared" si="55"/>
        <v>0</v>
      </c>
      <c r="J1767" s="74" t="str">
        <f t="shared" si="54"/>
        <v/>
      </c>
    </row>
    <row r="1768" spans="1:10" ht="15" customHeight="1">
      <c r="A1768" s="25">
        <v>1767</v>
      </c>
      <c r="B1768" s="25" t="s">
        <v>17</v>
      </c>
      <c r="C1768" s="24" t="s">
        <v>4714</v>
      </c>
      <c r="D1768" s="24" t="s">
        <v>2837</v>
      </c>
      <c r="E1768" s="23">
        <v>81343</v>
      </c>
      <c r="F1768" s="115">
        <v>7</v>
      </c>
      <c r="G1768" s="85">
        <v>9.39</v>
      </c>
      <c r="H1768" s="72"/>
      <c r="I1768" s="73">
        <f t="shared" si="55"/>
        <v>0</v>
      </c>
      <c r="J1768" s="74" t="str">
        <f t="shared" si="54"/>
        <v/>
      </c>
    </row>
    <row r="1769" spans="1:10" ht="15" customHeight="1">
      <c r="A1769" s="25">
        <v>1768</v>
      </c>
      <c r="B1769" s="25" t="s">
        <v>17</v>
      </c>
      <c r="C1769" s="24" t="s">
        <v>4713</v>
      </c>
      <c r="D1769" s="24" t="s">
        <v>3236</v>
      </c>
      <c r="E1769" s="23">
        <v>198</v>
      </c>
      <c r="F1769" s="115">
        <v>160</v>
      </c>
      <c r="G1769" s="85">
        <v>9.9666666666666668</v>
      </c>
      <c r="H1769" s="72"/>
      <c r="I1769" s="73">
        <f t="shared" si="55"/>
        <v>0</v>
      </c>
      <c r="J1769" s="74" t="str">
        <f t="shared" si="54"/>
        <v/>
      </c>
    </row>
    <row r="1770" spans="1:10" ht="15" customHeight="1">
      <c r="A1770" s="25">
        <v>1769</v>
      </c>
      <c r="B1770" s="25" t="s">
        <v>17</v>
      </c>
      <c r="C1770" s="24" t="s">
        <v>4712</v>
      </c>
      <c r="D1770" s="24" t="s">
        <v>2837</v>
      </c>
      <c r="E1770" s="23">
        <v>81343</v>
      </c>
      <c r="F1770" s="115">
        <v>53</v>
      </c>
      <c r="G1770" s="85">
        <v>1.0433333333333334</v>
      </c>
      <c r="H1770" s="72"/>
      <c r="I1770" s="73">
        <f t="shared" si="55"/>
        <v>0</v>
      </c>
      <c r="J1770" s="74" t="str">
        <f t="shared" si="54"/>
        <v/>
      </c>
    </row>
    <row r="1771" spans="1:10" ht="15" customHeight="1">
      <c r="A1771" s="25">
        <v>1770</v>
      </c>
      <c r="B1771" s="25" t="s">
        <v>17</v>
      </c>
      <c r="C1771" s="24" t="s">
        <v>4711</v>
      </c>
      <c r="D1771" s="24" t="s">
        <v>4384</v>
      </c>
      <c r="E1771" s="23">
        <v>81343</v>
      </c>
      <c r="F1771" s="115">
        <v>10</v>
      </c>
      <c r="G1771" s="85">
        <v>70.25333333333333</v>
      </c>
      <c r="H1771" s="72"/>
      <c r="I1771" s="73">
        <f t="shared" si="55"/>
        <v>0</v>
      </c>
      <c r="J1771" s="74" t="str">
        <f t="shared" si="54"/>
        <v/>
      </c>
    </row>
    <row r="1772" spans="1:10" ht="15" customHeight="1">
      <c r="A1772" s="25">
        <v>1771</v>
      </c>
      <c r="B1772" s="25" t="s">
        <v>17</v>
      </c>
      <c r="C1772" s="24" t="s">
        <v>4710</v>
      </c>
      <c r="D1772" s="24" t="s">
        <v>3796</v>
      </c>
      <c r="E1772" s="23">
        <v>81343</v>
      </c>
      <c r="F1772" s="115">
        <v>5</v>
      </c>
      <c r="G1772" s="85">
        <v>71.373333333333335</v>
      </c>
      <c r="H1772" s="72"/>
      <c r="I1772" s="73">
        <f t="shared" si="55"/>
        <v>0</v>
      </c>
      <c r="J1772" s="74" t="str">
        <f t="shared" si="54"/>
        <v/>
      </c>
    </row>
    <row r="1773" spans="1:10" ht="15" customHeight="1">
      <c r="A1773" s="25">
        <v>1772</v>
      </c>
      <c r="B1773" s="25" t="s">
        <v>17</v>
      </c>
      <c r="C1773" s="24" t="s">
        <v>4709</v>
      </c>
      <c r="D1773" s="24" t="s">
        <v>3378</v>
      </c>
      <c r="E1773" s="23">
        <v>81343</v>
      </c>
      <c r="F1773" s="115">
        <v>9</v>
      </c>
      <c r="G1773" s="85">
        <v>58.31</v>
      </c>
      <c r="H1773" s="72"/>
      <c r="I1773" s="73">
        <f t="shared" si="55"/>
        <v>0</v>
      </c>
      <c r="J1773" s="74" t="str">
        <f t="shared" si="54"/>
        <v/>
      </c>
    </row>
    <row r="1774" spans="1:10" ht="15" customHeight="1">
      <c r="A1774" s="25">
        <v>1773</v>
      </c>
      <c r="B1774" s="25" t="s">
        <v>17</v>
      </c>
      <c r="C1774" s="24" t="s">
        <v>4708</v>
      </c>
      <c r="D1774" s="24" t="s">
        <v>2755</v>
      </c>
      <c r="E1774" s="23">
        <v>81343</v>
      </c>
      <c r="F1774" s="115">
        <v>26</v>
      </c>
      <c r="G1774" s="85">
        <v>6.4</v>
      </c>
      <c r="H1774" s="72"/>
      <c r="I1774" s="73">
        <f t="shared" si="55"/>
        <v>0</v>
      </c>
      <c r="J1774" s="74" t="str">
        <f t="shared" si="54"/>
        <v/>
      </c>
    </row>
    <row r="1775" spans="1:10" ht="15" customHeight="1">
      <c r="A1775" s="25">
        <v>1774</v>
      </c>
      <c r="B1775" s="25" t="s">
        <v>17</v>
      </c>
      <c r="C1775" s="24" t="s">
        <v>4707</v>
      </c>
      <c r="D1775" s="24" t="s">
        <v>4706</v>
      </c>
      <c r="E1775" s="23" t="s">
        <v>2657</v>
      </c>
      <c r="F1775" s="115">
        <v>16</v>
      </c>
      <c r="G1775" s="85">
        <v>11.24</v>
      </c>
      <c r="H1775" s="72"/>
      <c r="I1775" s="73">
        <f t="shared" si="55"/>
        <v>0</v>
      </c>
      <c r="J1775" s="74" t="str">
        <f t="shared" si="54"/>
        <v/>
      </c>
    </row>
    <row r="1776" spans="1:10" ht="15" customHeight="1">
      <c r="A1776" s="25">
        <v>1775</v>
      </c>
      <c r="B1776" s="25" t="s">
        <v>17</v>
      </c>
      <c r="C1776" s="24" t="s">
        <v>4705</v>
      </c>
      <c r="D1776" s="24" t="s">
        <v>4704</v>
      </c>
      <c r="E1776" s="23" t="s">
        <v>4701</v>
      </c>
      <c r="F1776" s="115">
        <v>60</v>
      </c>
      <c r="G1776" s="85">
        <v>130</v>
      </c>
      <c r="H1776" s="72"/>
      <c r="I1776" s="73">
        <f t="shared" si="55"/>
        <v>0</v>
      </c>
      <c r="J1776" s="74" t="str">
        <f t="shared" si="54"/>
        <v/>
      </c>
    </row>
    <row r="1777" spans="1:10" ht="15" customHeight="1">
      <c r="A1777" s="25">
        <v>1776</v>
      </c>
      <c r="B1777" s="25" t="s">
        <v>17</v>
      </c>
      <c r="C1777" s="24" t="s">
        <v>4703</v>
      </c>
      <c r="D1777" s="24" t="s">
        <v>4702</v>
      </c>
      <c r="E1777" s="23" t="s">
        <v>4701</v>
      </c>
      <c r="F1777" s="115">
        <v>100</v>
      </c>
      <c r="G1777" s="85">
        <v>30</v>
      </c>
      <c r="H1777" s="72"/>
      <c r="I1777" s="73">
        <f t="shared" si="55"/>
        <v>0</v>
      </c>
      <c r="J1777" s="74" t="str">
        <f t="shared" si="54"/>
        <v/>
      </c>
    </row>
    <row r="1778" spans="1:10" ht="15" customHeight="1">
      <c r="A1778" s="25">
        <v>1777</v>
      </c>
      <c r="B1778" s="25" t="s">
        <v>17</v>
      </c>
      <c r="C1778" s="24" t="s">
        <v>4700</v>
      </c>
      <c r="D1778" s="24" t="s">
        <v>2743</v>
      </c>
      <c r="E1778" s="23" t="s">
        <v>884</v>
      </c>
      <c r="F1778" s="115">
        <v>104</v>
      </c>
      <c r="G1778" s="85">
        <v>6.54</v>
      </c>
      <c r="H1778" s="72"/>
      <c r="I1778" s="73">
        <f t="shared" si="55"/>
        <v>0</v>
      </c>
      <c r="J1778" s="74" t="str">
        <f t="shared" si="54"/>
        <v/>
      </c>
    </row>
    <row r="1779" spans="1:10" ht="15" customHeight="1">
      <c r="A1779" s="25">
        <v>1778</v>
      </c>
      <c r="B1779" s="25" t="s">
        <v>17</v>
      </c>
      <c r="C1779" s="24" t="s">
        <v>4699</v>
      </c>
      <c r="D1779" s="24" t="s">
        <v>4698</v>
      </c>
      <c r="E1779" s="23">
        <v>24692</v>
      </c>
      <c r="F1779" s="115">
        <v>5</v>
      </c>
      <c r="G1779" s="85">
        <v>156.79</v>
      </c>
      <c r="H1779" s="72"/>
      <c r="I1779" s="73">
        <f t="shared" si="55"/>
        <v>0</v>
      </c>
      <c r="J1779" s="74" t="str">
        <f t="shared" si="54"/>
        <v/>
      </c>
    </row>
    <row r="1780" spans="1:10" ht="15" customHeight="1">
      <c r="A1780" s="25">
        <v>1779</v>
      </c>
      <c r="B1780" s="25" t="s">
        <v>17</v>
      </c>
      <c r="C1780" s="24" t="s">
        <v>4697</v>
      </c>
      <c r="D1780" s="24" t="s">
        <v>3910</v>
      </c>
      <c r="E1780" s="23">
        <v>81346</v>
      </c>
      <c r="F1780" s="115">
        <v>47</v>
      </c>
      <c r="G1780" s="85">
        <v>95.853333333333339</v>
      </c>
      <c r="H1780" s="72"/>
      <c r="I1780" s="73">
        <f t="shared" si="55"/>
        <v>0</v>
      </c>
      <c r="J1780" s="74" t="str">
        <f t="shared" si="54"/>
        <v/>
      </c>
    </row>
    <row r="1781" spans="1:10" ht="15" customHeight="1">
      <c r="A1781" s="25">
        <v>1780</v>
      </c>
      <c r="B1781" s="25" t="s">
        <v>17</v>
      </c>
      <c r="C1781" s="24" t="s">
        <v>4696</v>
      </c>
      <c r="D1781" s="24" t="s">
        <v>3912</v>
      </c>
      <c r="E1781" s="23">
        <v>81346</v>
      </c>
      <c r="F1781" s="115">
        <v>47</v>
      </c>
      <c r="G1781" s="85">
        <v>4.1533333333333333</v>
      </c>
      <c r="H1781" s="72"/>
      <c r="I1781" s="73">
        <f t="shared" si="55"/>
        <v>0</v>
      </c>
      <c r="J1781" s="74" t="str">
        <f t="shared" si="54"/>
        <v/>
      </c>
    </row>
    <row r="1782" spans="1:10" ht="15" customHeight="1">
      <c r="A1782" s="25">
        <v>1781</v>
      </c>
      <c r="B1782" s="25" t="s">
        <v>17</v>
      </c>
      <c r="C1782" s="24" t="s">
        <v>4695</v>
      </c>
      <c r="D1782" s="24" t="s">
        <v>2660</v>
      </c>
      <c r="E1782" s="23">
        <v>5624</v>
      </c>
      <c r="F1782" s="115">
        <v>12</v>
      </c>
      <c r="G1782" s="85">
        <v>12.133333333333333</v>
      </c>
      <c r="H1782" s="72"/>
      <c r="I1782" s="73">
        <f t="shared" si="55"/>
        <v>0</v>
      </c>
      <c r="J1782" s="74" t="str">
        <f t="shared" si="54"/>
        <v/>
      </c>
    </row>
    <row r="1783" spans="1:10" ht="15" customHeight="1">
      <c r="A1783" s="25">
        <v>1782</v>
      </c>
      <c r="B1783" s="25" t="s">
        <v>17</v>
      </c>
      <c r="C1783" s="24" t="s">
        <v>4694</v>
      </c>
      <c r="D1783" s="24" t="s">
        <v>2963</v>
      </c>
      <c r="E1783" s="23">
        <v>24692</v>
      </c>
      <c r="F1783" s="115">
        <v>20</v>
      </c>
      <c r="G1783" s="85">
        <v>53.75</v>
      </c>
      <c r="H1783" s="72"/>
      <c r="I1783" s="73">
        <f t="shared" si="55"/>
        <v>0</v>
      </c>
      <c r="J1783" s="74" t="str">
        <f t="shared" si="54"/>
        <v/>
      </c>
    </row>
    <row r="1784" spans="1:10" ht="15" customHeight="1">
      <c r="A1784" s="25">
        <v>1783</v>
      </c>
      <c r="B1784" s="25" t="s">
        <v>17</v>
      </c>
      <c r="C1784" s="24" t="s">
        <v>4693</v>
      </c>
      <c r="D1784" s="24" t="s">
        <v>4692</v>
      </c>
      <c r="E1784" s="23" t="s">
        <v>4689</v>
      </c>
      <c r="F1784" s="115">
        <v>5</v>
      </c>
      <c r="G1784" s="85">
        <v>404.63</v>
      </c>
      <c r="H1784" s="72"/>
      <c r="I1784" s="73">
        <f t="shared" si="55"/>
        <v>0</v>
      </c>
      <c r="J1784" s="74" t="str">
        <f t="shared" si="54"/>
        <v/>
      </c>
    </row>
    <row r="1785" spans="1:10" ht="15" customHeight="1">
      <c r="A1785" s="25">
        <v>1784</v>
      </c>
      <c r="B1785" s="25" t="s">
        <v>17</v>
      </c>
      <c r="C1785" s="24" t="s">
        <v>4691</v>
      </c>
      <c r="D1785" s="24" t="s">
        <v>4690</v>
      </c>
      <c r="E1785" s="23" t="s">
        <v>4689</v>
      </c>
      <c r="F1785" s="115">
        <v>23</v>
      </c>
      <c r="G1785" s="85">
        <v>643.79999999999995</v>
      </c>
      <c r="H1785" s="72"/>
      <c r="I1785" s="73">
        <f t="shared" si="55"/>
        <v>0</v>
      </c>
      <c r="J1785" s="74" t="str">
        <f t="shared" si="54"/>
        <v/>
      </c>
    </row>
    <row r="1786" spans="1:10" ht="15" customHeight="1">
      <c r="A1786" s="25">
        <v>1785</v>
      </c>
      <c r="B1786" s="25" t="s">
        <v>17</v>
      </c>
      <c r="C1786" s="24" t="s">
        <v>4688</v>
      </c>
      <c r="D1786" s="24" t="s">
        <v>2838</v>
      </c>
      <c r="E1786" s="23">
        <v>17472</v>
      </c>
      <c r="F1786" s="115">
        <v>6</v>
      </c>
      <c r="G1786" s="85">
        <v>9.11</v>
      </c>
      <c r="H1786" s="72"/>
      <c r="I1786" s="73">
        <f t="shared" si="55"/>
        <v>0</v>
      </c>
      <c r="J1786" s="74" t="str">
        <f t="shared" si="54"/>
        <v/>
      </c>
    </row>
    <row r="1787" spans="1:10" ht="15" customHeight="1">
      <c r="A1787" s="25">
        <v>1786</v>
      </c>
      <c r="B1787" s="25" t="s">
        <v>17</v>
      </c>
      <c r="C1787" s="24" t="s">
        <v>4687</v>
      </c>
      <c r="D1787" s="24" t="s">
        <v>2838</v>
      </c>
      <c r="E1787" s="23">
        <v>72121</v>
      </c>
      <c r="F1787" s="115">
        <v>120</v>
      </c>
      <c r="G1787" s="85">
        <v>37</v>
      </c>
      <c r="H1787" s="72"/>
      <c r="I1787" s="73">
        <f t="shared" si="55"/>
        <v>0</v>
      </c>
      <c r="J1787" s="74" t="str">
        <f t="shared" si="54"/>
        <v/>
      </c>
    </row>
    <row r="1788" spans="1:10" ht="15" customHeight="1">
      <c r="A1788" s="25">
        <v>1787</v>
      </c>
      <c r="B1788" s="25" t="s">
        <v>17</v>
      </c>
      <c r="C1788" s="24" t="s">
        <v>4686</v>
      </c>
      <c r="D1788" s="24" t="s">
        <v>2755</v>
      </c>
      <c r="E1788" s="23">
        <v>16004</v>
      </c>
      <c r="F1788" s="115">
        <v>255</v>
      </c>
      <c r="G1788" s="85">
        <v>10.723333333333334</v>
      </c>
      <c r="H1788" s="72"/>
      <c r="I1788" s="73">
        <f t="shared" si="55"/>
        <v>0</v>
      </c>
      <c r="J1788" s="74" t="str">
        <f t="shared" si="54"/>
        <v/>
      </c>
    </row>
    <row r="1789" spans="1:10" ht="15" customHeight="1">
      <c r="A1789" s="25">
        <v>1788</v>
      </c>
      <c r="B1789" s="25" t="s">
        <v>17</v>
      </c>
      <c r="C1789" s="24" t="s">
        <v>4686</v>
      </c>
      <c r="D1789" s="24" t="s">
        <v>2755</v>
      </c>
      <c r="E1789" s="23">
        <v>29215</v>
      </c>
      <c r="F1789" s="115">
        <v>769</v>
      </c>
      <c r="G1789" s="85">
        <v>8.9100000000000019</v>
      </c>
      <c r="H1789" s="72"/>
      <c r="I1789" s="73">
        <f t="shared" si="55"/>
        <v>0</v>
      </c>
      <c r="J1789" s="74" t="str">
        <f t="shared" si="54"/>
        <v/>
      </c>
    </row>
    <row r="1790" spans="1:10" ht="15" customHeight="1">
      <c r="A1790" s="25">
        <v>1789</v>
      </c>
      <c r="B1790" s="25" t="s">
        <v>17</v>
      </c>
      <c r="C1790" s="24" t="s">
        <v>4685</v>
      </c>
      <c r="D1790" s="24" t="s">
        <v>4684</v>
      </c>
      <c r="E1790" s="23">
        <v>24692</v>
      </c>
      <c r="F1790" s="115">
        <v>20</v>
      </c>
      <c r="G1790" s="85">
        <v>595.42666666666662</v>
      </c>
      <c r="H1790" s="72"/>
      <c r="I1790" s="73">
        <f t="shared" si="55"/>
        <v>0</v>
      </c>
      <c r="J1790" s="74" t="str">
        <f t="shared" si="54"/>
        <v/>
      </c>
    </row>
    <row r="1791" spans="1:10" ht="15" customHeight="1">
      <c r="A1791" s="25">
        <v>1790</v>
      </c>
      <c r="B1791" s="25" t="s">
        <v>17</v>
      </c>
      <c r="C1791" s="24" t="s">
        <v>4683</v>
      </c>
      <c r="D1791" s="24" t="s">
        <v>4682</v>
      </c>
      <c r="E1791" s="23">
        <v>80352</v>
      </c>
      <c r="F1791" s="115">
        <v>23</v>
      </c>
      <c r="G1791" s="85">
        <v>230</v>
      </c>
      <c r="H1791" s="72"/>
      <c r="I1791" s="73">
        <f t="shared" si="55"/>
        <v>0</v>
      </c>
      <c r="J1791" s="74" t="str">
        <f t="shared" si="54"/>
        <v/>
      </c>
    </row>
    <row r="1792" spans="1:10" ht="15" customHeight="1">
      <c r="A1792" s="25">
        <v>1791</v>
      </c>
      <c r="B1792" s="25" t="s">
        <v>17</v>
      </c>
      <c r="C1792" s="24" t="s">
        <v>4681</v>
      </c>
      <c r="D1792" s="24" t="s">
        <v>2759</v>
      </c>
      <c r="E1792" s="23">
        <v>24692</v>
      </c>
      <c r="F1792" s="115">
        <v>12</v>
      </c>
      <c r="G1792" s="85">
        <v>119.66000000000001</v>
      </c>
      <c r="H1792" s="72"/>
      <c r="I1792" s="73">
        <f t="shared" si="55"/>
        <v>0</v>
      </c>
      <c r="J1792" s="74" t="str">
        <f t="shared" si="54"/>
        <v/>
      </c>
    </row>
    <row r="1793" spans="1:10" ht="15" customHeight="1">
      <c r="A1793" s="25">
        <v>1792</v>
      </c>
      <c r="B1793" s="25" t="s">
        <v>17</v>
      </c>
      <c r="C1793" s="24" t="s">
        <v>4679</v>
      </c>
      <c r="D1793" s="24" t="s">
        <v>3236</v>
      </c>
      <c r="E1793" s="23">
        <v>24692</v>
      </c>
      <c r="F1793" s="115">
        <v>516</v>
      </c>
      <c r="G1793" s="85">
        <v>25.13</v>
      </c>
      <c r="H1793" s="72"/>
      <c r="I1793" s="73">
        <f t="shared" si="55"/>
        <v>0</v>
      </c>
      <c r="J1793" s="74" t="str">
        <f t="shared" si="54"/>
        <v/>
      </c>
    </row>
    <row r="1794" spans="1:10" ht="15" customHeight="1">
      <c r="A1794" s="25">
        <v>1793</v>
      </c>
      <c r="B1794" s="25" t="s">
        <v>17</v>
      </c>
      <c r="C1794" s="24" t="s">
        <v>4679</v>
      </c>
      <c r="D1794" s="24" t="s">
        <v>3236</v>
      </c>
      <c r="E1794" s="23" t="s">
        <v>4680</v>
      </c>
      <c r="F1794" s="115">
        <v>96</v>
      </c>
      <c r="G1794" s="85">
        <v>25.13</v>
      </c>
      <c r="H1794" s="72"/>
      <c r="I1794" s="73">
        <f t="shared" si="55"/>
        <v>0</v>
      </c>
      <c r="J1794" s="74" t="str">
        <f t="shared" ref="J1794:J1857" si="56">IF(H:H&gt;G:G, "Above Estimated Unit Price", "")</f>
        <v/>
      </c>
    </row>
    <row r="1795" spans="1:10" ht="15" customHeight="1">
      <c r="A1795" s="25">
        <v>1794</v>
      </c>
      <c r="B1795" s="25" t="s">
        <v>17</v>
      </c>
      <c r="C1795" s="24" t="s">
        <v>4677</v>
      </c>
      <c r="D1795" s="24" t="s">
        <v>2752</v>
      </c>
      <c r="E1795" s="23">
        <v>24692</v>
      </c>
      <c r="F1795" s="115">
        <v>300</v>
      </c>
      <c r="G1795" s="85">
        <v>1.33</v>
      </c>
      <c r="H1795" s="72"/>
      <c r="I1795" s="73">
        <f t="shared" ref="I1795:I1858" si="57">H1795*F1795</f>
        <v>0</v>
      </c>
      <c r="J1795" s="74" t="str">
        <f t="shared" si="56"/>
        <v/>
      </c>
    </row>
    <row r="1796" spans="1:10" ht="15" customHeight="1">
      <c r="A1796" s="25">
        <v>1795</v>
      </c>
      <c r="B1796" s="25" t="s">
        <v>17</v>
      </c>
      <c r="C1796" s="24" t="s">
        <v>4676</v>
      </c>
      <c r="D1796" s="24" t="s">
        <v>3010</v>
      </c>
      <c r="E1796" s="23">
        <v>24692</v>
      </c>
      <c r="F1796" s="115">
        <v>1092</v>
      </c>
      <c r="G1796" s="85">
        <v>0.95</v>
      </c>
      <c r="H1796" s="72"/>
      <c r="I1796" s="73">
        <f t="shared" si="57"/>
        <v>0</v>
      </c>
      <c r="J1796" s="74" t="str">
        <f t="shared" si="56"/>
        <v/>
      </c>
    </row>
    <row r="1797" spans="1:10" ht="15" customHeight="1">
      <c r="A1797" s="25">
        <v>1796</v>
      </c>
      <c r="B1797" s="25" t="s">
        <v>17</v>
      </c>
      <c r="C1797" s="24" t="s">
        <v>4675</v>
      </c>
      <c r="D1797" s="24" t="s">
        <v>4180</v>
      </c>
      <c r="E1797" s="23">
        <v>60380</v>
      </c>
      <c r="F1797" s="115">
        <v>11</v>
      </c>
      <c r="G1797" s="85">
        <v>91.84</v>
      </c>
      <c r="H1797" s="72"/>
      <c r="I1797" s="73">
        <f t="shared" si="57"/>
        <v>0</v>
      </c>
      <c r="J1797" s="74" t="str">
        <f t="shared" si="56"/>
        <v/>
      </c>
    </row>
    <row r="1798" spans="1:10" ht="15" customHeight="1">
      <c r="A1798" s="25">
        <v>1797</v>
      </c>
      <c r="B1798" s="25" t="s">
        <v>17</v>
      </c>
      <c r="C1798" s="24" t="s">
        <v>4674</v>
      </c>
      <c r="D1798" s="24" t="s">
        <v>4672</v>
      </c>
      <c r="E1798" s="23">
        <v>17472</v>
      </c>
      <c r="F1798" s="115">
        <v>5</v>
      </c>
      <c r="G1798" s="85">
        <v>3750</v>
      </c>
      <c r="H1798" s="72"/>
      <c r="I1798" s="73">
        <f t="shared" si="57"/>
        <v>0</v>
      </c>
      <c r="J1798" s="74" t="str">
        <f t="shared" si="56"/>
        <v/>
      </c>
    </row>
    <row r="1799" spans="1:10" ht="15" customHeight="1">
      <c r="A1799" s="25">
        <v>1798</v>
      </c>
      <c r="B1799" s="25" t="s">
        <v>17</v>
      </c>
      <c r="C1799" s="24" t="s">
        <v>4673</v>
      </c>
      <c r="D1799" s="24" t="s">
        <v>4672</v>
      </c>
      <c r="E1799" s="23">
        <v>72121</v>
      </c>
      <c r="F1799" s="115">
        <v>14</v>
      </c>
      <c r="G1799" s="85">
        <v>1704.77</v>
      </c>
      <c r="H1799" s="72"/>
      <c r="I1799" s="73">
        <f t="shared" si="57"/>
        <v>0</v>
      </c>
      <c r="J1799" s="74" t="str">
        <f t="shared" si="56"/>
        <v/>
      </c>
    </row>
    <row r="1800" spans="1:10" ht="15" customHeight="1">
      <c r="A1800" s="25">
        <v>1799</v>
      </c>
      <c r="B1800" s="25" t="s">
        <v>17</v>
      </c>
      <c r="C1800" s="24" t="s">
        <v>4671</v>
      </c>
      <c r="D1800" s="24" t="s">
        <v>4670</v>
      </c>
      <c r="E1800" s="23">
        <v>17472</v>
      </c>
      <c r="F1800" s="115">
        <v>19</v>
      </c>
      <c r="G1800" s="85">
        <v>422</v>
      </c>
      <c r="H1800" s="72"/>
      <c r="I1800" s="73">
        <f t="shared" si="57"/>
        <v>0</v>
      </c>
      <c r="J1800" s="74" t="str">
        <f t="shared" si="56"/>
        <v/>
      </c>
    </row>
    <row r="1801" spans="1:10" ht="15" customHeight="1">
      <c r="A1801" s="25">
        <v>1800</v>
      </c>
      <c r="B1801" s="25" t="s">
        <v>17</v>
      </c>
      <c r="C1801" s="24" t="s">
        <v>4669</v>
      </c>
      <c r="D1801" s="24" t="s">
        <v>2851</v>
      </c>
      <c r="E1801" s="23">
        <v>72121</v>
      </c>
      <c r="F1801" s="115">
        <v>5</v>
      </c>
      <c r="G1801" s="85">
        <v>368.26</v>
      </c>
      <c r="H1801" s="72"/>
      <c r="I1801" s="73">
        <f t="shared" si="57"/>
        <v>0</v>
      </c>
      <c r="J1801" s="74" t="str">
        <f t="shared" si="56"/>
        <v/>
      </c>
    </row>
    <row r="1802" spans="1:10" ht="15" customHeight="1">
      <c r="A1802" s="25">
        <v>1801</v>
      </c>
      <c r="B1802" s="25" t="s">
        <v>17</v>
      </c>
      <c r="C1802" s="24" t="s">
        <v>4668</v>
      </c>
      <c r="D1802" s="24" t="s">
        <v>2851</v>
      </c>
      <c r="E1802" s="23">
        <v>72121</v>
      </c>
      <c r="F1802" s="115">
        <v>5</v>
      </c>
      <c r="G1802" s="85">
        <v>790.23</v>
      </c>
      <c r="H1802" s="72"/>
      <c r="I1802" s="73">
        <f t="shared" si="57"/>
        <v>0</v>
      </c>
      <c r="J1802" s="74" t="str">
        <f t="shared" si="56"/>
        <v/>
      </c>
    </row>
    <row r="1803" spans="1:10" ht="15" customHeight="1">
      <c r="A1803" s="25">
        <v>1802</v>
      </c>
      <c r="B1803" s="25" t="s">
        <v>17</v>
      </c>
      <c r="C1803" s="24" t="s">
        <v>4667</v>
      </c>
      <c r="D1803" s="24" t="s">
        <v>4666</v>
      </c>
      <c r="E1803" s="23">
        <v>72121</v>
      </c>
      <c r="F1803" s="115">
        <v>5</v>
      </c>
      <c r="G1803" s="85">
        <v>6500</v>
      </c>
      <c r="H1803" s="72"/>
      <c r="I1803" s="73">
        <f t="shared" si="57"/>
        <v>0</v>
      </c>
      <c r="J1803" s="74" t="str">
        <f t="shared" si="56"/>
        <v/>
      </c>
    </row>
    <row r="1804" spans="1:10" ht="15" customHeight="1">
      <c r="A1804" s="25">
        <v>1803</v>
      </c>
      <c r="B1804" s="25" t="s">
        <v>17</v>
      </c>
      <c r="C1804" s="24" t="s">
        <v>4665</v>
      </c>
      <c r="D1804" s="24" t="s">
        <v>2759</v>
      </c>
      <c r="E1804" s="23">
        <v>63367</v>
      </c>
      <c r="F1804" s="115">
        <v>5</v>
      </c>
      <c r="G1804" s="85">
        <v>61.449999999999996</v>
      </c>
      <c r="H1804" s="72"/>
      <c r="I1804" s="73">
        <f t="shared" si="57"/>
        <v>0</v>
      </c>
      <c r="J1804" s="74" t="str">
        <f t="shared" si="56"/>
        <v/>
      </c>
    </row>
    <row r="1805" spans="1:10" ht="15" customHeight="1">
      <c r="A1805" s="25">
        <v>1804</v>
      </c>
      <c r="B1805" s="25" t="s">
        <v>17</v>
      </c>
      <c r="C1805" s="24" t="s">
        <v>4664</v>
      </c>
      <c r="D1805" s="24" t="s">
        <v>3572</v>
      </c>
      <c r="E1805" s="23">
        <v>27737</v>
      </c>
      <c r="F1805" s="115">
        <v>38</v>
      </c>
      <c r="G1805" s="85">
        <v>14.020000000000001</v>
      </c>
      <c r="H1805" s="72"/>
      <c r="I1805" s="73">
        <f t="shared" si="57"/>
        <v>0</v>
      </c>
      <c r="J1805" s="74" t="str">
        <f t="shared" si="56"/>
        <v/>
      </c>
    </row>
    <row r="1806" spans="1:10" ht="15" customHeight="1">
      <c r="A1806" s="25">
        <v>1805</v>
      </c>
      <c r="B1806" s="25" t="s">
        <v>17</v>
      </c>
      <c r="C1806" s="24" t="s">
        <v>4663</v>
      </c>
      <c r="D1806" s="24" t="s">
        <v>4662</v>
      </c>
      <c r="E1806" s="23">
        <v>72121</v>
      </c>
      <c r="F1806" s="115">
        <v>16</v>
      </c>
      <c r="G1806" s="85">
        <v>568.20000000000005</v>
      </c>
      <c r="H1806" s="72"/>
      <c r="I1806" s="73">
        <f t="shared" si="57"/>
        <v>0</v>
      </c>
      <c r="J1806" s="74" t="str">
        <f t="shared" si="56"/>
        <v/>
      </c>
    </row>
    <row r="1807" spans="1:10" ht="15" customHeight="1">
      <c r="A1807" s="25">
        <v>1806</v>
      </c>
      <c r="B1807" s="25" t="s">
        <v>17</v>
      </c>
      <c r="C1807" s="24" t="s">
        <v>4661</v>
      </c>
      <c r="D1807" s="24" t="s">
        <v>4660</v>
      </c>
      <c r="E1807" s="23">
        <v>72121</v>
      </c>
      <c r="F1807" s="115">
        <v>19</v>
      </c>
      <c r="G1807" s="85">
        <v>7550</v>
      </c>
      <c r="H1807" s="72"/>
      <c r="I1807" s="73">
        <f t="shared" si="57"/>
        <v>0</v>
      </c>
      <c r="J1807" s="74" t="str">
        <f t="shared" si="56"/>
        <v/>
      </c>
    </row>
    <row r="1808" spans="1:10" ht="15" customHeight="1">
      <c r="A1808" s="25">
        <v>1807</v>
      </c>
      <c r="B1808" s="25" t="s">
        <v>17</v>
      </c>
      <c r="C1808" s="24" t="s">
        <v>4659</v>
      </c>
      <c r="D1808" s="24" t="s">
        <v>4656</v>
      </c>
      <c r="E1808" s="23">
        <v>72914</v>
      </c>
      <c r="F1808" s="115">
        <v>44</v>
      </c>
      <c r="G1808" s="85">
        <v>777</v>
      </c>
      <c r="H1808" s="72"/>
      <c r="I1808" s="73">
        <f t="shared" si="57"/>
        <v>0</v>
      </c>
      <c r="J1808" s="74" t="str">
        <f t="shared" si="56"/>
        <v/>
      </c>
    </row>
    <row r="1809" spans="1:10" ht="15" customHeight="1">
      <c r="A1809" s="25">
        <v>1808</v>
      </c>
      <c r="B1809" s="25" t="s">
        <v>17</v>
      </c>
      <c r="C1809" s="24" t="s">
        <v>4658</v>
      </c>
      <c r="D1809" s="24" t="s">
        <v>4656</v>
      </c>
      <c r="E1809" s="23">
        <v>72914</v>
      </c>
      <c r="F1809" s="115">
        <v>12</v>
      </c>
      <c r="G1809" s="85">
        <v>556.24</v>
      </c>
      <c r="H1809" s="72"/>
      <c r="I1809" s="73">
        <f t="shared" si="57"/>
        <v>0</v>
      </c>
      <c r="J1809" s="74" t="str">
        <f t="shared" si="56"/>
        <v/>
      </c>
    </row>
    <row r="1810" spans="1:10" ht="15" customHeight="1">
      <c r="A1810" s="25">
        <v>1809</v>
      </c>
      <c r="B1810" s="25" t="s">
        <v>17</v>
      </c>
      <c r="C1810" s="24" t="s">
        <v>4657</v>
      </c>
      <c r="D1810" s="24" t="s">
        <v>4656</v>
      </c>
      <c r="E1810" s="23">
        <v>72914</v>
      </c>
      <c r="F1810" s="115">
        <v>5</v>
      </c>
      <c r="G1810" s="85">
        <v>374</v>
      </c>
      <c r="H1810" s="72"/>
      <c r="I1810" s="73">
        <f t="shared" si="57"/>
        <v>0</v>
      </c>
      <c r="J1810" s="74" t="str">
        <f t="shared" si="56"/>
        <v/>
      </c>
    </row>
    <row r="1811" spans="1:10" ht="15" customHeight="1">
      <c r="A1811" s="25">
        <v>1810</v>
      </c>
      <c r="B1811" s="25" t="s">
        <v>17</v>
      </c>
      <c r="C1811" s="24" t="s">
        <v>4655</v>
      </c>
      <c r="D1811" s="24" t="s">
        <v>4654</v>
      </c>
      <c r="E1811" s="23">
        <v>72914</v>
      </c>
      <c r="F1811" s="115">
        <v>32</v>
      </c>
      <c r="G1811" s="85">
        <v>178</v>
      </c>
      <c r="H1811" s="72"/>
      <c r="I1811" s="73">
        <f t="shared" si="57"/>
        <v>0</v>
      </c>
      <c r="J1811" s="74" t="str">
        <f t="shared" si="56"/>
        <v/>
      </c>
    </row>
    <row r="1812" spans="1:10" ht="15" customHeight="1">
      <c r="A1812" s="25">
        <v>1811</v>
      </c>
      <c r="B1812" s="25" t="s">
        <v>17</v>
      </c>
      <c r="C1812" s="24" t="s">
        <v>4653</v>
      </c>
      <c r="D1812" s="24" t="s">
        <v>4652</v>
      </c>
      <c r="E1812" s="23">
        <v>72914</v>
      </c>
      <c r="F1812" s="115">
        <v>14</v>
      </c>
      <c r="G1812" s="85">
        <v>2500</v>
      </c>
      <c r="H1812" s="72"/>
      <c r="I1812" s="73">
        <f t="shared" si="57"/>
        <v>0</v>
      </c>
      <c r="J1812" s="74" t="str">
        <f t="shared" si="56"/>
        <v/>
      </c>
    </row>
    <row r="1813" spans="1:10" ht="15" customHeight="1">
      <c r="A1813" s="25">
        <v>1812</v>
      </c>
      <c r="B1813" s="25" t="s">
        <v>17</v>
      </c>
      <c r="C1813" s="24" t="s">
        <v>4651</v>
      </c>
      <c r="D1813" s="24" t="s">
        <v>4650</v>
      </c>
      <c r="E1813" s="23">
        <v>24692</v>
      </c>
      <c r="F1813" s="115">
        <v>251</v>
      </c>
      <c r="G1813" s="85">
        <v>82</v>
      </c>
      <c r="H1813" s="72"/>
      <c r="I1813" s="73">
        <f t="shared" si="57"/>
        <v>0</v>
      </c>
      <c r="J1813" s="74" t="str">
        <f t="shared" si="56"/>
        <v/>
      </c>
    </row>
    <row r="1814" spans="1:10" ht="15" customHeight="1">
      <c r="A1814" s="25">
        <v>1813</v>
      </c>
      <c r="B1814" s="25" t="s">
        <v>17</v>
      </c>
      <c r="C1814" s="24" t="s">
        <v>4649</v>
      </c>
      <c r="D1814" s="24" t="s">
        <v>4644</v>
      </c>
      <c r="E1814" s="23">
        <v>17472</v>
      </c>
      <c r="F1814" s="115">
        <v>5</v>
      </c>
      <c r="G1814" s="85">
        <v>375</v>
      </c>
      <c r="H1814" s="72"/>
      <c r="I1814" s="73">
        <f t="shared" si="57"/>
        <v>0</v>
      </c>
      <c r="J1814" s="74" t="str">
        <f t="shared" si="56"/>
        <v/>
      </c>
    </row>
    <row r="1815" spans="1:10" ht="15" customHeight="1">
      <c r="A1815" s="25">
        <v>1814</v>
      </c>
      <c r="B1815" s="25" t="s">
        <v>17</v>
      </c>
      <c r="C1815" s="24" t="s">
        <v>4648</v>
      </c>
      <c r="D1815" s="24" t="s">
        <v>2943</v>
      </c>
      <c r="E1815" s="23">
        <v>17472</v>
      </c>
      <c r="F1815" s="115">
        <v>12</v>
      </c>
      <c r="G1815" s="85">
        <v>425</v>
      </c>
      <c r="H1815" s="72"/>
      <c r="I1815" s="73">
        <f t="shared" si="57"/>
        <v>0</v>
      </c>
      <c r="J1815" s="74" t="str">
        <f t="shared" si="56"/>
        <v/>
      </c>
    </row>
    <row r="1816" spans="1:10" ht="15" customHeight="1">
      <c r="A1816" s="25">
        <v>1815</v>
      </c>
      <c r="B1816" s="25" t="s">
        <v>17</v>
      </c>
      <c r="C1816" s="24" t="s">
        <v>4647</v>
      </c>
      <c r="D1816" s="24" t="s">
        <v>2743</v>
      </c>
      <c r="E1816" s="23">
        <v>17472</v>
      </c>
      <c r="F1816" s="115">
        <v>82</v>
      </c>
      <c r="G1816" s="85">
        <v>186</v>
      </c>
      <c r="H1816" s="72"/>
      <c r="I1816" s="73">
        <f t="shared" si="57"/>
        <v>0</v>
      </c>
      <c r="J1816" s="74" t="str">
        <f t="shared" si="56"/>
        <v/>
      </c>
    </row>
    <row r="1817" spans="1:10" ht="15" customHeight="1">
      <c r="A1817" s="25">
        <v>1816</v>
      </c>
      <c r="B1817" s="25" t="s">
        <v>17</v>
      </c>
      <c r="C1817" s="24" t="s">
        <v>4646</v>
      </c>
      <c r="D1817" s="24" t="s">
        <v>3380</v>
      </c>
      <c r="E1817" s="23">
        <v>17472</v>
      </c>
      <c r="F1817" s="115">
        <v>20</v>
      </c>
      <c r="G1817" s="85">
        <v>46</v>
      </c>
      <c r="H1817" s="72"/>
      <c r="I1817" s="73">
        <f t="shared" si="57"/>
        <v>0</v>
      </c>
      <c r="J1817" s="74" t="str">
        <f t="shared" si="56"/>
        <v/>
      </c>
    </row>
    <row r="1818" spans="1:10" ht="15" customHeight="1">
      <c r="A1818" s="25">
        <v>1817</v>
      </c>
      <c r="B1818" s="25" t="s">
        <v>17</v>
      </c>
      <c r="C1818" s="24" t="s">
        <v>4645</v>
      </c>
      <c r="D1818" s="24" t="s">
        <v>4644</v>
      </c>
      <c r="E1818" s="23">
        <v>17472</v>
      </c>
      <c r="F1818" s="115">
        <v>5</v>
      </c>
      <c r="G1818" s="85">
        <v>607.5</v>
      </c>
      <c r="H1818" s="72"/>
      <c r="I1818" s="73">
        <f t="shared" si="57"/>
        <v>0</v>
      </c>
      <c r="J1818" s="74" t="str">
        <f t="shared" si="56"/>
        <v/>
      </c>
    </row>
    <row r="1819" spans="1:10" ht="15" customHeight="1">
      <c r="A1819" s="25">
        <v>1818</v>
      </c>
      <c r="B1819" s="25" t="s">
        <v>17</v>
      </c>
      <c r="C1819" s="24" t="s">
        <v>4643</v>
      </c>
      <c r="D1819" s="24" t="s">
        <v>4642</v>
      </c>
      <c r="E1819" s="23">
        <v>17472</v>
      </c>
      <c r="F1819" s="115">
        <v>71</v>
      </c>
      <c r="G1819" s="85">
        <v>29.33</v>
      </c>
      <c r="H1819" s="72"/>
      <c r="I1819" s="73">
        <f t="shared" si="57"/>
        <v>0</v>
      </c>
      <c r="J1819" s="74" t="str">
        <f t="shared" si="56"/>
        <v/>
      </c>
    </row>
    <row r="1820" spans="1:10" ht="15" customHeight="1">
      <c r="A1820" s="25">
        <v>1819</v>
      </c>
      <c r="B1820" s="25" t="s">
        <v>17</v>
      </c>
      <c r="C1820" s="24" t="s">
        <v>4641</v>
      </c>
      <c r="D1820" s="24" t="s">
        <v>4640</v>
      </c>
      <c r="E1820" s="23">
        <v>72121</v>
      </c>
      <c r="F1820" s="115">
        <v>5</v>
      </c>
      <c r="G1820" s="85">
        <v>375.99</v>
      </c>
      <c r="H1820" s="72"/>
      <c r="I1820" s="73">
        <f t="shared" si="57"/>
        <v>0</v>
      </c>
      <c r="J1820" s="74" t="str">
        <f t="shared" si="56"/>
        <v/>
      </c>
    </row>
    <row r="1821" spans="1:10" ht="15" customHeight="1">
      <c r="A1821" s="25">
        <v>1820</v>
      </c>
      <c r="B1821" s="25" t="s">
        <v>17</v>
      </c>
      <c r="C1821" s="24" t="s">
        <v>4639</v>
      </c>
      <c r="D1821" s="24" t="s">
        <v>4638</v>
      </c>
      <c r="E1821" s="23">
        <v>72121</v>
      </c>
      <c r="F1821" s="115">
        <v>5</v>
      </c>
      <c r="G1821" s="85">
        <v>594.99</v>
      </c>
      <c r="H1821" s="72"/>
      <c r="I1821" s="73">
        <f t="shared" si="57"/>
        <v>0</v>
      </c>
      <c r="J1821" s="74" t="str">
        <f t="shared" si="56"/>
        <v/>
      </c>
    </row>
    <row r="1822" spans="1:10" ht="15" customHeight="1">
      <c r="A1822" s="25">
        <v>1821</v>
      </c>
      <c r="B1822" s="25" t="s">
        <v>17</v>
      </c>
      <c r="C1822" s="24" t="s">
        <v>4637</v>
      </c>
      <c r="D1822" s="24" t="s">
        <v>4636</v>
      </c>
      <c r="E1822" s="23">
        <v>72914</v>
      </c>
      <c r="F1822" s="115">
        <v>30</v>
      </c>
      <c r="G1822" s="85">
        <v>65</v>
      </c>
      <c r="H1822" s="72"/>
      <c r="I1822" s="73">
        <f t="shared" si="57"/>
        <v>0</v>
      </c>
      <c r="J1822" s="74" t="str">
        <f t="shared" si="56"/>
        <v/>
      </c>
    </row>
    <row r="1823" spans="1:10" ht="15" customHeight="1">
      <c r="A1823" s="25">
        <v>1822</v>
      </c>
      <c r="B1823" s="25" t="s">
        <v>17</v>
      </c>
      <c r="C1823" s="24" t="s">
        <v>4635</v>
      </c>
      <c r="D1823" s="24" t="s">
        <v>4634</v>
      </c>
      <c r="E1823" s="23">
        <v>24692</v>
      </c>
      <c r="F1823" s="115">
        <v>5</v>
      </c>
      <c r="G1823" s="85">
        <v>41.7</v>
      </c>
      <c r="H1823" s="72"/>
      <c r="I1823" s="73">
        <f t="shared" si="57"/>
        <v>0</v>
      </c>
      <c r="J1823" s="74" t="str">
        <f t="shared" si="56"/>
        <v/>
      </c>
    </row>
    <row r="1824" spans="1:10" ht="15" customHeight="1">
      <c r="A1824" s="25">
        <v>1823</v>
      </c>
      <c r="B1824" s="25" t="s">
        <v>17</v>
      </c>
      <c r="C1824" s="24" t="s">
        <v>4633</v>
      </c>
      <c r="D1824" s="24" t="s">
        <v>4632</v>
      </c>
      <c r="E1824" s="23">
        <v>26433</v>
      </c>
      <c r="F1824" s="115">
        <v>5</v>
      </c>
      <c r="G1824" s="85">
        <v>97.366666666666674</v>
      </c>
      <c r="H1824" s="72"/>
      <c r="I1824" s="73">
        <f t="shared" si="57"/>
        <v>0</v>
      </c>
      <c r="J1824" s="74" t="str">
        <f t="shared" si="56"/>
        <v/>
      </c>
    </row>
    <row r="1825" spans="1:10" ht="15" customHeight="1">
      <c r="A1825" s="25">
        <v>1824</v>
      </c>
      <c r="B1825" s="25" t="s">
        <v>17</v>
      </c>
      <c r="C1825" s="24" t="s">
        <v>4631</v>
      </c>
      <c r="D1825" s="24" t="s">
        <v>4630</v>
      </c>
      <c r="E1825" s="23">
        <v>17088</v>
      </c>
      <c r="F1825" s="115">
        <v>5</v>
      </c>
      <c r="G1825" s="85">
        <v>116.1</v>
      </c>
      <c r="H1825" s="72"/>
      <c r="I1825" s="73">
        <f t="shared" si="57"/>
        <v>0</v>
      </c>
      <c r="J1825" s="74" t="str">
        <f t="shared" si="56"/>
        <v/>
      </c>
    </row>
    <row r="1826" spans="1:10" ht="15" customHeight="1">
      <c r="A1826" s="25">
        <v>1825</v>
      </c>
      <c r="B1826" s="25" t="s">
        <v>17</v>
      </c>
      <c r="C1826" s="24" t="s">
        <v>4629</v>
      </c>
      <c r="D1826" s="24" t="s">
        <v>3032</v>
      </c>
      <c r="E1826" s="23" t="s">
        <v>4613</v>
      </c>
      <c r="F1826" s="115">
        <v>1861</v>
      </c>
      <c r="G1826" s="85">
        <v>0.03</v>
      </c>
      <c r="H1826" s="72"/>
      <c r="I1826" s="73">
        <f t="shared" si="57"/>
        <v>0</v>
      </c>
      <c r="J1826" s="74" t="str">
        <f t="shared" si="56"/>
        <v/>
      </c>
    </row>
    <row r="1827" spans="1:10" ht="15" customHeight="1">
      <c r="A1827" s="25">
        <v>1826</v>
      </c>
      <c r="B1827" s="25" t="s">
        <v>17</v>
      </c>
      <c r="C1827" s="24" t="s">
        <v>4625</v>
      </c>
      <c r="D1827" s="24" t="s">
        <v>3032</v>
      </c>
      <c r="E1827" s="23" t="s">
        <v>4613</v>
      </c>
      <c r="F1827" s="115">
        <v>3444</v>
      </c>
      <c r="G1827" s="85">
        <v>0.02</v>
      </c>
      <c r="H1827" s="72"/>
      <c r="I1827" s="73">
        <f t="shared" si="57"/>
        <v>0</v>
      </c>
      <c r="J1827" s="74" t="str">
        <f t="shared" si="56"/>
        <v/>
      </c>
    </row>
    <row r="1828" spans="1:10" ht="15" customHeight="1">
      <c r="A1828" s="25">
        <v>1827</v>
      </c>
      <c r="B1828" s="25" t="s">
        <v>17</v>
      </c>
      <c r="C1828" s="24" t="s">
        <v>4624</v>
      </c>
      <c r="D1828" s="24" t="s">
        <v>2895</v>
      </c>
      <c r="E1828" s="23">
        <v>81205</v>
      </c>
      <c r="F1828" s="115">
        <v>32</v>
      </c>
      <c r="G1828" s="85">
        <v>7.1466666666666656</v>
      </c>
      <c r="H1828" s="72"/>
      <c r="I1828" s="73">
        <f t="shared" si="57"/>
        <v>0</v>
      </c>
      <c r="J1828" s="74" t="str">
        <f t="shared" si="56"/>
        <v/>
      </c>
    </row>
    <row r="1829" spans="1:10" ht="15" customHeight="1">
      <c r="A1829" s="25">
        <v>1828</v>
      </c>
      <c r="B1829" s="25" t="s">
        <v>17</v>
      </c>
      <c r="C1829" s="24" t="s">
        <v>4623</v>
      </c>
      <c r="D1829" s="24" t="s">
        <v>4485</v>
      </c>
      <c r="E1829" s="23">
        <v>81205</v>
      </c>
      <c r="F1829" s="115">
        <v>65</v>
      </c>
      <c r="G1829" s="85">
        <v>5.38</v>
      </c>
      <c r="H1829" s="72"/>
      <c r="I1829" s="73">
        <f t="shared" si="57"/>
        <v>0</v>
      </c>
      <c r="J1829" s="74" t="str">
        <f t="shared" si="56"/>
        <v/>
      </c>
    </row>
    <row r="1830" spans="1:10" ht="15" customHeight="1">
      <c r="A1830" s="25">
        <v>1829</v>
      </c>
      <c r="B1830" s="25" t="s">
        <v>17</v>
      </c>
      <c r="C1830" s="24" t="s">
        <v>4622</v>
      </c>
      <c r="D1830" s="24" t="s">
        <v>4620</v>
      </c>
      <c r="E1830" s="23" t="s">
        <v>4619</v>
      </c>
      <c r="F1830" s="115">
        <v>558</v>
      </c>
      <c r="G1830" s="85">
        <v>62.73</v>
      </c>
      <c r="H1830" s="72"/>
      <c r="I1830" s="73">
        <f t="shared" si="57"/>
        <v>0</v>
      </c>
      <c r="J1830" s="74" t="str">
        <f t="shared" si="56"/>
        <v/>
      </c>
    </row>
    <row r="1831" spans="1:10" ht="15" customHeight="1">
      <c r="A1831" s="25">
        <v>1830</v>
      </c>
      <c r="B1831" s="25" t="s">
        <v>17</v>
      </c>
      <c r="C1831" s="24" t="s">
        <v>4621</v>
      </c>
      <c r="D1831" s="24" t="s">
        <v>4620</v>
      </c>
      <c r="E1831" s="23" t="s">
        <v>4619</v>
      </c>
      <c r="F1831" s="115">
        <v>187</v>
      </c>
      <c r="G1831" s="85">
        <v>87.88</v>
      </c>
      <c r="H1831" s="72"/>
      <c r="I1831" s="73">
        <f t="shared" si="57"/>
        <v>0</v>
      </c>
      <c r="J1831" s="74" t="str">
        <f t="shared" si="56"/>
        <v/>
      </c>
    </row>
    <row r="1832" spans="1:10" ht="15" customHeight="1">
      <c r="A1832" s="25">
        <v>1831</v>
      </c>
      <c r="B1832" s="25" t="s">
        <v>17</v>
      </c>
      <c r="C1832" s="24" t="s">
        <v>4618</v>
      </c>
      <c r="D1832" s="24" t="s">
        <v>4617</v>
      </c>
      <c r="E1832" s="23">
        <v>55719</v>
      </c>
      <c r="F1832" s="115">
        <v>60</v>
      </c>
      <c r="G1832" s="85">
        <v>1.7</v>
      </c>
      <c r="H1832" s="72"/>
      <c r="I1832" s="73">
        <f t="shared" si="57"/>
        <v>0</v>
      </c>
      <c r="J1832" s="74" t="str">
        <f t="shared" si="56"/>
        <v/>
      </c>
    </row>
    <row r="1833" spans="1:10" ht="15" customHeight="1">
      <c r="A1833" s="25">
        <v>1832</v>
      </c>
      <c r="B1833" s="25" t="s">
        <v>17</v>
      </c>
      <c r="C1833" s="24" t="s">
        <v>4616</v>
      </c>
      <c r="D1833" s="24" t="s">
        <v>2777</v>
      </c>
      <c r="E1833" s="23" t="s">
        <v>2744</v>
      </c>
      <c r="F1833" s="115">
        <v>42</v>
      </c>
      <c r="G1833" s="85">
        <v>1384</v>
      </c>
      <c r="H1833" s="72"/>
      <c r="I1833" s="73">
        <f t="shared" si="57"/>
        <v>0</v>
      </c>
      <c r="J1833" s="74" t="str">
        <f t="shared" si="56"/>
        <v/>
      </c>
    </row>
    <row r="1834" spans="1:10" ht="15" customHeight="1">
      <c r="A1834" s="25">
        <v>1833</v>
      </c>
      <c r="B1834" s="25" t="s">
        <v>17</v>
      </c>
      <c r="C1834" s="24" t="s">
        <v>4615</v>
      </c>
      <c r="D1834" s="24" t="s">
        <v>2693</v>
      </c>
      <c r="E1834" s="23" t="s">
        <v>2744</v>
      </c>
      <c r="F1834" s="115">
        <v>10</v>
      </c>
      <c r="G1834" s="85">
        <v>1131.25</v>
      </c>
      <c r="H1834" s="72"/>
      <c r="I1834" s="73">
        <f t="shared" si="57"/>
        <v>0</v>
      </c>
      <c r="J1834" s="74" t="str">
        <f t="shared" si="56"/>
        <v/>
      </c>
    </row>
    <row r="1835" spans="1:10" ht="15" customHeight="1">
      <c r="A1835" s="25">
        <v>1834</v>
      </c>
      <c r="B1835" s="25" t="s">
        <v>17</v>
      </c>
      <c r="C1835" s="24" t="s">
        <v>4614</v>
      </c>
      <c r="D1835" s="24" t="s">
        <v>4479</v>
      </c>
      <c r="E1835" s="23">
        <v>5399</v>
      </c>
      <c r="F1835" s="115">
        <v>5</v>
      </c>
      <c r="G1835" s="85">
        <v>87.946666666666673</v>
      </c>
      <c r="H1835" s="72"/>
      <c r="I1835" s="73">
        <f t="shared" si="57"/>
        <v>0</v>
      </c>
      <c r="J1835" s="74" t="str">
        <f t="shared" si="56"/>
        <v/>
      </c>
    </row>
    <row r="1836" spans="1:10" ht="15" customHeight="1">
      <c r="A1836" s="25">
        <v>1835</v>
      </c>
      <c r="B1836" s="25" t="s">
        <v>17</v>
      </c>
      <c r="C1836" s="24" t="s">
        <v>4611</v>
      </c>
      <c r="D1836" s="24" t="s">
        <v>4610</v>
      </c>
      <c r="E1836" s="23">
        <v>85226</v>
      </c>
      <c r="F1836" s="115">
        <v>5</v>
      </c>
      <c r="G1836" s="85">
        <v>26.67</v>
      </c>
      <c r="H1836" s="72"/>
      <c r="I1836" s="73">
        <f t="shared" si="57"/>
        <v>0</v>
      </c>
      <c r="J1836" s="74" t="str">
        <f t="shared" si="56"/>
        <v/>
      </c>
    </row>
    <row r="1837" spans="1:10" ht="15" customHeight="1">
      <c r="A1837" s="25">
        <v>1836</v>
      </c>
      <c r="B1837" s="25" t="s">
        <v>17</v>
      </c>
      <c r="C1837" s="24" t="s">
        <v>4608</v>
      </c>
      <c r="D1837" s="24" t="s">
        <v>4607</v>
      </c>
      <c r="E1837" s="23" t="s">
        <v>3135</v>
      </c>
      <c r="F1837" s="115">
        <v>120</v>
      </c>
      <c r="G1837" s="85">
        <v>0.6</v>
      </c>
      <c r="H1837" s="72"/>
      <c r="I1837" s="73">
        <f t="shared" si="57"/>
        <v>0</v>
      </c>
      <c r="J1837" s="74" t="str">
        <f t="shared" si="56"/>
        <v/>
      </c>
    </row>
    <row r="1838" spans="1:10" ht="15" customHeight="1">
      <c r="A1838" s="25">
        <v>1837</v>
      </c>
      <c r="B1838" s="25" t="s">
        <v>17</v>
      </c>
      <c r="C1838" s="24" t="s">
        <v>4606</v>
      </c>
      <c r="D1838" s="24" t="s">
        <v>4276</v>
      </c>
      <c r="E1838" s="23">
        <v>5624</v>
      </c>
      <c r="F1838" s="115">
        <v>11</v>
      </c>
      <c r="G1838" s="85">
        <v>108</v>
      </c>
      <c r="H1838" s="72"/>
      <c r="I1838" s="73">
        <f t="shared" si="57"/>
        <v>0</v>
      </c>
      <c r="J1838" s="74" t="str">
        <f t="shared" si="56"/>
        <v/>
      </c>
    </row>
    <row r="1839" spans="1:10" ht="15" customHeight="1">
      <c r="A1839" s="25">
        <v>1838</v>
      </c>
      <c r="B1839" s="25" t="s">
        <v>17</v>
      </c>
      <c r="C1839" s="24" t="s">
        <v>4605</v>
      </c>
      <c r="D1839" s="24" t="s">
        <v>4604</v>
      </c>
      <c r="E1839" s="23">
        <v>5624</v>
      </c>
      <c r="F1839" s="115">
        <v>24</v>
      </c>
      <c r="G1839" s="85">
        <v>13.776666666666666</v>
      </c>
      <c r="H1839" s="72"/>
      <c r="I1839" s="73">
        <f t="shared" si="57"/>
        <v>0</v>
      </c>
      <c r="J1839" s="74" t="str">
        <f t="shared" si="56"/>
        <v/>
      </c>
    </row>
    <row r="1840" spans="1:10" ht="15" customHeight="1">
      <c r="A1840" s="25">
        <v>1839</v>
      </c>
      <c r="B1840" s="25" t="s">
        <v>17</v>
      </c>
      <c r="C1840" s="24" t="s">
        <v>4603</v>
      </c>
      <c r="D1840" s="24" t="s">
        <v>4444</v>
      </c>
      <c r="E1840" s="23">
        <v>5624</v>
      </c>
      <c r="F1840" s="115">
        <v>14</v>
      </c>
      <c r="G1840" s="85">
        <v>106.89999999999999</v>
      </c>
      <c r="H1840" s="72"/>
      <c r="I1840" s="73">
        <f t="shared" si="57"/>
        <v>0</v>
      </c>
      <c r="J1840" s="74" t="str">
        <f t="shared" si="56"/>
        <v/>
      </c>
    </row>
    <row r="1841" spans="1:10" ht="15" customHeight="1">
      <c r="A1841" s="25">
        <v>1840</v>
      </c>
      <c r="B1841" s="25" t="s">
        <v>17</v>
      </c>
      <c r="C1841" s="24" t="s">
        <v>4602</v>
      </c>
      <c r="D1841" s="24" t="s">
        <v>4601</v>
      </c>
      <c r="E1841" s="23">
        <v>5624</v>
      </c>
      <c r="F1841" s="115">
        <v>25</v>
      </c>
      <c r="G1841" s="85">
        <v>3900</v>
      </c>
      <c r="H1841" s="72"/>
      <c r="I1841" s="73">
        <f t="shared" si="57"/>
        <v>0</v>
      </c>
      <c r="J1841" s="74" t="str">
        <f t="shared" si="56"/>
        <v/>
      </c>
    </row>
    <row r="1842" spans="1:10" ht="15" customHeight="1">
      <c r="A1842" s="25">
        <v>1841</v>
      </c>
      <c r="B1842" s="25" t="s">
        <v>17</v>
      </c>
      <c r="C1842" s="24" t="s">
        <v>4600</v>
      </c>
      <c r="D1842" s="24" t="s">
        <v>4599</v>
      </c>
      <c r="E1842" s="23">
        <v>5624</v>
      </c>
      <c r="F1842" s="115">
        <v>5</v>
      </c>
      <c r="G1842" s="85">
        <v>36.979999999999997</v>
      </c>
      <c r="H1842" s="72"/>
      <c r="I1842" s="73">
        <f t="shared" si="57"/>
        <v>0</v>
      </c>
      <c r="J1842" s="74" t="str">
        <f t="shared" si="56"/>
        <v/>
      </c>
    </row>
    <row r="1843" spans="1:10" ht="15" customHeight="1">
      <c r="A1843" s="25">
        <v>1842</v>
      </c>
      <c r="B1843" s="25" t="s">
        <v>17</v>
      </c>
      <c r="C1843" s="24" t="s">
        <v>4598</v>
      </c>
      <c r="D1843" s="24" t="s">
        <v>4597</v>
      </c>
      <c r="E1843" s="23">
        <v>5624</v>
      </c>
      <c r="F1843" s="115">
        <v>6</v>
      </c>
      <c r="G1843" s="85">
        <v>88.823333333333338</v>
      </c>
      <c r="H1843" s="72"/>
      <c r="I1843" s="73">
        <f t="shared" si="57"/>
        <v>0</v>
      </c>
      <c r="J1843" s="74" t="str">
        <f t="shared" si="56"/>
        <v/>
      </c>
    </row>
    <row r="1844" spans="1:10" ht="15" customHeight="1">
      <c r="A1844" s="25">
        <v>1843</v>
      </c>
      <c r="B1844" s="25" t="s">
        <v>17</v>
      </c>
      <c r="C1844" s="24" t="s">
        <v>4596</v>
      </c>
      <c r="D1844" s="24" t="s">
        <v>4595</v>
      </c>
      <c r="E1844" s="23" t="s">
        <v>4417</v>
      </c>
      <c r="F1844" s="115">
        <v>5</v>
      </c>
      <c r="G1844" s="85">
        <v>675</v>
      </c>
      <c r="H1844" s="72"/>
      <c r="I1844" s="73">
        <f t="shared" si="57"/>
        <v>0</v>
      </c>
      <c r="J1844" s="74" t="str">
        <f t="shared" si="56"/>
        <v/>
      </c>
    </row>
    <row r="1845" spans="1:10" ht="15" customHeight="1">
      <c r="A1845" s="25">
        <v>1844</v>
      </c>
      <c r="B1845" s="25" t="s">
        <v>17</v>
      </c>
      <c r="C1845" s="24" t="s">
        <v>4594</v>
      </c>
      <c r="D1845" s="24" t="s">
        <v>4593</v>
      </c>
      <c r="E1845" s="23">
        <v>88869</v>
      </c>
      <c r="F1845" s="115">
        <v>8</v>
      </c>
      <c r="G1845" s="85">
        <v>34</v>
      </c>
      <c r="H1845" s="72"/>
      <c r="I1845" s="73">
        <f t="shared" si="57"/>
        <v>0</v>
      </c>
      <c r="J1845" s="74" t="str">
        <f t="shared" si="56"/>
        <v/>
      </c>
    </row>
    <row r="1846" spans="1:10" ht="15" customHeight="1">
      <c r="A1846" s="25">
        <v>1845</v>
      </c>
      <c r="B1846" s="25" t="s">
        <v>17</v>
      </c>
      <c r="C1846" s="24" t="s">
        <v>4592</v>
      </c>
      <c r="D1846" s="24" t="s">
        <v>4591</v>
      </c>
      <c r="E1846" s="23" t="s">
        <v>4590</v>
      </c>
      <c r="F1846" s="115">
        <v>5</v>
      </c>
      <c r="G1846" s="85">
        <v>907.06</v>
      </c>
      <c r="H1846" s="72"/>
      <c r="I1846" s="73">
        <f t="shared" si="57"/>
        <v>0</v>
      </c>
      <c r="J1846" s="74" t="str">
        <f t="shared" si="56"/>
        <v/>
      </c>
    </row>
    <row r="1847" spans="1:10" ht="15" customHeight="1">
      <c r="A1847" s="25">
        <v>1846</v>
      </c>
      <c r="B1847" s="25" t="s">
        <v>17</v>
      </c>
      <c r="C1847" s="24" t="s">
        <v>4589</v>
      </c>
      <c r="D1847" s="24" t="s">
        <v>4568</v>
      </c>
      <c r="E1847" s="23">
        <v>8118</v>
      </c>
      <c r="F1847" s="115">
        <v>11</v>
      </c>
      <c r="G1847" s="85">
        <v>179.38</v>
      </c>
      <c r="H1847" s="72"/>
      <c r="I1847" s="73">
        <f t="shared" si="57"/>
        <v>0</v>
      </c>
      <c r="J1847" s="74" t="str">
        <f t="shared" si="56"/>
        <v/>
      </c>
    </row>
    <row r="1848" spans="1:10" ht="15" customHeight="1">
      <c r="A1848" s="25">
        <v>1847</v>
      </c>
      <c r="B1848" s="25" t="s">
        <v>17</v>
      </c>
      <c r="C1848" s="24" t="s">
        <v>4588</v>
      </c>
      <c r="D1848" s="24" t="s">
        <v>3807</v>
      </c>
      <c r="E1848" s="23">
        <v>8118</v>
      </c>
      <c r="F1848" s="115">
        <v>5</v>
      </c>
      <c r="G1848" s="85">
        <v>458.68</v>
      </c>
      <c r="H1848" s="72"/>
      <c r="I1848" s="73">
        <f t="shared" si="57"/>
        <v>0</v>
      </c>
      <c r="J1848" s="74" t="str">
        <f t="shared" si="56"/>
        <v/>
      </c>
    </row>
    <row r="1849" spans="1:10" ht="15" customHeight="1">
      <c r="A1849" s="25">
        <v>1848</v>
      </c>
      <c r="B1849" s="25" t="s">
        <v>17</v>
      </c>
      <c r="C1849" s="24" t="s">
        <v>4587</v>
      </c>
      <c r="D1849" s="24" t="s">
        <v>4586</v>
      </c>
      <c r="E1849" s="23">
        <v>72121</v>
      </c>
      <c r="F1849" s="115">
        <v>5</v>
      </c>
      <c r="G1849" s="85">
        <v>831.66</v>
      </c>
      <c r="H1849" s="72"/>
      <c r="I1849" s="73">
        <f t="shared" si="57"/>
        <v>0</v>
      </c>
      <c r="J1849" s="74" t="str">
        <f t="shared" si="56"/>
        <v/>
      </c>
    </row>
    <row r="1850" spans="1:10" ht="15" customHeight="1">
      <c r="A1850" s="25">
        <v>1849</v>
      </c>
      <c r="B1850" s="25" t="s">
        <v>17</v>
      </c>
      <c r="C1850" s="24" t="s">
        <v>4585</v>
      </c>
      <c r="D1850" s="24" t="s">
        <v>4584</v>
      </c>
      <c r="E1850" s="23">
        <v>17472</v>
      </c>
      <c r="F1850" s="115">
        <v>22</v>
      </c>
      <c r="G1850" s="85">
        <v>4023.57</v>
      </c>
      <c r="H1850" s="72"/>
      <c r="I1850" s="73">
        <f t="shared" si="57"/>
        <v>0</v>
      </c>
      <c r="J1850" s="74" t="str">
        <f t="shared" si="56"/>
        <v/>
      </c>
    </row>
    <row r="1851" spans="1:10" ht="15" customHeight="1">
      <c r="A1851" s="25">
        <v>1850</v>
      </c>
      <c r="B1851" s="25" t="s">
        <v>17</v>
      </c>
      <c r="C1851" s="24" t="s">
        <v>4583</v>
      </c>
      <c r="D1851" s="24" t="s">
        <v>2759</v>
      </c>
      <c r="E1851" s="23">
        <v>24692</v>
      </c>
      <c r="F1851" s="115">
        <v>19</v>
      </c>
      <c r="G1851" s="85">
        <v>5.2</v>
      </c>
      <c r="H1851" s="72"/>
      <c r="I1851" s="73">
        <f t="shared" si="57"/>
        <v>0</v>
      </c>
      <c r="J1851" s="74" t="str">
        <f t="shared" si="56"/>
        <v/>
      </c>
    </row>
    <row r="1852" spans="1:10" ht="15" customHeight="1">
      <c r="A1852" s="25">
        <v>1851</v>
      </c>
      <c r="B1852" s="25" t="s">
        <v>17</v>
      </c>
      <c r="C1852" s="24" t="s">
        <v>4582</v>
      </c>
      <c r="D1852" s="24" t="s">
        <v>4581</v>
      </c>
      <c r="E1852" s="23">
        <v>78710</v>
      </c>
      <c r="F1852" s="115">
        <v>5</v>
      </c>
      <c r="G1852" s="85">
        <v>286.83999999999997</v>
      </c>
      <c r="H1852" s="72"/>
      <c r="I1852" s="73">
        <f t="shared" si="57"/>
        <v>0</v>
      </c>
      <c r="J1852" s="74" t="str">
        <f t="shared" si="56"/>
        <v/>
      </c>
    </row>
    <row r="1853" spans="1:10" ht="15" customHeight="1">
      <c r="A1853" s="25">
        <v>1852</v>
      </c>
      <c r="B1853" s="25" t="s">
        <v>17</v>
      </c>
      <c r="C1853" s="24" t="s">
        <v>4580</v>
      </c>
      <c r="D1853" s="24" t="s">
        <v>4579</v>
      </c>
      <c r="E1853" s="23">
        <v>78710</v>
      </c>
      <c r="F1853" s="115">
        <v>5</v>
      </c>
      <c r="G1853" s="85">
        <v>538</v>
      </c>
      <c r="H1853" s="72"/>
      <c r="I1853" s="73">
        <f t="shared" si="57"/>
        <v>0</v>
      </c>
      <c r="J1853" s="74" t="str">
        <f t="shared" si="56"/>
        <v/>
      </c>
    </row>
    <row r="1854" spans="1:10" ht="15" customHeight="1">
      <c r="A1854" s="25">
        <v>1853</v>
      </c>
      <c r="B1854" s="25" t="s">
        <v>17</v>
      </c>
      <c r="C1854" s="24" t="s">
        <v>4578</v>
      </c>
      <c r="D1854" s="24" t="s">
        <v>2759</v>
      </c>
      <c r="E1854" s="23" t="s">
        <v>3135</v>
      </c>
      <c r="F1854" s="115">
        <v>38</v>
      </c>
      <c r="G1854" s="85">
        <v>3.8</v>
      </c>
      <c r="H1854" s="72"/>
      <c r="I1854" s="73">
        <f t="shared" si="57"/>
        <v>0</v>
      </c>
      <c r="J1854" s="74" t="str">
        <f t="shared" si="56"/>
        <v/>
      </c>
    </row>
    <row r="1855" spans="1:10" ht="15" customHeight="1">
      <c r="A1855" s="25">
        <v>1854</v>
      </c>
      <c r="B1855" s="25" t="s">
        <v>17</v>
      </c>
      <c r="C1855" s="24" t="s">
        <v>4577</v>
      </c>
      <c r="D1855" s="24" t="s">
        <v>4576</v>
      </c>
      <c r="E1855" s="23" t="s">
        <v>1182</v>
      </c>
      <c r="F1855" s="115">
        <v>5</v>
      </c>
      <c r="G1855" s="85">
        <v>2500</v>
      </c>
      <c r="H1855" s="72"/>
      <c r="I1855" s="73">
        <f t="shared" si="57"/>
        <v>0</v>
      </c>
      <c r="J1855" s="74" t="str">
        <f t="shared" si="56"/>
        <v/>
      </c>
    </row>
    <row r="1856" spans="1:10" ht="15" customHeight="1">
      <c r="A1856" s="25">
        <v>1855</v>
      </c>
      <c r="B1856" s="25" t="s">
        <v>17</v>
      </c>
      <c r="C1856" s="24" t="s">
        <v>4575</v>
      </c>
      <c r="D1856" s="24" t="s">
        <v>4574</v>
      </c>
      <c r="E1856" s="23">
        <v>12615</v>
      </c>
      <c r="F1856" s="115">
        <v>5</v>
      </c>
      <c r="G1856" s="85">
        <v>62.033333333333339</v>
      </c>
      <c r="H1856" s="72"/>
      <c r="I1856" s="73">
        <f t="shared" si="57"/>
        <v>0</v>
      </c>
      <c r="J1856" s="74" t="str">
        <f t="shared" si="56"/>
        <v/>
      </c>
    </row>
    <row r="1857" spans="1:10" ht="15" customHeight="1">
      <c r="A1857" s="25">
        <v>1856</v>
      </c>
      <c r="B1857" s="25" t="s">
        <v>17</v>
      </c>
      <c r="C1857" s="24" t="s">
        <v>4573</v>
      </c>
      <c r="D1857" s="24" t="s">
        <v>4572</v>
      </c>
      <c r="E1857" s="23">
        <v>83574</v>
      </c>
      <c r="F1857" s="115">
        <v>6</v>
      </c>
      <c r="G1857" s="85">
        <v>75.426666666666662</v>
      </c>
      <c r="H1857" s="72"/>
      <c r="I1857" s="73">
        <f t="shared" si="57"/>
        <v>0</v>
      </c>
      <c r="J1857" s="74" t="str">
        <f t="shared" si="56"/>
        <v/>
      </c>
    </row>
    <row r="1858" spans="1:10" ht="15" customHeight="1">
      <c r="A1858" s="25">
        <v>1857</v>
      </c>
      <c r="B1858" s="25" t="s">
        <v>17</v>
      </c>
      <c r="C1858" s="24" t="s">
        <v>4571</v>
      </c>
      <c r="D1858" s="24" t="s">
        <v>2759</v>
      </c>
      <c r="E1858" s="23" t="s">
        <v>4570</v>
      </c>
      <c r="F1858" s="115">
        <v>942</v>
      </c>
      <c r="G1858" s="85">
        <v>5.45</v>
      </c>
      <c r="H1858" s="72"/>
      <c r="I1858" s="73">
        <f t="shared" si="57"/>
        <v>0</v>
      </c>
      <c r="J1858" s="74" t="str">
        <f t="shared" ref="J1858:J1921" si="58">IF(H:H&gt;G:G, "Above Estimated Unit Price", "")</f>
        <v/>
      </c>
    </row>
    <row r="1859" spans="1:10" ht="15" customHeight="1">
      <c r="A1859" s="25">
        <v>1858</v>
      </c>
      <c r="B1859" s="25" t="s">
        <v>17</v>
      </c>
      <c r="C1859" s="24" t="s">
        <v>4569</v>
      </c>
      <c r="D1859" s="24" t="s">
        <v>4568</v>
      </c>
      <c r="E1859" s="23">
        <v>8118</v>
      </c>
      <c r="F1859" s="115">
        <v>5</v>
      </c>
      <c r="G1859" s="85">
        <v>164.38</v>
      </c>
      <c r="H1859" s="72"/>
      <c r="I1859" s="73">
        <f t="shared" ref="I1859:I1922" si="59">H1859*F1859</f>
        <v>0</v>
      </c>
      <c r="J1859" s="74" t="str">
        <f t="shared" si="58"/>
        <v/>
      </c>
    </row>
    <row r="1860" spans="1:10" ht="15" customHeight="1">
      <c r="A1860" s="25">
        <v>1859</v>
      </c>
      <c r="B1860" s="25" t="s">
        <v>17</v>
      </c>
      <c r="C1860" s="24" t="s">
        <v>4567</v>
      </c>
      <c r="D1860" s="24" t="s">
        <v>4566</v>
      </c>
      <c r="E1860" s="23">
        <v>8118</v>
      </c>
      <c r="F1860" s="115">
        <v>13</v>
      </c>
      <c r="G1860" s="85">
        <v>256.68666666666667</v>
      </c>
      <c r="H1860" s="72"/>
      <c r="I1860" s="73">
        <f t="shared" si="59"/>
        <v>0</v>
      </c>
      <c r="J1860" s="74" t="str">
        <f t="shared" si="58"/>
        <v/>
      </c>
    </row>
    <row r="1861" spans="1:10" ht="15" customHeight="1">
      <c r="A1861" s="25">
        <v>1860</v>
      </c>
      <c r="B1861" s="25" t="s">
        <v>17</v>
      </c>
      <c r="C1861" s="24" t="s">
        <v>4564</v>
      </c>
      <c r="D1861" s="24" t="s">
        <v>4563</v>
      </c>
      <c r="E1861" s="23">
        <v>99017</v>
      </c>
      <c r="F1861" s="115">
        <v>885</v>
      </c>
      <c r="G1861" s="85">
        <v>0.06</v>
      </c>
      <c r="H1861" s="72"/>
      <c r="I1861" s="73">
        <f t="shared" si="59"/>
        <v>0</v>
      </c>
      <c r="J1861" s="74" t="str">
        <f t="shared" si="58"/>
        <v/>
      </c>
    </row>
    <row r="1862" spans="1:10" ht="15" customHeight="1">
      <c r="A1862" s="25">
        <v>1861</v>
      </c>
      <c r="B1862" s="25" t="s">
        <v>17</v>
      </c>
      <c r="C1862" s="24" t="s">
        <v>4562</v>
      </c>
      <c r="D1862" s="24" t="s">
        <v>4561</v>
      </c>
      <c r="E1862" s="23">
        <v>81349</v>
      </c>
      <c r="F1862" s="115">
        <v>5</v>
      </c>
      <c r="G1862" s="85">
        <v>26.66333333333333</v>
      </c>
      <c r="H1862" s="72"/>
      <c r="I1862" s="73">
        <f t="shared" si="59"/>
        <v>0</v>
      </c>
      <c r="J1862" s="74" t="str">
        <f t="shared" si="58"/>
        <v/>
      </c>
    </row>
    <row r="1863" spans="1:10" ht="15" customHeight="1">
      <c r="A1863" s="25">
        <v>1862</v>
      </c>
      <c r="B1863" s="25" t="s">
        <v>17</v>
      </c>
      <c r="C1863" s="24" t="s">
        <v>4560</v>
      </c>
      <c r="D1863" s="24" t="s">
        <v>4559</v>
      </c>
      <c r="E1863" s="23" t="s">
        <v>4261</v>
      </c>
      <c r="F1863" s="115">
        <v>7</v>
      </c>
      <c r="G1863" s="85">
        <v>27.2</v>
      </c>
      <c r="H1863" s="72"/>
      <c r="I1863" s="73">
        <f t="shared" si="59"/>
        <v>0</v>
      </c>
      <c r="J1863" s="74" t="str">
        <f t="shared" si="58"/>
        <v/>
      </c>
    </row>
    <row r="1864" spans="1:10" ht="15" customHeight="1">
      <c r="A1864" s="25">
        <v>1863</v>
      </c>
      <c r="B1864" s="25" t="s">
        <v>17</v>
      </c>
      <c r="C1864" s="24" t="s">
        <v>4558</v>
      </c>
      <c r="D1864" s="24" t="s">
        <v>4557</v>
      </c>
      <c r="E1864" s="23" t="s">
        <v>2744</v>
      </c>
      <c r="F1864" s="115">
        <v>9</v>
      </c>
      <c r="G1864" s="85">
        <v>203</v>
      </c>
      <c r="H1864" s="72"/>
      <c r="I1864" s="73">
        <f t="shared" si="59"/>
        <v>0</v>
      </c>
      <c r="J1864" s="74" t="str">
        <f t="shared" si="58"/>
        <v/>
      </c>
    </row>
    <row r="1865" spans="1:10" ht="15" customHeight="1">
      <c r="A1865" s="25">
        <v>1864</v>
      </c>
      <c r="B1865" s="25" t="s">
        <v>17</v>
      </c>
      <c r="C1865" s="24" t="s">
        <v>4556</v>
      </c>
      <c r="D1865" s="24" t="s">
        <v>4555</v>
      </c>
      <c r="E1865" s="23" t="s">
        <v>2784</v>
      </c>
      <c r="F1865" s="115">
        <v>5</v>
      </c>
      <c r="G1865" s="85">
        <v>23</v>
      </c>
      <c r="H1865" s="72"/>
      <c r="I1865" s="73">
        <f t="shared" si="59"/>
        <v>0</v>
      </c>
      <c r="J1865" s="74" t="str">
        <f t="shared" si="58"/>
        <v/>
      </c>
    </row>
    <row r="1866" spans="1:10" ht="15" customHeight="1">
      <c r="A1866" s="25">
        <v>1865</v>
      </c>
      <c r="B1866" s="25" t="s">
        <v>17</v>
      </c>
      <c r="C1866" s="24" t="s">
        <v>4554</v>
      </c>
      <c r="D1866" s="24" t="s">
        <v>4553</v>
      </c>
      <c r="E1866" s="23" t="s">
        <v>2744</v>
      </c>
      <c r="F1866" s="115">
        <v>14</v>
      </c>
      <c r="G1866" s="85">
        <v>146.06</v>
      </c>
      <c r="H1866" s="72"/>
      <c r="I1866" s="73">
        <f t="shared" si="59"/>
        <v>0</v>
      </c>
      <c r="J1866" s="74" t="str">
        <f t="shared" si="58"/>
        <v/>
      </c>
    </row>
    <row r="1867" spans="1:10" ht="15" customHeight="1">
      <c r="A1867" s="25">
        <v>1866</v>
      </c>
      <c r="B1867" s="25" t="s">
        <v>17</v>
      </c>
      <c r="C1867" s="24" t="s">
        <v>4552</v>
      </c>
      <c r="D1867" s="24" t="s">
        <v>4551</v>
      </c>
      <c r="E1867" s="23" t="s">
        <v>4261</v>
      </c>
      <c r="F1867" s="115">
        <v>5</v>
      </c>
      <c r="G1867" s="85">
        <v>42</v>
      </c>
      <c r="H1867" s="72"/>
      <c r="I1867" s="73">
        <f t="shared" si="59"/>
        <v>0</v>
      </c>
      <c r="J1867" s="74" t="str">
        <f t="shared" si="58"/>
        <v/>
      </c>
    </row>
    <row r="1868" spans="1:10" ht="15" customHeight="1">
      <c r="A1868" s="25">
        <v>1867</v>
      </c>
      <c r="B1868" s="25" t="s">
        <v>17</v>
      </c>
      <c r="C1868" s="24" t="s">
        <v>4550</v>
      </c>
      <c r="D1868" s="24" t="s">
        <v>4549</v>
      </c>
      <c r="E1868" s="23" t="s">
        <v>2744</v>
      </c>
      <c r="F1868" s="115">
        <v>5</v>
      </c>
      <c r="G1868" s="85">
        <v>72.900000000000006</v>
      </c>
      <c r="H1868" s="72"/>
      <c r="I1868" s="73">
        <f t="shared" si="59"/>
        <v>0</v>
      </c>
      <c r="J1868" s="74" t="str">
        <f t="shared" si="58"/>
        <v/>
      </c>
    </row>
    <row r="1869" spans="1:10" ht="15" customHeight="1">
      <c r="A1869" s="25">
        <v>1868</v>
      </c>
      <c r="B1869" s="25" t="s">
        <v>17</v>
      </c>
      <c r="C1869" s="24" t="s">
        <v>4548</v>
      </c>
      <c r="D1869" s="24" t="s">
        <v>4547</v>
      </c>
      <c r="E1869" s="23" t="s">
        <v>2784</v>
      </c>
      <c r="F1869" s="115">
        <v>5</v>
      </c>
      <c r="G1869" s="85">
        <v>89.76</v>
      </c>
      <c r="H1869" s="72"/>
      <c r="I1869" s="73">
        <f t="shared" si="59"/>
        <v>0</v>
      </c>
      <c r="J1869" s="74" t="str">
        <f t="shared" si="58"/>
        <v/>
      </c>
    </row>
    <row r="1870" spans="1:10" ht="15" customHeight="1">
      <c r="A1870" s="25">
        <v>1869</v>
      </c>
      <c r="B1870" s="25" t="s">
        <v>17</v>
      </c>
      <c r="C1870" s="24" t="s">
        <v>4545</v>
      </c>
      <c r="D1870" s="24" t="s">
        <v>4546</v>
      </c>
      <c r="E1870" s="23">
        <v>70898</v>
      </c>
      <c r="F1870" s="115">
        <v>5</v>
      </c>
      <c r="G1870" s="85">
        <v>216.33</v>
      </c>
      <c r="H1870" s="72"/>
      <c r="I1870" s="73">
        <f t="shared" si="59"/>
        <v>0</v>
      </c>
      <c r="J1870" s="74" t="str">
        <f t="shared" si="58"/>
        <v/>
      </c>
    </row>
    <row r="1871" spans="1:10" ht="15" customHeight="1">
      <c r="A1871" s="25">
        <v>1870</v>
      </c>
      <c r="B1871" s="25" t="s">
        <v>17</v>
      </c>
      <c r="C1871" s="24" t="s">
        <v>4545</v>
      </c>
      <c r="D1871" s="24" t="s">
        <v>4544</v>
      </c>
      <c r="E1871" s="23" t="s">
        <v>3077</v>
      </c>
      <c r="F1871" s="115">
        <v>5</v>
      </c>
      <c r="G1871" s="85">
        <v>206.11</v>
      </c>
      <c r="H1871" s="72"/>
      <c r="I1871" s="73">
        <f t="shared" si="59"/>
        <v>0</v>
      </c>
      <c r="J1871" s="74" t="str">
        <f t="shared" si="58"/>
        <v/>
      </c>
    </row>
    <row r="1872" spans="1:10" ht="15" customHeight="1">
      <c r="A1872" s="25">
        <v>1871</v>
      </c>
      <c r="B1872" s="25" t="s">
        <v>17</v>
      </c>
      <c r="C1872" s="24" t="s">
        <v>4543</v>
      </c>
      <c r="D1872" s="24" t="s">
        <v>2681</v>
      </c>
      <c r="E1872" s="23">
        <v>71468</v>
      </c>
      <c r="F1872" s="115">
        <v>5</v>
      </c>
      <c r="G1872" s="85">
        <v>1168.3699999999999</v>
      </c>
      <c r="H1872" s="72"/>
      <c r="I1872" s="73">
        <f t="shared" si="59"/>
        <v>0</v>
      </c>
      <c r="J1872" s="74" t="str">
        <f t="shared" si="58"/>
        <v/>
      </c>
    </row>
    <row r="1873" spans="1:10" ht="15" customHeight="1">
      <c r="A1873" s="25">
        <v>1872</v>
      </c>
      <c r="B1873" s="25" t="s">
        <v>17</v>
      </c>
      <c r="C1873" s="24" t="s">
        <v>4542</v>
      </c>
      <c r="D1873" s="24" t="s">
        <v>4541</v>
      </c>
      <c r="E1873" s="23">
        <v>198</v>
      </c>
      <c r="F1873" s="115">
        <v>25</v>
      </c>
      <c r="G1873" s="85">
        <v>102.3</v>
      </c>
      <c r="H1873" s="72"/>
      <c r="I1873" s="73">
        <f t="shared" si="59"/>
        <v>0</v>
      </c>
      <c r="J1873" s="74" t="str">
        <f t="shared" si="58"/>
        <v/>
      </c>
    </row>
    <row r="1874" spans="1:10" ht="15" customHeight="1">
      <c r="A1874" s="25">
        <v>1873</v>
      </c>
      <c r="B1874" s="25" t="s">
        <v>17</v>
      </c>
      <c r="C1874" s="24" t="s">
        <v>4540</v>
      </c>
      <c r="D1874" s="24" t="s">
        <v>4537</v>
      </c>
      <c r="E1874" s="23">
        <v>198</v>
      </c>
      <c r="F1874" s="115">
        <v>35</v>
      </c>
      <c r="G1874" s="85">
        <v>200.01333333333332</v>
      </c>
      <c r="H1874" s="72"/>
      <c r="I1874" s="73">
        <f t="shared" si="59"/>
        <v>0</v>
      </c>
      <c r="J1874" s="74" t="str">
        <f t="shared" si="58"/>
        <v/>
      </c>
    </row>
    <row r="1875" spans="1:10" ht="15" customHeight="1">
      <c r="A1875" s="25">
        <v>1874</v>
      </c>
      <c r="B1875" s="25" t="s">
        <v>17</v>
      </c>
      <c r="C1875" s="24" t="s">
        <v>4540</v>
      </c>
      <c r="D1875" s="24" t="s">
        <v>4537</v>
      </c>
      <c r="E1875" s="23">
        <v>11583</v>
      </c>
      <c r="F1875" s="115">
        <v>21</v>
      </c>
      <c r="G1875" s="85">
        <v>223.54666666666665</v>
      </c>
      <c r="H1875" s="72"/>
      <c r="I1875" s="73">
        <f t="shared" si="59"/>
        <v>0</v>
      </c>
      <c r="J1875" s="74" t="str">
        <f t="shared" si="58"/>
        <v/>
      </c>
    </row>
    <row r="1876" spans="1:10" ht="15" customHeight="1">
      <c r="A1876" s="25">
        <v>1875</v>
      </c>
      <c r="B1876" s="25" t="s">
        <v>17</v>
      </c>
      <c r="C1876" s="24" t="s">
        <v>4540</v>
      </c>
      <c r="D1876" s="24" t="s">
        <v>4537</v>
      </c>
      <c r="E1876" s="23" t="s">
        <v>4539</v>
      </c>
      <c r="F1876" s="115">
        <v>44</v>
      </c>
      <c r="G1876" s="85">
        <v>192.77333333333334</v>
      </c>
      <c r="H1876" s="72"/>
      <c r="I1876" s="73">
        <f t="shared" si="59"/>
        <v>0</v>
      </c>
      <c r="J1876" s="74" t="str">
        <f t="shared" si="58"/>
        <v/>
      </c>
    </row>
    <row r="1877" spans="1:10" ht="15" customHeight="1">
      <c r="A1877" s="25">
        <v>1876</v>
      </c>
      <c r="B1877" s="25" t="s">
        <v>17</v>
      </c>
      <c r="C1877" s="24" t="s">
        <v>4538</v>
      </c>
      <c r="D1877" s="24" t="s">
        <v>4537</v>
      </c>
      <c r="E1877" s="23">
        <v>11583</v>
      </c>
      <c r="F1877" s="115">
        <v>18</v>
      </c>
      <c r="G1877" s="85">
        <v>396</v>
      </c>
      <c r="H1877" s="72"/>
      <c r="I1877" s="73">
        <f t="shared" si="59"/>
        <v>0</v>
      </c>
      <c r="J1877" s="74" t="str">
        <f t="shared" si="58"/>
        <v/>
      </c>
    </row>
    <row r="1878" spans="1:10" ht="15" customHeight="1">
      <c r="A1878" s="25">
        <v>1877</v>
      </c>
      <c r="B1878" s="25" t="s">
        <v>17</v>
      </c>
      <c r="C1878" s="24" t="s">
        <v>4536</v>
      </c>
      <c r="D1878" s="24" t="s">
        <v>2841</v>
      </c>
      <c r="E1878" s="23">
        <v>51351</v>
      </c>
      <c r="F1878" s="115">
        <v>5</v>
      </c>
      <c r="G1878" s="85">
        <v>488.82</v>
      </c>
      <c r="H1878" s="72"/>
      <c r="I1878" s="73">
        <f t="shared" si="59"/>
        <v>0</v>
      </c>
      <c r="J1878" s="74" t="str">
        <f t="shared" si="58"/>
        <v/>
      </c>
    </row>
    <row r="1879" spans="1:10" ht="15" customHeight="1">
      <c r="A1879" s="25">
        <v>1878</v>
      </c>
      <c r="B1879" s="25" t="s">
        <v>17</v>
      </c>
      <c r="C1879" s="24" t="s">
        <v>4535</v>
      </c>
      <c r="D1879" s="24" t="s">
        <v>4188</v>
      </c>
      <c r="E1879" s="23">
        <v>81349</v>
      </c>
      <c r="F1879" s="115">
        <v>5</v>
      </c>
      <c r="G1879" s="85">
        <v>29</v>
      </c>
      <c r="H1879" s="72"/>
      <c r="I1879" s="73">
        <f t="shared" si="59"/>
        <v>0</v>
      </c>
      <c r="J1879" s="74" t="str">
        <f t="shared" si="58"/>
        <v/>
      </c>
    </row>
    <row r="1880" spans="1:10" ht="15" customHeight="1">
      <c r="A1880" s="25">
        <v>1879</v>
      </c>
      <c r="B1880" s="25" t="s">
        <v>17</v>
      </c>
      <c r="C1880" s="24" t="s">
        <v>4534</v>
      </c>
      <c r="D1880" s="24" t="s">
        <v>2738</v>
      </c>
      <c r="E1880" s="23">
        <v>71744</v>
      </c>
      <c r="F1880" s="115">
        <v>97</v>
      </c>
      <c r="G1880" s="85">
        <v>14.433333333333332</v>
      </c>
      <c r="H1880" s="72"/>
      <c r="I1880" s="73">
        <f t="shared" si="59"/>
        <v>0</v>
      </c>
      <c r="J1880" s="74" t="str">
        <f t="shared" si="58"/>
        <v/>
      </c>
    </row>
    <row r="1881" spans="1:10" ht="15" customHeight="1">
      <c r="A1881" s="25">
        <v>1880</v>
      </c>
      <c r="B1881" s="25" t="s">
        <v>17</v>
      </c>
      <c r="C1881" s="24" t="s">
        <v>4533</v>
      </c>
      <c r="D1881" s="24" t="s">
        <v>2851</v>
      </c>
      <c r="E1881" s="23">
        <v>198</v>
      </c>
      <c r="F1881" s="115">
        <v>9</v>
      </c>
      <c r="G1881" s="85">
        <v>13.7</v>
      </c>
      <c r="H1881" s="72"/>
      <c r="I1881" s="73">
        <f t="shared" si="59"/>
        <v>0</v>
      </c>
      <c r="J1881" s="74" t="str">
        <f t="shared" si="58"/>
        <v/>
      </c>
    </row>
    <row r="1882" spans="1:10" ht="15" customHeight="1">
      <c r="A1882" s="25">
        <v>1881</v>
      </c>
      <c r="B1882" s="25" t="s">
        <v>17</v>
      </c>
      <c r="C1882" s="24" t="s">
        <v>4532</v>
      </c>
      <c r="D1882" s="24" t="s">
        <v>3267</v>
      </c>
      <c r="E1882" s="23">
        <v>86887</v>
      </c>
      <c r="F1882" s="115">
        <v>40</v>
      </c>
      <c r="G1882" s="85">
        <v>7.3900000000000006</v>
      </c>
      <c r="H1882" s="72"/>
      <c r="I1882" s="73">
        <f t="shared" si="59"/>
        <v>0</v>
      </c>
      <c r="J1882" s="74" t="str">
        <f t="shared" si="58"/>
        <v/>
      </c>
    </row>
    <row r="1883" spans="1:10" ht="15" customHeight="1">
      <c r="A1883" s="25">
        <v>1882</v>
      </c>
      <c r="B1883" s="25" t="s">
        <v>17</v>
      </c>
      <c r="C1883" s="24" t="s">
        <v>4531</v>
      </c>
      <c r="D1883" s="24" t="s">
        <v>4530</v>
      </c>
      <c r="E1883" s="23" t="s">
        <v>4529</v>
      </c>
      <c r="F1883" s="115">
        <v>50</v>
      </c>
      <c r="G1883" s="85">
        <v>18.079999999999998</v>
      </c>
      <c r="H1883" s="72"/>
      <c r="I1883" s="73">
        <f t="shared" si="59"/>
        <v>0</v>
      </c>
      <c r="J1883" s="74" t="str">
        <f t="shared" si="58"/>
        <v/>
      </c>
    </row>
    <row r="1884" spans="1:10" ht="15" customHeight="1">
      <c r="A1884" s="25">
        <v>1883</v>
      </c>
      <c r="B1884" s="25" t="s">
        <v>17</v>
      </c>
      <c r="C1884" s="24" t="s">
        <v>4528</v>
      </c>
      <c r="D1884" s="24" t="s">
        <v>2974</v>
      </c>
      <c r="E1884" s="23">
        <v>80205</v>
      </c>
      <c r="F1884" s="115">
        <v>200</v>
      </c>
      <c r="G1884" s="85">
        <v>0.4</v>
      </c>
      <c r="H1884" s="72"/>
      <c r="I1884" s="73">
        <f t="shared" si="59"/>
        <v>0</v>
      </c>
      <c r="J1884" s="74" t="str">
        <f t="shared" si="58"/>
        <v/>
      </c>
    </row>
    <row r="1885" spans="1:10" ht="15" customHeight="1">
      <c r="A1885" s="25">
        <v>1884</v>
      </c>
      <c r="B1885" s="25" t="s">
        <v>17</v>
      </c>
      <c r="C1885" s="24" t="s">
        <v>4527</v>
      </c>
      <c r="D1885" s="24" t="s">
        <v>2974</v>
      </c>
      <c r="E1885" s="23">
        <v>80205</v>
      </c>
      <c r="F1885" s="115">
        <v>300</v>
      </c>
      <c r="G1885" s="85">
        <v>0.46</v>
      </c>
      <c r="H1885" s="72"/>
      <c r="I1885" s="73">
        <f t="shared" si="59"/>
        <v>0</v>
      </c>
      <c r="J1885" s="74" t="str">
        <f t="shared" si="58"/>
        <v/>
      </c>
    </row>
    <row r="1886" spans="1:10" ht="15" customHeight="1">
      <c r="A1886" s="25">
        <v>1885</v>
      </c>
      <c r="B1886" s="25" t="s">
        <v>17</v>
      </c>
      <c r="C1886" s="24" t="s">
        <v>4526</v>
      </c>
      <c r="D1886" s="24" t="s">
        <v>2974</v>
      </c>
      <c r="E1886" s="23">
        <v>11815</v>
      </c>
      <c r="F1886" s="115">
        <v>130</v>
      </c>
      <c r="G1886" s="85">
        <v>0.42403333333333332</v>
      </c>
      <c r="H1886" s="72"/>
      <c r="I1886" s="73">
        <f t="shared" si="59"/>
        <v>0</v>
      </c>
      <c r="J1886" s="74" t="str">
        <f t="shared" si="58"/>
        <v/>
      </c>
    </row>
    <row r="1887" spans="1:10" ht="15" customHeight="1">
      <c r="A1887" s="25">
        <v>1886</v>
      </c>
      <c r="B1887" s="25" t="s">
        <v>17</v>
      </c>
      <c r="C1887" s="24" t="s">
        <v>4525</v>
      </c>
      <c r="D1887" s="24" t="s">
        <v>2974</v>
      </c>
      <c r="E1887" s="23">
        <v>11815</v>
      </c>
      <c r="F1887" s="115">
        <v>474</v>
      </c>
      <c r="G1887" s="85">
        <v>0.54276666666666662</v>
      </c>
      <c r="H1887" s="72"/>
      <c r="I1887" s="73">
        <f t="shared" si="59"/>
        <v>0</v>
      </c>
      <c r="J1887" s="74" t="str">
        <f t="shared" si="58"/>
        <v/>
      </c>
    </row>
    <row r="1888" spans="1:10" ht="15" customHeight="1">
      <c r="A1888" s="25">
        <v>1887</v>
      </c>
      <c r="B1888" s="25" t="s">
        <v>17</v>
      </c>
      <c r="C1888" s="24" t="s">
        <v>4525</v>
      </c>
      <c r="D1888" s="24" t="s">
        <v>2974</v>
      </c>
      <c r="E1888" s="23" t="s">
        <v>2812</v>
      </c>
      <c r="F1888" s="115">
        <v>100</v>
      </c>
      <c r="G1888" s="85">
        <v>0.54753333333333332</v>
      </c>
      <c r="H1888" s="72"/>
      <c r="I1888" s="73">
        <f t="shared" si="59"/>
        <v>0</v>
      </c>
      <c r="J1888" s="74" t="str">
        <f t="shared" si="58"/>
        <v/>
      </c>
    </row>
    <row r="1889" spans="1:10" ht="15" customHeight="1">
      <c r="A1889" s="25">
        <v>1888</v>
      </c>
      <c r="B1889" s="25" t="s">
        <v>17</v>
      </c>
      <c r="C1889" s="24" t="s">
        <v>4524</v>
      </c>
      <c r="D1889" s="24" t="s">
        <v>2974</v>
      </c>
      <c r="E1889" s="23">
        <v>11815</v>
      </c>
      <c r="F1889" s="115">
        <v>700</v>
      </c>
      <c r="G1889" s="85">
        <v>0.42146666666666666</v>
      </c>
      <c r="H1889" s="72"/>
      <c r="I1889" s="73">
        <f t="shared" si="59"/>
        <v>0</v>
      </c>
      <c r="J1889" s="74" t="str">
        <f t="shared" si="58"/>
        <v/>
      </c>
    </row>
    <row r="1890" spans="1:10" ht="15" customHeight="1">
      <c r="A1890" s="25">
        <v>1889</v>
      </c>
      <c r="B1890" s="25" t="s">
        <v>17</v>
      </c>
      <c r="C1890" s="24" t="s">
        <v>4523</v>
      </c>
      <c r="D1890" s="24" t="s">
        <v>2974</v>
      </c>
      <c r="E1890" s="23" t="s">
        <v>4351</v>
      </c>
      <c r="F1890" s="115">
        <v>400</v>
      </c>
      <c r="G1890" s="85">
        <v>20.463333333333335</v>
      </c>
      <c r="H1890" s="72"/>
      <c r="I1890" s="73">
        <f t="shared" si="59"/>
        <v>0</v>
      </c>
      <c r="J1890" s="74" t="str">
        <f t="shared" si="58"/>
        <v/>
      </c>
    </row>
    <row r="1891" spans="1:10" ht="15" customHeight="1">
      <c r="A1891" s="25">
        <v>1890</v>
      </c>
      <c r="B1891" s="25" t="s">
        <v>17</v>
      </c>
      <c r="C1891" s="24" t="s">
        <v>4522</v>
      </c>
      <c r="D1891" s="24" t="s">
        <v>2974</v>
      </c>
      <c r="E1891" s="23" t="s">
        <v>4351</v>
      </c>
      <c r="F1891" s="115">
        <v>200</v>
      </c>
      <c r="G1891" s="85">
        <v>17.746666666666666</v>
      </c>
      <c r="H1891" s="72"/>
      <c r="I1891" s="73">
        <f t="shared" si="59"/>
        <v>0</v>
      </c>
      <c r="J1891" s="74" t="str">
        <f t="shared" si="58"/>
        <v/>
      </c>
    </row>
    <row r="1892" spans="1:10" ht="15" customHeight="1">
      <c r="A1892" s="25">
        <v>1891</v>
      </c>
      <c r="B1892" s="25" t="s">
        <v>17</v>
      </c>
      <c r="C1892" s="24" t="s">
        <v>4521</v>
      </c>
      <c r="D1892" s="24" t="s">
        <v>3933</v>
      </c>
      <c r="E1892" s="23" t="s">
        <v>483</v>
      </c>
      <c r="F1892" s="115">
        <v>13</v>
      </c>
      <c r="G1892" s="85">
        <v>33.323333333333331</v>
      </c>
      <c r="H1892" s="72"/>
      <c r="I1892" s="73">
        <f t="shared" si="59"/>
        <v>0</v>
      </c>
      <c r="J1892" s="74" t="str">
        <f t="shared" si="58"/>
        <v/>
      </c>
    </row>
    <row r="1893" spans="1:10" ht="15" customHeight="1">
      <c r="A1893" s="25">
        <v>1892</v>
      </c>
      <c r="B1893" s="25" t="s">
        <v>17</v>
      </c>
      <c r="C1893" s="24" t="s">
        <v>4520</v>
      </c>
      <c r="D1893" s="24" t="s">
        <v>3933</v>
      </c>
      <c r="E1893" s="23" t="s">
        <v>483</v>
      </c>
      <c r="F1893" s="115">
        <v>100</v>
      </c>
      <c r="G1893" s="85">
        <v>22.73</v>
      </c>
      <c r="H1893" s="72"/>
      <c r="I1893" s="73">
        <f t="shared" si="59"/>
        <v>0</v>
      </c>
      <c r="J1893" s="74" t="str">
        <f t="shared" si="58"/>
        <v/>
      </c>
    </row>
    <row r="1894" spans="1:10" ht="15" customHeight="1">
      <c r="A1894" s="25">
        <v>1893</v>
      </c>
      <c r="B1894" s="25" t="s">
        <v>17</v>
      </c>
      <c r="C1894" s="24" t="s">
        <v>4519</v>
      </c>
      <c r="D1894" s="24" t="s">
        <v>4180</v>
      </c>
      <c r="E1894" s="23">
        <v>5624</v>
      </c>
      <c r="F1894" s="115">
        <v>5</v>
      </c>
      <c r="G1894" s="85">
        <v>97.353333333333339</v>
      </c>
      <c r="H1894" s="72"/>
      <c r="I1894" s="73">
        <f t="shared" si="59"/>
        <v>0</v>
      </c>
      <c r="J1894" s="74" t="str">
        <f t="shared" si="58"/>
        <v/>
      </c>
    </row>
    <row r="1895" spans="1:10" ht="15" customHeight="1">
      <c r="A1895" s="25">
        <v>1894</v>
      </c>
      <c r="B1895" s="25" t="s">
        <v>17</v>
      </c>
      <c r="C1895" s="24" t="s">
        <v>4518</v>
      </c>
      <c r="D1895" s="24" t="s">
        <v>2743</v>
      </c>
      <c r="E1895" s="23">
        <v>5624</v>
      </c>
      <c r="F1895" s="115">
        <v>12</v>
      </c>
      <c r="G1895" s="85">
        <v>19.970000000000002</v>
      </c>
      <c r="H1895" s="72"/>
      <c r="I1895" s="73">
        <f t="shared" si="59"/>
        <v>0</v>
      </c>
      <c r="J1895" s="74" t="str">
        <f t="shared" si="58"/>
        <v/>
      </c>
    </row>
    <row r="1896" spans="1:10" ht="15" customHeight="1">
      <c r="A1896" s="25">
        <v>1895</v>
      </c>
      <c r="B1896" s="25" t="s">
        <v>17</v>
      </c>
      <c r="C1896" s="24" t="s">
        <v>4517</v>
      </c>
      <c r="D1896" s="24" t="s">
        <v>4292</v>
      </c>
      <c r="E1896" s="23">
        <v>3508</v>
      </c>
      <c r="F1896" s="115">
        <v>5</v>
      </c>
      <c r="G1896" s="85">
        <v>62.5</v>
      </c>
      <c r="H1896" s="72"/>
      <c r="I1896" s="73">
        <f t="shared" si="59"/>
        <v>0</v>
      </c>
      <c r="J1896" s="74" t="str">
        <f t="shared" si="58"/>
        <v/>
      </c>
    </row>
    <row r="1897" spans="1:10" ht="15" customHeight="1">
      <c r="A1897" s="25">
        <v>1896</v>
      </c>
      <c r="B1897" s="25" t="s">
        <v>17</v>
      </c>
      <c r="C1897" s="24" t="s">
        <v>4516</v>
      </c>
      <c r="D1897" s="24" t="s">
        <v>2660</v>
      </c>
      <c r="E1897" s="23">
        <v>26433</v>
      </c>
      <c r="F1897" s="115">
        <v>5</v>
      </c>
      <c r="G1897" s="85">
        <v>37.200000000000003</v>
      </c>
      <c r="H1897" s="72"/>
      <c r="I1897" s="73">
        <f t="shared" si="59"/>
        <v>0</v>
      </c>
      <c r="J1897" s="74" t="str">
        <f t="shared" si="58"/>
        <v/>
      </c>
    </row>
    <row r="1898" spans="1:10" ht="15" customHeight="1">
      <c r="A1898" s="25">
        <v>1897</v>
      </c>
      <c r="B1898" s="25" t="s">
        <v>17</v>
      </c>
      <c r="C1898" s="24" t="s">
        <v>4515</v>
      </c>
      <c r="D1898" s="24" t="s">
        <v>4512</v>
      </c>
      <c r="E1898" s="23" t="s">
        <v>4511</v>
      </c>
      <c r="F1898" s="115">
        <v>5</v>
      </c>
      <c r="G1898" s="85">
        <v>87.62</v>
      </c>
      <c r="H1898" s="72"/>
      <c r="I1898" s="73">
        <f t="shared" si="59"/>
        <v>0</v>
      </c>
      <c r="J1898" s="74" t="str">
        <f t="shared" si="58"/>
        <v/>
      </c>
    </row>
    <row r="1899" spans="1:10" ht="15" customHeight="1">
      <c r="A1899" s="25">
        <v>1898</v>
      </c>
      <c r="B1899" s="25" t="s">
        <v>17</v>
      </c>
      <c r="C1899" s="24" t="s">
        <v>4514</v>
      </c>
      <c r="D1899" s="24" t="s">
        <v>4512</v>
      </c>
      <c r="E1899" s="23" t="s">
        <v>4511</v>
      </c>
      <c r="F1899" s="115">
        <v>5</v>
      </c>
      <c r="G1899" s="85">
        <v>137.45666666666668</v>
      </c>
      <c r="H1899" s="72"/>
      <c r="I1899" s="73">
        <f t="shared" si="59"/>
        <v>0</v>
      </c>
      <c r="J1899" s="74" t="str">
        <f t="shared" si="58"/>
        <v/>
      </c>
    </row>
    <row r="1900" spans="1:10" ht="15" customHeight="1">
      <c r="A1900" s="25">
        <v>1899</v>
      </c>
      <c r="B1900" s="25" t="s">
        <v>17</v>
      </c>
      <c r="C1900" s="24" t="s">
        <v>4513</v>
      </c>
      <c r="D1900" s="24" t="s">
        <v>4512</v>
      </c>
      <c r="E1900" s="23" t="s">
        <v>4511</v>
      </c>
      <c r="F1900" s="115">
        <v>5</v>
      </c>
      <c r="G1900" s="85">
        <v>236.02999999999997</v>
      </c>
      <c r="H1900" s="72"/>
      <c r="I1900" s="73">
        <f t="shared" si="59"/>
        <v>0</v>
      </c>
      <c r="J1900" s="74" t="str">
        <f t="shared" si="58"/>
        <v/>
      </c>
    </row>
    <row r="1901" spans="1:10" ht="15" customHeight="1">
      <c r="A1901" s="25">
        <v>1900</v>
      </c>
      <c r="B1901" s="25" t="s">
        <v>17</v>
      </c>
      <c r="C1901" s="24" t="s">
        <v>4510</v>
      </c>
      <c r="D1901" s="24" t="s">
        <v>2805</v>
      </c>
      <c r="E1901" s="23">
        <v>53399</v>
      </c>
      <c r="F1901" s="115">
        <v>119</v>
      </c>
      <c r="G1901" s="85">
        <v>129.47999999999999</v>
      </c>
      <c r="H1901" s="72"/>
      <c r="I1901" s="73">
        <f t="shared" si="59"/>
        <v>0</v>
      </c>
      <c r="J1901" s="74" t="str">
        <f t="shared" si="58"/>
        <v/>
      </c>
    </row>
    <row r="1902" spans="1:10" ht="15" customHeight="1">
      <c r="A1902" s="25">
        <v>1901</v>
      </c>
      <c r="B1902" s="25" t="s">
        <v>17</v>
      </c>
      <c r="C1902" s="24" t="s">
        <v>4509</v>
      </c>
      <c r="D1902" s="24" t="s">
        <v>4508</v>
      </c>
      <c r="E1902" s="23">
        <v>24692</v>
      </c>
      <c r="F1902" s="115">
        <v>15</v>
      </c>
      <c r="G1902" s="85">
        <v>2365.2199999999998</v>
      </c>
      <c r="H1902" s="72"/>
      <c r="I1902" s="73">
        <f t="shared" si="59"/>
        <v>0</v>
      </c>
      <c r="J1902" s="74" t="str">
        <f t="shared" si="58"/>
        <v/>
      </c>
    </row>
    <row r="1903" spans="1:10" ht="15" customHeight="1">
      <c r="A1903" s="25">
        <v>1902</v>
      </c>
      <c r="B1903" s="25" t="s">
        <v>17</v>
      </c>
      <c r="C1903" s="24" t="s">
        <v>4507</v>
      </c>
      <c r="D1903" s="24" t="s">
        <v>4506</v>
      </c>
      <c r="E1903" s="23">
        <v>81349</v>
      </c>
      <c r="F1903" s="115">
        <v>82</v>
      </c>
      <c r="G1903" s="85">
        <v>19.313333333333333</v>
      </c>
      <c r="H1903" s="72"/>
      <c r="I1903" s="73">
        <f t="shared" si="59"/>
        <v>0</v>
      </c>
      <c r="J1903" s="74" t="str">
        <f t="shared" si="58"/>
        <v/>
      </c>
    </row>
    <row r="1904" spans="1:10" ht="15" customHeight="1">
      <c r="A1904" s="25">
        <v>1903</v>
      </c>
      <c r="B1904" s="25" t="s">
        <v>17</v>
      </c>
      <c r="C1904" s="24" t="s">
        <v>4505</v>
      </c>
      <c r="D1904" s="24" t="s">
        <v>2692</v>
      </c>
      <c r="E1904" s="23">
        <v>6090</v>
      </c>
      <c r="F1904" s="115">
        <v>69</v>
      </c>
      <c r="G1904" s="85">
        <v>2.08</v>
      </c>
      <c r="H1904" s="72"/>
      <c r="I1904" s="73">
        <f t="shared" si="59"/>
        <v>0</v>
      </c>
      <c r="J1904" s="74" t="str">
        <f t="shared" si="58"/>
        <v/>
      </c>
    </row>
    <row r="1905" spans="1:10" ht="15" customHeight="1">
      <c r="A1905" s="25">
        <v>1906</v>
      </c>
      <c r="B1905" s="25" t="s">
        <v>17</v>
      </c>
      <c r="C1905" s="24" t="s">
        <v>4498</v>
      </c>
      <c r="D1905" s="24" t="s">
        <v>3457</v>
      </c>
      <c r="E1905" s="23">
        <v>71468</v>
      </c>
      <c r="F1905" s="115">
        <v>30</v>
      </c>
      <c r="G1905" s="85">
        <v>2.0499999999999998</v>
      </c>
      <c r="H1905" s="72"/>
      <c r="I1905" s="73">
        <f t="shared" si="59"/>
        <v>0</v>
      </c>
      <c r="J1905" s="74" t="str">
        <f t="shared" si="58"/>
        <v/>
      </c>
    </row>
    <row r="1906" spans="1:10" ht="15" customHeight="1">
      <c r="A1906" s="25">
        <v>1951</v>
      </c>
      <c r="B1906" s="25" t="s">
        <v>17</v>
      </c>
      <c r="C1906" s="24" t="s">
        <v>4476</v>
      </c>
      <c r="D1906" s="24" t="s">
        <v>4475</v>
      </c>
      <c r="E1906" s="23">
        <v>13556</v>
      </c>
      <c r="F1906" s="115">
        <v>11</v>
      </c>
      <c r="G1906" s="85">
        <v>4.8266666666666671</v>
      </c>
      <c r="H1906" s="72"/>
      <c r="I1906" s="73">
        <f t="shared" si="59"/>
        <v>0</v>
      </c>
      <c r="J1906" s="74" t="str">
        <f t="shared" si="58"/>
        <v/>
      </c>
    </row>
    <row r="1907" spans="1:10" ht="15" customHeight="1">
      <c r="A1907" s="25">
        <v>1952</v>
      </c>
      <c r="B1907" s="25" t="s">
        <v>17</v>
      </c>
      <c r="C1907" s="24" t="s">
        <v>4474</v>
      </c>
      <c r="D1907" s="24" t="s">
        <v>3457</v>
      </c>
      <c r="E1907" s="23">
        <v>71787</v>
      </c>
      <c r="F1907" s="115">
        <v>14</v>
      </c>
      <c r="G1907" s="85">
        <v>16.076666666666664</v>
      </c>
      <c r="H1907" s="72"/>
      <c r="I1907" s="73">
        <f t="shared" si="59"/>
        <v>0</v>
      </c>
      <c r="J1907" s="74" t="str">
        <f t="shared" si="58"/>
        <v/>
      </c>
    </row>
    <row r="1908" spans="1:10" ht="15" customHeight="1">
      <c r="A1908" s="25">
        <v>1953</v>
      </c>
      <c r="B1908" s="25" t="s">
        <v>17</v>
      </c>
      <c r="C1908" s="24" t="s">
        <v>4473</v>
      </c>
      <c r="D1908" s="24" t="s">
        <v>3248</v>
      </c>
      <c r="E1908" s="23" t="s">
        <v>884</v>
      </c>
      <c r="F1908" s="115">
        <v>8</v>
      </c>
      <c r="G1908" s="85">
        <v>20.843333333333334</v>
      </c>
      <c r="H1908" s="72"/>
      <c r="I1908" s="73">
        <f t="shared" si="59"/>
        <v>0</v>
      </c>
      <c r="J1908" s="74" t="str">
        <f t="shared" si="58"/>
        <v/>
      </c>
    </row>
    <row r="1909" spans="1:10" ht="15" customHeight="1">
      <c r="A1909" s="25">
        <v>1954</v>
      </c>
      <c r="B1909" s="25" t="s">
        <v>17</v>
      </c>
      <c r="C1909" s="24" t="s">
        <v>4471</v>
      </c>
      <c r="D1909" s="24" t="s">
        <v>4470</v>
      </c>
      <c r="E1909" s="23">
        <v>7406</v>
      </c>
      <c r="F1909" s="115">
        <v>7</v>
      </c>
      <c r="G1909" s="85">
        <v>42.83</v>
      </c>
      <c r="H1909" s="72"/>
      <c r="I1909" s="73">
        <f t="shared" si="59"/>
        <v>0</v>
      </c>
      <c r="J1909" s="74" t="str">
        <f t="shared" si="58"/>
        <v/>
      </c>
    </row>
    <row r="1910" spans="1:10" ht="15" customHeight="1">
      <c r="A1910" s="25">
        <v>1955</v>
      </c>
      <c r="B1910" s="25" t="s">
        <v>17</v>
      </c>
      <c r="C1910" s="24" t="s">
        <v>4469</v>
      </c>
      <c r="D1910" s="24" t="s">
        <v>4468</v>
      </c>
      <c r="E1910" s="23">
        <v>752</v>
      </c>
      <c r="F1910" s="115">
        <v>5</v>
      </c>
      <c r="G1910" s="85">
        <v>118.63999999999999</v>
      </c>
      <c r="H1910" s="72"/>
      <c r="I1910" s="73">
        <f t="shared" si="59"/>
        <v>0</v>
      </c>
      <c r="J1910" s="74" t="str">
        <f t="shared" si="58"/>
        <v/>
      </c>
    </row>
    <row r="1911" spans="1:10" ht="15" customHeight="1">
      <c r="A1911" s="25">
        <v>1956</v>
      </c>
      <c r="B1911" s="25" t="s">
        <v>17</v>
      </c>
      <c r="C1911" s="24" t="s">
        <v>4467</v>
      </c>
      <c r="D1911" s="24" t="s">
        <v>4466</v>
      </c>
      <c r="E1911" s="23">
        <v>85226</v>
      </c>
      <c r="F1911" s="115">
        <v>5</v>
      </c>
      <c r="G1911" s="85">
        <v>74.7</v>
      </c>
      <c r="H1911" s="72"/>
      <c r="I1911" s="73">
        <f t="shared" si="59"/>
        <v>0</v>
      </c>
      <c r="J1911" s="74" t="str">
        <f t="shared" si="58"/>
        <v/>
      </c>
    </row>
    <row r="1912" spans="1:10" ht="15" customHeight="1">
      <c r="A1912" s="25">
        <v>1957</v>
      </c>
      <c r="B1912" s="25" t="s">
        <v>17</v>
      </c>
      <c r="C1912" s="24" t="s">
        <v>4465</v>
      </c>
      <c r="D1912" s="24" t="s">
        <v>4464</v>
      </c>
      <c r="E1912" s="23">
        <v>752</v>
      </c>
      <c r="F1912" s="115">
        <v>5</v>
      </c>
      <c r="G1912" s="85">
        <v>177.84333333333333</v>
      </c>
      <c r="H1912" s="72"/>
      <c r="I1912" s="73">
        <f t="shared" si="59"/>
        <v>0</v>
      </c>
      <c r="J1912" s="74" t="str">
        <f t="shared" si="58"/>
        <v/>
      </c>
    </row>
    <row r="1913" spans="1:10" ht="15" customHeight="1">
      <c r="A1913" s="25">
        <v>1958</v>
      </c>
      <c r="B1913" s="25" t="s">
        <v>17</v>
      </c>
      <c r="C1913" s="24" t="s">
        <v>4463</v>
      </c>
      <c r="D1913" s="24" t="s">
        <v>3579</v>
      </c>
      <c r="E1913" s="23">
        <v>38443</v>
      </c>
      <c r="F1913" s="115">
        <v>5</v>
      </c>
      <c r="G1913" s="85">
        <v>108.41333333333334</v>
      </c>
      <c r="H1913" s="72"/>
      <c r="I1913" s="73">
        <f t="shared" si="59"/>
        <v>0</v>
      </c>
      <c r="J1913" s="74" t="str">
        <f t="shared" si="58"/>
        <v/>
      </c>
    </row>
    <row r="1914" spans="1:10" ht="15" customHeight="1">
      <c r="A1914" s="25">
        <v>1959</v>
      </c>
      <c r="B1914" s="25" t="s">
        <v>17</v>
      </c>
      <c r="C1914" s="24" t="s">
        <v>4462</v>
      </c>
      <c r="D1914" s="24" t="s">
        <v>3457</v>
      </c>
      <c r="E1914" s="23">
        <v>71468</v>
      </c>
      <c r="F1914" s="115">
        <v>33</v>
      </c>
      <c r="G1914" s="85">
        <v>135.28333333333333</v>
      </c>
      <c r="H1914" s="72"/>
      <c r="I1914" s="73">
        <f t="shared" si="59"/>
        <v>0</v>
      </c>
      <c r="J1914" s="74" t="str">
        <f t="shared" si="58"/>
        <v/>
      </c>
    </row>
    <row r="1915" spans="1:10" ht="15" customHeight="1">
      <c r="A1915" s="25">
        <v>1960</v>
      </c>
      <c r="B1915" s="25" t="s">
        <v>17</v>
      </c>
      <c r="C1915" s="24" t="s">
        <v>4461</v>
      </c>
      <c r="D1915" s="24" t="s">
        <v>2700</v>
      </c>
      <c r="E1915" s="23">
        <v>11139</v>
      </c>
      <c r="F1915" s="115">
        <v>5</v>
      </c>
      <c r="G1915" s="85">
        <v>227.81</v>
      </c>
      <c r="H1915" s="72"/>
      <c r="I1915" s="73">
        <f t="shared" si="59"/>
        <v>0</v>
      </c>
      <c r="J1915" s="74" t="str">
        <f t="shared" si="58"/>
        <v/>
      </c>
    </row>
    <row r="1916" spans="1:10" ht="15" customHeight="1">
      <c r="A1916" s="25">
        <v>1961</v>
      </c>
      <c r="B1916" s="25" t="s">
        <v>17</v>
      </c>
      <c r="C1916" s="24" t="s">
        <v>4460</v>
      </c>
      <c r="D1916" s="24" t="s">
        <v>4459</v>
      </c>
      <c r="E1916" s="23">
        <v>11139</v>
      </c>
      <c r="F1916" s="115">
        <v>18</v>
      </c>
      <c r="G1916" s="85">
        <v>257.5</v>
      </c>
      <c r="H1916" s="72"/>
      <c r="I1916" s="73">
        <f t="shared" si="59"/>
        <v>0</v>
      </c>
      <c r="J1916" s="74" t="str">
        <f t="shared" si="58"/>
        <v/>
      </c>
    </row>
    <row r="1917" spans="1:10" ht="15" customHeight="1">
      <c r="A1917" s="25">
        <v>1962</v>
      </c>
      <c r="B1917" s="25" t="s">
        <v>17</v>
      </c>
      <c r="C1917" s="24" t="s">
        <v>4458</v>
      </c>
      <c r="D1917" s="24" t="s">
        <v>4288</v>
      </c>
      <c r="E1917" s="23">
        <v>96906</v>
      </c>
      <c r="F1917" s="115">
        <v>13</v>
      </c>
      <c r="G1917" s="85">
        <v>31.75</v>
      </c>
      <c r="H1917" s="72"/>
      <c r="I1917" s="73">
        <f t="shared" si="59"/>
        <v>0</v>
      </c>
      <c r="J1917" s="74" t="str">
        <f t="shared" si="58"/>
        <v/>
      </c>
    </row>
    <row r="1918" spans="1:10" ht="15" customHeight="1">
      <c r="A1918" s="25">
        <v>1963</v>
      </c>
      <c r="B1918" s="25" t="s">
        <v>17</v>
      </c>
      <c r="C1918" s="24" t="s">
        <v>4457</v>
      </c>
      <c r="D1918" s="24" t="s">
        <v>3583</v>
      </c>
      <c r="E1918" s="23" t="s">
        <v>4264</v>
      </c>
      <c r="F1918" s="115">
        <v>20</v>
      </c>
      <c r="G1918" s="85">
        <v>23.93</v>
      </c>
      <c r="H1918" s="72"/>
      <c r="I1918" s="73">
        <f t="shared" si="59"/>
        <v>0</v>
      </c>
      <c r="J1918" s="74" t="str">
        <f t="shared" si="58"/>
        <v/>
      </c>
    </row>
    <row r="1919" spans="1:10" ht="15" customHeight="1">
      <c r="A1919" s="25">
        <v>1964</v>
      </c>
      <c r="B1919" s="25" t="s">
        <v>17</v>
      </c>
      <c r="C1919" s="24" t="s">
        <v>4456</v>
      </c>
      <c r="D1919" s="24" t="s">
        <v>3572</v>
      </c>
      <c r="E1919" s="23">
        <v>21335</v>
      </c>
      <c r="F1919" s="115">
        <v>80</v>
      </c>
      <c r="G1919" s="85">
        <v>50.376666666666665</v>
      </c>
      <c r="H1919" s="72"/>
      <c r="I1919" s="73">
        <f t="shared" si="59"/>
        <v>0</v>
      </c>
      <c r="J1919" s="74" t="str">
        <f t="shared" si="58"/>
        <v/>
      </c>
    </row>
    <row r="1920" spans="1:10" ht="15" customHeight="1">
      <c r="A1920" s="25">
        <v>1965</v>
      </c>
      <c r="B1920" s="25" t="s">
        <v>17</v>
      </c>
      <c r="C1920" s="24" t="s">
        <v>4455</v>
      </c>
      <c r="D1920" s="24" t="s">
        <v>4454</v>
      </c>
      <c r="E1920" s="23">
        <v>21335</v>
      </c>
      <c r="F1920" s="115">
        <v>6</v>
      </c>
      <c r="G1920" s="85">
        <v>282</v>
      </c>
      <c r="H1920" s="72"/>
      <c r="I1920" s="73">
        <f t="shared" si="59"/>
        <v>0</v>
      </c>
      <c r="J1920" s="74" t="str">
        <f t="shared" si="58"/>
        <v/>
      </c>
    </row>
    <row r="1921" spans="1:10" ht="15" customHeight="1">
      <c r="A1921" s="25">
        <v>1966</v>
      </c>
      <c r="B1921" s="25" t="s">
        <v>17</v>
      </c>
      <c r="C1921" s="24" t="s">
        <v>4453</v>
      </c>
      <c r="D1921" s="24" t="s">
        <v>3457</v>
      </c>
      <c r="E1921" s="23" t="s">
        <v>171</v>
      </c>
      <c r="F1921" s="115">
        <v>12</v>
      </c>
      <c r="G1921" s="85">
        <v>352</v>
      </c>
      <c r="H1921" s="72"/>
      <c r="I1921" s="73">
        <f t="shared" si="59"/>
        <v>0</v>
      </c>
      <c r="J1921" s="74" t="str">
        <f t="shared" si="58"/>
        <v/>
      </c>
    </row>
    <row r="1922" spans="1:10" ht="15" customHeight="1">
      <c r="A1922" s="25">
        <v>1967</v>
      </c>
      <c r="B1922" s="25" t="s">
        <v>17</v>
      </c>
      <c r="C1922" s="24" t="s">
        <v>4452</v>
      </c>
      <c r="D1922" s="24" t="s">
        <v>4451</v>
      </c>
      <c r="E1922" s="23">
        <v>5624</v>
      </c>
      <c r="F1922" s="115">
        <v>5</v>
      </c>
      <c r="G1922" s="85">
        <v>2500</v>
      </c>
      <c r="H1922" s="72"/>
      <c r="I1922" s="73">
        <f t="shared" si="59"/>
        <v>0</v>
      </c>
      <c r="J1922" s="74" t="str">
        <f t="shared" ref="J1922:J1985" si="60">IF(H:H&gt;G:G, "Above Estimated Unit Price", "")</f>
        <v/>
      </c>
    </row>
    <row r="1923" spans="1:10" ht="15" customHeight="1">
      <c r="A1923" s="25">
        <v>1968</v>
      </c>
      <c r="B1923" s="25" t="s">
        <v>17</v>
      </c>
      <c r="C1923" s="24" t="s">
        <v>4450</v>
      </c>
      <c r="D1923" s="24" t="s">
        <v>4449</v>
      </c>
      <c r="E1923" s="23">
        <v>5624</v>
      </c>
      <c r="F1923" s="115">
        <v>6</v>
      </c>
      <c r="G1923" s="85">
        <v>836.06</v>
      </c>
      <c r="H1923" s="72"/>
      <c r="I1923" s="73">
        <f t="shared" ref="I1923:I1986" si="61">H1923*F1923</f>
        <v>0</v>
      </c>
      <c r="J1923" s="74" t="str">
        <f t="shared" si="60"/>
        <v/>
      </c>
    </row>
    <row r="1924" spans="1:10" ht="15" customHeight="1">
      <c r="A1924" s="25">
        <v>1969</v>
      </c>
      <c r="B1924" s="25" t="s">
        <v>17</v>
      </c>
      <c r="C1924" s="24" t="s">
        <v>4448</v>
      </c>
      <c r="D1924" s="24" t="s">
        <v>4447</v>
      </c>
      <c r="E1924" s="23">
        <v>5624</v>
      </c>
      <c r="F1924" s="115">
        <v>12</v>
      </c>
      <c r="G1924" s="85">
        <v>133.53</v>
      </c>
      <c r="H1924" s="72"/>
      <c r="I1924" s="73">
        <f t="shared" si="61"/>
        <v>0</v>
      </c>
      <c r="J1924" s="74" t="str">
        <f t="shared" si="60"/>
        <v/>
      </c>
    </row>
    <row r="1925" spans="1:10" ht="15" customHeight="1">
      <c r="A1925" s="25">
        <v>1970</v>
      </c>
      <c r="B1925" s="25" t="s">
        <v>17</v>
      </c>
      <c r="C1925" s="24" t="s">
        <v>4446</v>
      </c>
      <c r="D1925" s="24" t="s">
        <v>2837</v>
      </c>
      <c r="E1925" s="23">
        <v>5624</v>
      </c>
      <c r="F1925" s="115">
        <v>48</v>
      </c>
      <c r="G1925" s="85">
        <v>149.91666666666666</v>
      </c>
      <c r="H1925" s="72"/>
      <c r="I1925" s="73">
        <f t="shared" si="61"/>
        <v>0</v>
      </c>
      <c r="J1925" s="74" t="str">
        <f t="shared" si="60"/>
        <v/>
      </c>
    </row>
    <row r="1926" spans="1:10" ht="15" customHeight="1">
      <c r="A1926" s="25">
        <v>1971</v>
      </c>
      <c r="B1926" s="25" t="s">
        <v>17</v>
      </c>
      <c r="C1926" s="24" t="s">
        <v>4445</v>
      </c>
      <c r="D1926" s="24" t="s">
        <v>4444</v>
      </c>
      <c r="E1926" s="23">
        <v>5624</v>
      </c>
      <c r="F1926" s="115">
        <v>43</v>
      </c>
      <c r="G1926" s="85">
        <v>22.8</v>
      </c>
      <c r="H1926" s="72"/>
      <c r="I1926" s="73">
        <f t="shared" si="61"/>
        <v>0</v>
      </c>
      <c r="J1926" s="74" t="str">
        <f t="shared" si="60"/>
        <v/>
      </c>
    </row>
    <row r="1927" spans="1:10" ht="15" customHeight="1">
      <c r="A1927" s="25">
        <v>1972</v>
      </c>
      <c r="B1927" s="25" t="s">
        <v>17</v>
      </c>
      <c r="C1927" s="24" t="s">
        <v>4443</v>
      </c>
      <c r="D1927" s="24" t="s">
        <v>4442</v>
      </c>
      <c r="E1927" s="23">
        <v>5624</v>
      </c>
      <c r="F1927" s="115">
        <v>25</v>
      </c>
      <c r="G1927" s="85">
        <v>72.553333333333327</v>
      </c>
      <c r="H1927" s="72"/>
      <c r="I1927" s="73">
        <f t="shared" si="61"/>
        <v>0</v>
      </c>
      <c r="J1927" s="74" t="str">
        <f t="shared" si="60"/>
        <v/>
      </c>
    </row>
    <row r="1928" spans="1:10" ht="15" customHeight="1">
      <c r="A1928" s="25">
        <v>1973</v>
      </c>
      <c r="B1928" s="25" t="s">
        <v>17</v>
      </c>
      <c r="C1928" s="24" t="s">
        <v>4441</v>
      </c>
      <c r="D1928" s="24" t="s">
        <v>4440</v>
      </c>
      <c r="E1928" s="23">
        <v>5624</v>
      </c>
      <c r="F1928" s="115">
        <v>60</v>
      </c>
      <c r="G1928" s="85">
        <v>24.939999999999998</v>
      </c>
      <c r="H1928" s="72"/>
      <c r="I1928" s="73">
        <f t="shared" si="61"/>
        <v>0</v>
      </c>
      <c r="J1928" s="74" t="str">
        <f t="shared" si="60"/>
        <v/>
      </c>
    </row>
    <row r="1929" spans="1:10" ht="15" customHeight="1">
      <c r="A1929" s="25">
        <v>1974</v>
      </c>
      <c r="B1929" s="25" t="s">
        <v>17</v>
      </c>
      <c r="C1929" s="24" t="s">
        <v>4439</v>
      </c>
      <c r="D1929" s="24" t="s">
        <v>3812</v>
      </c>
      <c r="E1929" s="23">
        <v>624</v>
      </c>
      <c r="F1929" s="115">
        <v>5</v>
      </c>
      <c r="G1929" s="85">
        <v>90.949999999999989</v>
      </c>
      <c r="H1929" s="72"/>
      <c r="I1929" s="73">
        <f t="shared" si="61"/>
        <v>0</v>
      </c>
      <c r="J1929" s="74" t="str">
        <f t="shared" si="60"/>
        <v/>
      </c>
    </row>
    <row r="1930" spans="1:10" ht="15" customHeight="1">
      <c r="A1930" s="25">
        <v>1975</v>
      </c>
      <c r="B1930" s="25" t="s">
        <v>17</v>
      </c>
      <c r="C1930" s="24" t="s">
        <v>4438</v>
      </c>
      <c r="D1930" s="24" t="s">
        <v>3118</v>
      </c>
      <c r="E1930" s="23">
        <v>69705</v>
      </c>
      <c r="F1930" s="115">
        <v>5</v>
      </c>
      <c r="G1930" s="85">
        <v>57.82</v>
      </c>
      <c r="H1930" s="72"/>
      <c r="I1930" s="73">
        <f t="shared" si="61"/>
        <v>0</v>
      </c>
      <c r="J1930" s="74" t="str">
        <f t="shared" si="60"/>
        <v/>
      </c>
    </row>
    <row r="1931" spans="1:10" ht="15" customHeight="1">
      <c r="A1931" s="25">
        <v>1976</v>
      </c>
      <c r="B1931" s="25" t="s">
        <v>17</v>
      </c>
      <c r="C1931" s="24" t="s">
        <v>4435</v>
      </c>
      <c r="D1931" s="24" t="s">
        <v>3303</v>
      </c>
      <c r="E1931" s="23" t="s">
        <v>2657</v>
      </c>
      <c r="F1931" s="115">
        <v>82</v>
      </c>
      <c r="G1931" s="85">
        <v>1.25</v>
      </c>
      <c r="H1931" s="72"/>
      <c r="I1931" s="73">
        <f t="shared" si="61"/>
        <v>0</v>
      </c>
      <c r="J1931" s="74" t="str">
        <f t="shared" si="60"/>
        <v/>
      </c>
    </row>
    <row r="1932" spans="1:10" ht="15" customHeight="1">
      <c r="A1932" s="25">
        <v>1977</v>
      </c>
      <c r="B1932" s="25" t="s">
        <v>17</v>
      </c>
      <c r="C1932" s="24" t="s">
        <v>4434</v>
      </c>
      <c r="D1932" s="24" t="s">
        <v>4433</v>
      </c>
      <c r="E1932" s="23">
        <v>26433</v>
      </c>
      <c r="F1932" s="115">
        <v>5</v>
      </c>
      <c r="G1932" s="85">
        <v>176.99</v>
      </c>
      <c r="H1932" s="72"/>
      <c r="I1932" s="73">
        <f t="shared" si="61"/>
        <v>0</v>
      </c>
      <c r="J1932" s="74" t="str">
        <f t="shared" si="60"/>
        <v/>
      </c>
    </row>
    <row r="1933" spans="1:10" ht="15" customHeight="1">
      <c r="A1933" s="25">
        <v>1978</v>
      </c>
      <c r="B1933" s="25" t="s">
        <v>17</v>
      </c>
      <c r="C1933" s="24" t="s">
        <v>997</v>
      </c>
      <c r="D1933" s="24" t="s">
        <v>4432</v>
      </c>
      <c r="E1933" s="23">
        <v>4963</v>
      </c>
      <c r="F1933" s="115">
        <v>10</v>
      </c>
      <c r="G1933" s="85">
        <v>19.286666666666665</v>
      </c>
      <c r="H1933" s="72"/>
      <c r="I1933" s="73">
        <f t="shared" si="61"/>
        <v>0</v>
      </c>
      <c r="J1933" s="74" t="str">
        <f t="shared" si="60"/>
        <v/>
      </c>
    </row>
    <row r="1934" spans="1:10" ht="15" customHeight="1">
      <c r="A1934" s="25">
        <v>1979</v>
      </c>
      <c r="B1934" s="25" t="s">
        <v>17</v>
      </c>
      <c r="C1934" s="24" t="s">
        <v>4431</v>
      </c>
      <c r="D1934" s="24" t="s">
        <v>4430</v>
      </c>
      <c r="E1934" s="23">
        <v>55719</v>
      </c>
      <c r="F1934" s="115">
        <v>5</v>
      </c>
      <c r="G1934" s="85">
        <v>73.280000000000015</v>
      </c>
      <c r="H1934" s="72"/>
      <c r="I1934" s="73">
        <f t="shared" si="61"/>
        <v>0</v>
      </c>
      <c r="J1934" s="74" t="str">
        <f t="shared" si="60"/>
        <v/>
      </c>
    </row>
    <row r="1935" spans="1:10" ht="15" customHeight="1">
      <c r="A1935" s="25">
        <v>1980</v>
      </c>
      <c r="B1935" s="25" t="s">
        <v>17</v>
      </c>
      <c r="C1935" s="24" t="s">
        <v>4429</v>
      </c>
      <c r="D1935" s="24" t="s">
        <v>4428</v>
      </c>
      <c r="E1935" s="23" t="s">
        <v>4427</v>
      </c>
      <c r="F1935" s="115">
        <v>27</v>
      </c>
      <c r="G1935" s="85">
        <v>6.04</v>
      </c>
      <c r="H1935" s="72"/>
      <c r="I1935" s="73">
        <f t="shared" si="61"/>
        <v>0</v>
      </c>
      <c r="J1935" s="74" t="str">
        <f t="shared" si="60"/>
        <v/>
      </c>
    </row>
    <row r="1936" spans="1:10" ht="15" customHeight="1">
      <c r="A1936" s="25">
        <v>1981</v>
      </c>
      <c r="B1936" s="25" t="s">
        <v>17</v>
      </c>
      <c r="C1936" s="24" t="s">
        <v>4426</v>
      </c>
      <c r="D1936" s="24" t="s">
        <v>2693</v>
      </c>
      <c r="E1936" s="23">
        <v>83086</v>
      </c>
      <c r="F1936" s="115">
        <v>160</v>
      </c>
      <c r="G1936" s="85">
        <v>1.54</v>
      </c>
      <c r="H1936" s="72"/>
      <c r="I1936" s="73">
        <f t="shared" si="61"/>
        <v>0</v>
      </c>
      <c r="J1936" s="74" t="str">
        <f t="shared" si="60"/>
        <v/>
      </c>
    </row>
    <row r="1937" spans="1:10" ht="15" customHeight="1">
      <c r="A1937" s="25">
        <v>1982</v>
      </c>
      <c r="B1937" s="25" t="s">
        <v>17</v>
      </c>
      <c r="C1937" s="24" t="s">
        <v>4425</v>
      </c>
      <c r="D1937" s="24" t="s">
        <v>2752</v>
      </c>
      <c r="E1937" s="23">
        <v>17472</v>
      </c>
      <c r="F1937" s="115">
        <v>40</v>
      </c>
      <c r="G1937" s="85">
        <v>55</v>
      </c>
      <c r="H1937" s="72"/>
      <c r="I1937" s="73">
        <f t="shared" si="61"/>
        <v>0</v>
      </c>
      <c r="J1937" s="74" t="str">
        <f t="shared" si="60"/>
        <v/>
      </c>
    </row>
    <row r="1938" spans="1:10" ht="15" customHeight="1">
      <c r="A1938" s="25">
        <v>1983</v>
      </c>
      <c r="B1938" s="25" t="s">
        <v>17</v>
      </c>
      <c r="C1938" s="24" t="s">
        <v>4424</v>
      </c>
      <c r="D1938" s="24" t="s">
        <v>3211</v>
      </c>
      <c r="E1938" s="23">
        <v>17472</v>
      </c>
      <c r="F1938" s="115">
        <v>40</v>
      </c>
      <c r="G1938" s="85">
        <v>30.08</v>
      </c>
      <c r="H1938" s="72"/>
      <c r="I1938" s="73">
        <f t="shared" si="61"/>
        <v>0</v>
      </c>
      <c r="J1938" s="74" t="str">
        <f t="shared" si="60"/>
        <v/>
      </c>
    </row>
    <row r="1939" spans="1:10" ht="15" customHeight="1">
      <c r="A1939" s="25">
        <v>1984</v>
      </c>
      <c r="B1939" s="25" t="s">
        <v>17</v>
      </c>
      <c r="C1939" s="24" t="s">
        <v>4423</v>
      </c>
      <c r="D1939" s="24" t="s">
        <v>2752</v>
      </c>
      <c r="E1939" s="23">
        <v>17472</v>
      </c>
      <c r="F1939" s="115">
        <v>40</v>
      </c>
      <c r="G1939" s="85">
        <v>138.01</v>
      </c>
      <c r="H1939" s="72"/>
      <c r="I1939" s="73">
        <f t="shared" si="61"/>
        <v>0</v>
      </c>
      <c r="J1939" s="74" t="str">
        <f t="shared" si="60"/>
        <v/>
      </c>
    </row>
    <row r="1940" spans="1:10" ht="15" customHeight="1">
      <c r="A1940" s="25">
        <v>1985</v>
      </c>
      <c r="B1940" s="25" t="s">
        <v>17</v>
      </c>
      <c r="C1940" s="24" t="s">
        <v>972</v>
      </c>
      <c r="D1940" s="24" t="s">
        <v>4422</v>
      </c>
      <c r="E1940" s="23">
        <v>72190</v>
      </c>
      <c r="F1940" s="115">
        <v>72</v>
      </c>
      <c r="G1940" s="85">
        <v>16.48</v>
      </c>
      <c r="H1940" s="72"/>
      <c r="I1940" s="73">
        <f t="shared" si="61"/>
        <v>0</v>
      </c>
      <c r="J1940" s="74" t="str">
        <f t="shared" si="60"/>
        <v/>
      </c>
    </row>
    <row r="1941" spans="1:10" ht="15" customHeight="1">
      <c r="A1941" s="25">
        <v>1986</v>
      </c>
      <c r="B1941" s="25" t="s">
        <v>17</v>
      </c>
      <c r="C1941" s="24" t="s">
        <v>972</v>
      </c>
      <c r="D1941" s="24" t="s">
        <v>4421</v>
      </c>
      <c r="E1941" s="23">
        <v>77988</v>
      </c>
      <c r="F1941" s="115">
        <v>22</v>
      </c>
      <c r="G1941" s="85">
        <v>11.39</v>
      </c>
      <c r="H1941" s="72"/>
      <c r="I1941" s="73">
        <f t="shared" si="61"/>
        <v>0</v>
      </c>
      <c r="J1941" s="74" t="str">
        <f t="shared" si="60"/>
        <v/>
      </c>
    </row>
    <row r="1942" spans="1:10" ht="15" customHeight="1">
      <c r="A1942" s="25">
        <v>1987</v>
      </c>
      <c r="B1942" s="25" t="s">
        <v>17</v>
      </c>
      <c r="C1942" s="24" t="s">
        <v>4420</v>
      </c>
      <c r="D1942" s="24" t="s">
        <v>4419</v>
      </c>
      <c r="E1942" s="23">
        <v>81349</v>
      </c>
      <c r="F1942" s="115">
        <v>192</v>
      </c>
      <c r="G1942" s="85">
        <v>0.7466666666666667</v>
      </c>
      <c r="H1942" s="72"/>
      <c r="I1942" s="73">
        <f t="shared" si="61"/>
        <v>0</v>
      </c>
      <c r="J1942" s="74" t="str">
        <f t="shared" si="60"/>
        <v/>
      </c>
    </row>
    <row r="1943" spans="1:10" ht="15" customHeight="1">
      <c r="A1943" s="25">
        <v>1988</v>
      </c>
      <c r="B1943" s="25" t="s">
        <v>17</v>
      </c>
      <c r="C1943" s="24" t="s">
        <v>4418</v>
      </c>
      <c r="D1943" s="24" t="s">
        <v>4200</v>
      </c>
      <c r="E1943" s="23" t="s">
        <v>4417</v>
      </c>
      <c r="F1943" s="115">
        <v>92</v>
      </c>
      <c r="G1943" s="85">
        <v>49</v>
      </c>
      <c r="H1943" s="72"/>
      <c r="I1943" s="73">
        <f t="shared" si="61"/>
        <v>0</v>
      </c>
      <c r="J1943" s="74" t="str">
        <f t="shared" si="60"/>
        <v/>
      </c>
    </row>
    <row r="1944" spans="1:10" ht="15" customHeight="1">
      <c r="A1944" s="25">
        <v>1989</v>
      </c>
      <c r="B1944" s="25" t="s">
        <v>17</v>
      </c>
      <c r="C1944" s="24" t="s">
        <v>4416</v>
      </c>
      <c r="D1944" s="24" t="s">
        <v>4415</v>
      </c>
      <c r="E1944" s="23">
        <v>26433</v>
      </c>
      <c r="F1944" s="115">
        <v>5</v>
      </c>
      <c r="G1944" s="85">
        <v>772.84</v>
      </c>
      <c r="H1944" s="72"/>
      <c r="I1944" s="73">
        <f t="shared" si="61"/>
        <v>0</v>
      </c>
      <c r="J1944" s="74" t="str">
        <f t="shared" si="60"/>
        <v/>
      </c>
    </row>
    <row r="1945" spans="1:10" ht="15" customHeight="1">
      <c r="A1945" s="25">
        <v>1990</v>
      </c>
      <c r="B1945" s="25" t="s">
        <v>17</v>
      </c>
      <c r="C1945" s="24" t="s">
        <v>4414</v>
      </c>
      <c r="D1945" s="24" t="s">
        <v>4413</v>
      </c>
      <c r="E1945" s="23">
        <v>26433</v>
      </c>
      <c r="F1945" s="115">
        <v>5</v>
      </c>
      <c r="G1945" s="85">
        <v>38</v>
      </c>
      <c r="H1945" s="72"/>
      <c r="I1945" s="73">
        <f t="shared" si="61"/>
        <v>0</v>
      </c>
      <c r="J1945" s="74" t="str">
        <f t="shared" si="60"/>
        <v/>
      </c>
    </row>
    <row r="1946" spans="1:10" ht="15" customHeight="1">
      <c r="A1946" s="25">
        <v>1991</v>
      </c>
      <c r="B1946" s="25" t="s">
        <v>17</v>
      </c>
      <c r="C1946" s="24" t="s">
        <v>4412</v>
      </c>
      <c r="D1946" s="24" t="s">
        <v>4200</v>
      </c>
      <c r="E1946" s="23">
        <v>26433</v>
      </c>
      <c r="F1946" s="115">
        <v>12</v>
      </c>
      <c r="G1946" s="85">
        <v>10.889999999999999</v>
      </c>
      <c r="H1946" s="72"/>
      <c r="I1946" s="73">
        <f t="shared" si="61"/>
        <v>0</v>
      </c>
      <c r="J1946" s="74" t="str">
        <f t="shared" si="60"/>
        <v/>
      </c>
    </row>
    <row r="1947" spans="1:10" ht="15" customHeight="1">
      <c r="A1947" s="25">
        <v>1992</v>
      </c>
      <c r="B1947" s="25" t="s">
        <v>17</v>
      </c>
      <c r="C1947" s="24" t="s">
        <v>4411</v>
      </c>
      <c r="D1947" s="24" t="s">
        <v>4366</v>
      </c>
      <c r="E1947" s="23">
        <v>75237</v>
      </c>
      <c r="F1947" s="115">
        <v>104</v>
      </c>
      <c r="G1947" s="85">
        <v>1.34</v>
      </c>
      <c r="H1947" s="72"/>
      <c r="I1947" s="73">
        <f t="shared" si="61"/>
        <v>0</v>
      </c>
      <c r="J1947" s="74" t="str">
        <f t="shared" si="60"/>
        <v/>
      </c>
    </row>
    <row r="1948" spans="1:10" ht="15" customHeight="1">
      <c r="A1948" s="25">
        <v>1993</v>
      </c>
      <c r="B1948" s="25" t="s">
        <v>17</v>
      </c>
      <c r="C1948" s="24" t="s">
        <v>4410</v>
      </c>
      <c r="D1948" s="24" t="s">
        <v>2751</v>
      </c>
      <c r="E1948" s="23">
        <v>8928</v>
      </c>
      <c r="F1948" s="115">
        <v>1076</v>
      </c>
      <c r="G1948" s="85">
        <v>0.64666666666666661</v>
      </c>
      <c r="H1948" s="72"/>
      <c r="I1948" s="73">
        <f t="shared" si="61"/>
        <v>0</v>
      </c>
      <c r="J1948" s="74" t="str">
        <f t="shared" si="60"/>
        <v/>
      </c>
    </row>
    <row r="1949" spans="1:10" ht="15" customHeight="1">
      <c r="A1949" s="25">
        <v>1994</v>
      </c>
      <c r="B1949" s="25" t="s">
        <v>17</v>
      </c>
      <c r="C1949" s="24" t="s">
        <v>4409</v>
      </c>
      <c r="D1949" s="24" t="s">
        <v>4408</v>
      </c>
      <c r="E1949" s="23">
        <v>26433</v>
      </c>
      <c r="F1949" s="115">
        <v>5</v>
      </c>
      <c r="G1949" s="85">
        <v>130</v>
      </c>
      <c r="H1949" s="72"/>
      <c r="I1949" s="73">
        <f t="shared" si="61"/>
        <v>0</v>
      </c>
      <c r="J1949" s="74" t="str">
        <f t="shared" si="60"/>
        <v/>
      </c>
    </row>
    <row r="1950" spans="1:10" ht="15" customHeight="1">
      <c r="A1950" s="25">
        <v>1995</v>
      </c>
      <c r="B1950" s="25" t="s">
        <v>17</v>
      </c>
      <c r="C1950" s="24" t="s">
        <v>4407</v>
      </c>
      <c r="D1950" s="24" t="s">
        <v>4406</v>
      </c>
      <c r="E1950" s="23">
        <v>624</v>
      </c>
      <c r="F1950" s="115">
        <v>360</v>
      </c>
      <c r="G1950" s="85">
        <v>48.01</v>
      </c>
      <c r="H1950" s="72"/>
      <c r="I1950" s="73">
        <f t="shared" si="61"/>
        <v>0</v>
      </c>
      <c r="J1950" s="74" t="str">
        <f t="shared" si="60"/>
        <v/>
      </c>
    </row>
    <row r="1951" spans="1:10" ht="15" customHeight="1">
      <c r="A1951" s="25">
        <v>1996</v>
      </c>
      <c r="B1951" s="25" t="s">
        <v>17</v>
      </c>
      <c r="C1951" s="24" t="s">
        <v>4405</v>
      </c>
      <c r="D1951" s="24" t="s">
        <v>3378</v>
      </c>
      <c r="E1951" s="23">
        <v>624</v>
      </c>
      <c r="F1951" s="115">
        <v>80</v>
      </c>
      <c r="G1951" s="85">
        <v>47.693333333333328</v>
      </c>
      <c r="H1951" s="72"/>
      <c r="I1951" s="73">
        <f t="shared" si="61"/>
        <v>0</v>
      </c>
      <c r="J1951" s="74" t="str">
        <f t="shared" si="60"/>
        <v/>
      </c>
    </row>
    <row r="1952" spans="1:10" ht="15" customHeight="1">
      <c r="A1952" s="25">
        <v>1997</v>
      </c>
      <c r="B1952" s="25" t="s">
        <v>17</v>
      </c>
      <c r="C1952" s="24" t="s">
        <v>4404</v>
      </c>
      <c r="D1952" s="24" t="s">
        <v>3618</v>
      </c>
      <c r="E1952" s="23" t="s">
        <v>2812</v>
      </c>
      <c r="F1952" s="115">
        <v>16</v>
      </c>
      <c r="G1952" s="85">
        <v>93.263333333333335</v>
      </c>
      <c r="H1952" s="72"/>
      <c r="I1952" s="73">
        <f t="shared" si="61"/>
        <v>0</v>
      </c>
      <c r="J1952" s="74" t="str">
        <f t="shared" si="60"/>
        <v/>
      </c>
    </row>
    <row r="1953" spans="1:10" ht="15" customHeight="1">
      <c r="A1953" s="25">
        <v>1998</v>
      </c>
      <c r="B1953" s="25" t="s">
        <v>17</v>
      </c>
      <c r="C1953" s="24" t="s">
        <v>4403</v>
      </c>
      <c r="D1953" s="24" t="s">
        <v>3622</v>
      </c>
      <c r="E1953" s="23">
        <v>624</v>
      </c>
      <c r="F1953" s="115">
        <v>84</v>
      </c>
      <c r="G1953" s="85">
        <v>46.50333333333333</v>
      </c>
      <c r="H1953" s="72"/>
      <c r="I1953" s="73">
        <f t="shared" si="61"/>
        <v>0</v>
      </c>
      <c r="J1953" s="74" t="str">
        <f t="shared" si="60"/>
        <v/>
      </c>
    </row>
    <row r="1954" spans="1:10" ht="15" customHeight="1">
      <c r="A1954" s="25">
        <v>1999</v>
      </c>
      <c r="B1954" s="25" t="s">
        <v>17</v>
      </c>
      <c r="C1954" s="24" t="s">
        <v>4402</v>
      </c>
      <c r="D1954" s="24" t="s">
        <v>3618</v>
      </c>
      <c r="E1954" s="23">
        <v>624</v>
      </c>
      <c r="F1954" s="115">
        <v>21</v>
      </c>
      <c r="G1954" s="85">
        <v>210.18666666666664</v>
      </c>
      <c r="H1954" s="72"/>
      <c r="I1954" s="73">
        <f t="shared" si="61"/>
        <v>0</v>
      </c>
      <c r="J1954" s="74" t="str">
        <f t="shared" si="60"/>
        <v/>
      </c>
    </row>
    <row r="1955" spans="1:10" ht="15" customHeight="1">
      <c r="A1955" s="25">
        <v>2000</v>
      </c>
      <c r="B1955" s="25" t="s">
        <v>17</v>
      </c>
      <c r="C1955" s="24" t="s">
        <v>4401</v>
      </c>
      <c r="D1955" s="24" t="s">
        <v>4399</v>
      </c>
      <c r="E1955" s="23">
        <v>58325</v>
      </c>
      <c r="F1955" s="115">
        <v>148</v>
      </c>
      <c r="G1955" s="85">
        <v>71.353333333333339</v>
      </c>
      <c r="H1955" s="72"/>
      <c r="I1955" s="73">
        <f t="shared" si="61"/>
        <v>0</v>
      </c>
      <c r="J1955" s="74" t="str">
        <f t="shared" si="60"/>
        <v/>
      </c>
    </row>
    <row r="1956" spans="1:10" ht="15" customHeight="1">
      <c r="A1956" s="25">
        <v>2001</v>
      </c>
      <c r="B1956" s="25" t="s">
        <v>17</v>
      </c>
      <c r="C1956" s="24" t="s">
        <v>4400</v>
      </c>
      <c r="D1956" s="24" t="s">
        <v>4399</v>
      </c>
      <c r="E1956" s="23">
        <v>62607</v>
      </c>
      <c r="F1956" s="115">
        <v>14</v>
      </c>
      <c r="G1956" s="85">
        <v>71.353333333333339</v>
      </c>
      <c r="H1956" s="72"/>
      <c r="I1956" s="73">
        <f t="shared" si="61"/>
        <v>0</v>
      </c>
      <c r="J1956" s="74" t="str">
        <f t="shared" si="60"/>
        <v/>
      </c>
    </row>
    <row r="1957" spans="1:10" ht="15" customHeight="1">
      <c r="A1957" s="25">
        <v>2002</v>
      </c>
      <c r="B1957" s="25" t="s">
        <v>17</v>
      </c>
      <c r="C1957" s="24" t="s">
        <v>4397</v>
      </c>
      <c r="D1957" s="24" t="s">
        <v>4396</v>
      </c>
      <c r="E1957" s="23" t="s">
        <v>3135</v>
      </c>
      <c r="F1957" s="115">
        <v>5</v>
      </c>
      <c r="G1957" s="85">
        <v>315</v>
      </c>
      <c r="H1957" s="72"/>
      <c r="I1957" s="73">
        <f t="shared" si="61"/>
        <v>0</v>
      </c>
      <c r="J1957" s="74" t="str">
        <f t="shared" si="60"/>
        <v/>
      </c>
    </row>
    <row r="1958" spans="1:10" ht="15" customHeight="1">
      <c r="A1958" s="25">
        <v>2003</v>
      </c>
      <c r="B1958" s="25" t="s">
        <v>17</v>
      </c>
      <c r="C1958" s="24" t="s">
        <v>4395</v>
      </c>
      <c r="D1958" s="24" t="s">
        <v>2801</v>
      </c>
      <c r="E1958" s="23" t="s">
        <v>3135</v>
      </c>
      <c r="F1958" s="115">
        <v>6</v>
      </c>
      <c r="G1958" s="85">
        <v>68.099999999999994</v>
      </c>
      <c r="H1958" s="72"/>
      <c r="I1958" s="73">
        <f t="shared" si="61"/>
        <v>0</v>
      </c>
      <c r="J1958" s="74" t="str">
        <f t="shared" si="60"/>
        <v/>
      </c>
    </row>
    <row r="1959" spans="1:10" ht="15" customHeight="1">
      <c r="A1959" s="25">
        <v>2004</v>
      </c>
      <c r="B1959" s="25" t="s">
        <v>17</v>
      </c>
      <c r="C1959" s="24" t="s">
        <v>4394</v>
      </c>
      <c r="D1959" s="24" t="s">
        <v>2801</v>
      </c>
      <c r="E1959" s="23" t="s">
        <v>3135</v>
      </c>
      <c r="F1959" s="115">
        <v>5</v>
      </c>
      <c r="G1959" s="85">
        <v>92</v>
      </c>
      <c r="H1959" s="72"/>
      <c r="I1959" s="73">
        <f t="shared" si="61"/>
        <v>0</v>
      </c>
      <c r="J1959" s="74" t="str">
        <f t="shared" si="60"/>
        <v/>
      </c>
    </row>
    <row r="1960" spans="1:10" ht="15" customHeight="1">
      <c r="A1960" s="25">
        <v>2005</v>
      </c>
      <c r="B1960" s="25" t="s">
        <v>17</v>
      </c>
      <c r="C1960" s="24" t="s">
        <v>4393</v>
      </c>
      <c r="D1960" s="24" t="s">
        <v>4392</v>
      </c>
      <c r="E1960" s="23" t="s">
        <v>3135</v>
      </c>
      <c r="F1960" s="115">
        <v>12</v>
      </c>
      <c r="G1960" s="85">
        <v>2344.33</v>
      </c>
      <c r="H1960" s="72"/>
      <c r="I1960" s="73">
        <f t="shared" si="61"/>
        <v>0</v>
      </c>
      <c r="J1960" s="74" t="str">
        <f t="shared" si="60"/>
        <v/>
      </c>
    </row>
    <row r="1961" spans="1:10" ht="15" customHeight="1">
      <c r="A1961" s="25">
        <v>2006</v>
      </c>
      <c r="B1961" s="25" t="s">
        <v>17</v>
      </c>
      <c r="C1961" s="24" t="s">
        <v>4391</v>
      </c>
      <c r="D1961" s="24" t="s">
        <v>4390</v>
      </c>
      <c r="E1961" s="23" t="s">
        <v>3135</v>
      </c>
      <c r="F1961" s="115">
        <v>28</v>
      </c>
      <c r="G1961" s="85">
        <v>16.5</v>
      </c>
      <c r="H1961" s="72"/>
      <c r="I1961" s="73">
        <f t="shared" si="61"/>
        <v>0</v>
      </c>
      <c r="J1961" s="74" t="str">
        <f t="shared" si="60"/>
        <v/>
      </c>
    </row>
    <row r="1962" spans="1:10" ht="15" customHeight="1">
      <c r="A1962" s="25">
        <v>2007</v>
      </c>
      <c r="B1962" s="25" t="s">
        <v>17</v>
      </c>
      <c r="C1962" s="24" t="s">
        <v>4389</v>
      </c>
      <c r="D1962" s="24" t="s">
        <v>4388</v>
      </c>
      <c r="E1962" s="23" t="s">
        <v>3135</v>
      </c>
      <c r="F1962" s="115">
        <v>8</v>
      </c>
      <c r="G1962" s="85">
        <v>12.75</v>
      </c>
      <c r="H1962" s="72"/>
      <c r="I1962" s="73">
        <f t="shared" si="61"/>
        <v>0</v>
      </c>
      <c r="J1962" s="74" t="str">
        <f t="shared" si="60"/>
        <v/>
      </c>
    </row>
    <row r="1963" spans="1:10" ht="15" customHeight="1">
      <c r="A1963" s="25">
        <v>2008</v>
      </c>
      <c r="B1963" s="25" t="s">
        <v>17</v>
      </c>
      <c r="C1963" s="24" t="s">
        <v>4387</v>
      </c>
      <c r="D1963" s="24" t="s">
        <v>4386</v>
      </c>
      <c r="E1963" s="23">
        <v>83014</v>
      </c>
      <c r="F1963" s="115">
        <v>5</v>
      </c>
      <c r="G1963" s="85">
        <v>340</v>
      </c>
      <c r="H1963" s="72"/>
      <c r="I1963" s="73">
        <f t="shared" si="61"/>
        <v>0</v>
      </c>
      <c r="J1963" s="74" t="str">
        <f t="shared" si="60"/>
        <v/>
      </c>
    </row>
    <row r="1964" spans="1:10" ht="15" customHeight="1">
      <c r="A1964" s="25">
        <v>2009</v>
      </c>
      <c r="B1964" s="25" t="s">
        <v>17</v>
      </c>
      <c r="C1964" s="24" t="s">
        <v>4385</v>
      </c>
      <c r="D1964" s="24" t="s">
        <v>4384</v>
      </c>
      <c r="E1964" s="23">
        <v>73842</v>
      </c>
      <c r="F1964" s="115">
        <v>5</v>
      </c>
      <c r="G1964" s="85">
        <v>96.616666666666674</v>
      </c>
      <c r="H1964" s="72"/>
      <c r="I1964" s="73">
        <f t="shared" si="61"/>
        <v>0</v>
      </c>
      <c r="J1964" s="74" t="str">
        <f t="shared" si="60"/>
        <v/>
      </c>
    </row>
    <row r="1965" spans="1:10" ht="15" customHeight="1">
      <c r="A1965" s="25">
        <v>2010</v>
      </c>
      <c r="B1965" s="25" t="s">
        <v>17</v>
      </c>
      <c r="C1965" s="24" t="s">
        <v>4383</v>
      </c>
      <c r="D1965" s="24" t="s">
        <v>3301</v>
      </c>
      <c r="E1965" s="23" t="s">
        <v>4382</v>
      </c>
      <c r="F1965" s="115">
        <v>15</v>
      </c>
      <c r="G1965" s="85">
        <v>45</v>
      </c>
      <c r="H1965" s="72"/>
      <c r="I1965" s="73">
        <f t="shared" si="61"/>
        <v>0</v>
      </c>
      <c r="J1965" s="74" t="str">
        <f t="shared" si="60"/>
        <v/>
      </c>
    </row>
    <row r="1966" spans="1:10" ht="15" customHeight="1">
      <c r="A1966" s="25">
        <v>2011</v>
      </c>
      <c r="B1966" s="25" t="s">
        <v>17</v>
      </c>
      <c r="C1966" s="24" t="s">
        <v>4381</v>
      </c>
      <c r="D1966" s="24" t="s">
        <v>4380</v>
      </c>
      <c r="E1966" s="23">
        <v>8118</v>
      </c>
      <c r="F1966" s="115">
        <v>161</v>
      </c>
      <c r="G1966" s="85">
        <v>152.83000000000001</v>
      </c>
      <c r="H1966" s="72"/>
      <c r="I1966" s="73">
        <f t="shared" si="61"/>
        <v>0</v>
      </c>
      <c r="J1966" s="74" t="str">
        <f t="shared" si="60"/>
        <v/>
      </c>
    </row>
    <row r="1967" spans="1:10" ht="15" customHeight="1">
      <c r="A1967" s="25">
        <v>2012</v>
      </c>
      <c r="B1967" s="25" t="s">
        <v>17</v>
      </c>
      <c r="C1967" s="24" t="s">
        <v>4379</v>
      </c>
      <c r="D1967" s="24" t="s">
        <v>4378</v>
      </c>
      <c r="E1967" s="23">
        <v>8118</v>
      </c>
      <c r="F1967" s="115">
        <v>5</v>
      </c>
      <c r="G1967" s="85">
        <v>904.4</v>
      </c>
      <c r="H1967" s="72"/>
      <c r="I1967" s="73">
        <f t="shared" si="61"/>
        <v>0</v>
      </c>
      <c r="J1967" s="74" t="str">
        <f t="shared" si="60"/>
        <v/>
      </c>
    </row>
    <row r="1968" spans="1:10" ht="15" customHeight="1">
      <c r="A1968" s="25">
        <v>2013</v>
      </c>
      <c r="B1968" s="25" t="s">
        <v>17</v>
      </c>
      <c r="C1968" s="24" t="s">
        <v>4377</v>
      </c>
      <c r="D1968" s="24" t="s">
        <v>4376</v>
      </c>
      <c r="E1968" s="23">
        <v>55719</v>
      </c>
      <c r="F1968" s="115">
        <v>5</v>
      </c>
      <c r="G1968" s="85">
        <v>62.46</v>
      </c>
      <c r="H1968" s="72"/>
      <c r="I1968" s="73">
        <f t="shared" si="61"/>
        <v>0</v>
      </c>
      <c r="J1968" s="74" t="str">
        <f t="shared" si="60"/>
        <v/>
      </c>
    </row>
    <row r="1969" spans="1:10" ht="15" customHeight="1">
      <c r="A1969" s="25">
        <v>2014</v>
      </c>
      <c r="B1969" s="25" t="s">
        <v>17</v>
      </c>
      <c r="C1969" s="24" t="s">
        <v>4375</v>
      </c>
      <c r="D1969" s="24" t="s">
        <v>4367</v>
      </c>
      <c r="E1969" s="23">
        <v>72794</v>
      </c>
      <c r="F1969" s="115">
        <v>60</v>
      </c>
      <c r="G1969" s="85">
        <v>35.130000000000003</v>
      </c>
      <c r="H1969" s="72"/>
      <c r="I1969" s="73">
        <f t="shared" si="61"/>
        <v>0</v>
      </c>
      <c r="J1969" s="74" t="str">
        <f t="shared" si="60"/>
        <v/>
      </c>
    </row>
    <row r="1970" spans="1:10" ht="15" customHeight="1">
      <c r="A1970" s="25">
        <v>2015</v>
      </c>
      <c r="B1970" s="25" t="s">
        <v>17</v>
      </c>
      <c r="C1970" s="24" t="s">
        <v>950</v>
      </c>
      <c r="D1970" s="24" t="s">
        <v>2708</v>
      </c>
      <c r="E1970" s="23">
        <v>26512</v>
      </c>
      <c r="F1970" s="115">
        <v>5</v>
      </c>
      <c r="G1970" s="85">
        <v>64.703333333333333</v>
      </c>
      <c r="H1970" s="72"/>
      <c r="I1970" s="73">
        <f t="shared" si="61"/>
        <v>0</v>
      </c>
      <c r="J1970" s="74" t="str">
        <f t="shared" si="60"/>
        <v/>
      </c>
    </row>
    <row r="1971" spans="1:10" ht="15" customHeight="1">
      <c r="A1971" s="25">
        <v>2016</v>
      </c>
      <c r="B1971" s="25" t="s">
        <v>17</v>
      </c>
      <c r="C1971" s="24" t="s">
        <v>4374</v>
      </c>
      <c r="D1971" s="24" t="s">
        <v>2759</v>
      </c>
      <c r="E1971" s="23" t="s">
        <v>4373</v>
      </c>
      <c r="F1971" s="115">
        <v>5</v>
      </c>
      <c r="G1971" s="85">
        <v>14.326666666666666</v>
      </c>
      <c r="H1971" s="72"/>
      <c r="I1971" s="73">
        <f t="shared" si="61"/>
        <v>0</v>
      </c>
      <c r="J1971" s="74" t="str">
        <f t="shared" si="60"/>
        <v/>
      </c>
    </row>
    <row r="1972" spans="1:10" ht="15" customHeight="1">
      <c r="A1972" s="25">
        <v>2017</v>
      </c>
      <c r="B1972" s="25" t="s">
        <v>17</v>
      </c>
      <c r="C1972" s="24" t="s">
        <v>4372</v>
      </c>
      <c r="D1972" s="24" t="s">
        <v>2667</v>
      </c>
      <c r="E1972" s="23">
        <v>33173</v>
      </c>
      <c r="F1972" s="115">
        <v>5</v>
      </c>
      <c r="G1972" s="85">
        <v>245</v>
      </c>
      <c r="H1972" s="72"/>
      <c r="I1972" s="73">
        <f t="shared" si="61"/>
        <v>0</v>
      </c>
      <c r="J1972" s="74" t="str">
        <f t="shared" si="60"/>
        <v/>
      </c>
    </row>
    <row r="1973" spans="1:10" ht="15" customHeight="1">
      <c r="A1973" s="25">
        <v>2018</v>
      </c>
      <c r="B1973" s="25" t="s">
        <v>17</v>
      </c>
      <c r="C1973" s="24" t="s">
        <v>4371</v>
      </c>
      <c r="D1973" s="24" t="s">
        <v>4370</v>
      </c>
      <c r="E1973" s="23" t="s">
        <v>4369</v>
      </c>
      <c r="F1973" s="115">
        <v>5</v>
      </c>
      <c r="G1973" s="85">
        <v>355.73</v>
      </c>
      <c r="H1973" s="72"/>
      <c r="I1973" s="73">
        <f t="shared" si="61"/>
        <v>0</v>
      </c>
      <c r="J1973" s="74" t="str">
        <f t="shared" si="60"/>
        <v/>
      </c>
    </row>
    <row r="1974" spans="1:10" ht="15" customHeight="1">
      <c r="A1974" s="25">
        <v>2019</v>
      </c>
      <c r="B1974" s="25" t="s">
        <v>17</v>
      </c>
      <c r="C1974" s="24" t="s">
        <v>4368</v>
      </c>
      <c r="D1974" s="24" t="s">
        <v>4367</v>
      </c>
      <c r="E1974" s="23">
        <v>72794</v>
      </c>
      <c r="F1974" s="115">
        <v>30</v>
      </c>
      <c r="G1974" s="85">
        <v>8.8966666666666665</v>
      </c>
      <c r="H1974" s="72"/>
      <c r="I1974" s="73">
        <f t="shared" si="61"/>
        <v>0</v>
      </c>
      <c r="J1974" s="74" t="str">
        <f t="shared" si="60"/>
        <v/>
      </c>
    </row>
    <row r="1975" spans="1:10" ht="15" customHeight="1">
      <c r="A1975" s="25">
        <v>2020</v>
      </c>
      <c r="B1975" s="25" t="s">
        <v>17</v>
      </c>
      <c r="C1975" s="24" t="s">
        <v>4365</v>
      </c>
      <c r="D1975" s="24" t="s">
        <v>2751</v>
      </c>
      <c r="E1975" s="23" t="s">
        <v>4354</v>
      </c>
      <c r="F1975" s="115">
        <v>200</v>
      </c>
      <c r="G1975" s="85">
        <v>53.023333333333333</v>
      </c>
      <c r="H1975" s="72"/>
      <c r="I1975" s="73">
        <f t="shared" si="61"/>
        <v>0</v>
      </c>
      <c r="J1975" s="74" t="str">
        <f t="shared" si="60"/>
        <v/>
      </c>
    </row>
    <row r="1976" spans="1:10" ht="15" customHeight="1">
      <c r="A1976" s="25">
        <v>2021</v>
      </c>
      <c r="B1976" s="25" t="s">
        <v>17</v>
      </c>
      <c r="C1976" s="24" t="s">
        <v>4364</v>
      </c>
      <c r="D1976" s="24" t="s">
        <v>2876</v>
      </c>
      <c r="E1976" s="23" t="s">
        <v>2812</v>
      </c>
      <c r="F1976" s="115">
        <v>22</v>
      </c>
      <c r="G1976" s="85">
        <v>2.5</v>
      </c>
      <c r="H1976" s="72"/>
      <c r="I1976" s="73">
        <f t="shared" si="61"/>
        <v>0</v>
      </c>
      <c r="J1976" s="74" t="str">
        <f t="shared" si="60"/>
        <v/>
      </c>
    </row>
    <row r="1977" spans="1:10" ht="15" customHeight="1">
      <c r="A1977" s="25">
        <v>2022</v>
      </c>
      <c r="B1977" s="25" t="s">
        <v>17</v>
      </c>
      <c r="C1977" s="24" t="s">
        <v>4363</v>
      </c>
      <c r="D1977" s="24" t="s">
        <v>2751</v>
      </c>
      <c r="E1977" s="23">
        <v>15653</v>
      </c>
      <c r="F1977" s="115">
        <v>992</v>
      </c>
      <c r="G1977" s="85">
        <v>0.34</v>
      </c>
      <c r="H1977" s="72"/>
      <c r="I1977" s="73">
        <f t="shared" si="61"/>
        <v>0</v>
      </c>
      <c r="J1977" s="74" t="str">
        <f t="shared" si="60"/>
        <v/>
      </c>
    </row>
    <row r="1978" spans="1:10" ht="15" customHeight="1">
      <c r="A1978" s="25">
        <v>2023</v>
      </c>
      <c r="B1978" s="25" t="s">
        <v>17</v>
      </c>
      <c r="C1978" s="24" t="s">
        <v>4362</v>
      </c>
      <c r="D1978" s="24" t="s">
        <v>2751</v>
      </c>
      <c r="E1978" s="23" t="s">
        <v>4012</v>
      </c>
      <c r="F1978" s="115">
        <v>200</v>
      </c>
      <c r="G1978" s="85">
        <v>0.35</v>
      </c>
      <c r="H1978" s="72"/>
      <c r="I1978" s="73">
        <f t="shared" si="61"/>
        <v>0</v>
      </c>
      <c r="J1978" s="74" t="str">
        <f t="shared" si="60"/>
        <v/>
      </c>
    </row>
    <row r="1979" spans="1:10" ht="15" customHeight="1">
      <c r="A1979" s="25">
        <v>2024</v>
      </c>
      <c r="B1979" s="25" t="s">
        <v>17</v>
      </c>
      <c r="C1979" s="24" t="s">
        <v>4361</v>
      </c>
      <c r="D1979" s="24" t="s">
        <v>2751</v>
      </c>
      <c r="E1979" s="23">
        <v>75237</v>
      </c>
      <c r="F1979" s="115">
        <v>444</v>
      </c>
      <c r="G1979" s="85">
        <v>0.25</v>
      </c>
      <c r="H1979" s="72"/>
      <c r="I1979" s="73">
        <f t="shared" si="61"/>
        <v>0</v>
      </c>
      <c r="J1979" s="74" t="str">
        <f t="shared" si="60"/>
        <v/>
      </c>
    </row>
    <row r="1980" spans="1:10" ht="15" customHeight="1">
      <c r="A1980" s="25">
        <v>2025</v>
      </c>
      <c r="B1980" s="25" t="s">
        <v>17</v>
      </c>
      <c r="C1980" s="24" t="s">
        <v>4359</v>
      </c>
      <c r="D1980" s="24" t="s">
        <v>2876</v>
      </c>
      <c r="E1980" s="23">
        <v>15653</v>
      </c>
      <c r="F1980" s="115">
        <v>80</v>
      </c>
      <c r="G1980" s="85">
        <v>31.336666666666662</v>
      </c>
      <c r="H1980" s="72"/>
      <c r="I1980" s="73">
        <f t="shared" si="61"/>
        <v>0</v>
      </c>
      <c r="J1980" s="74" t="str">
        <f t="shared" si="60"/>
        <v/>
      </c>
    </row>
    <row r="1981" spans="1:10" ht="15" customHeight="1">
      <c r="A1981" s="25">
        <v>2026</v>
      </c>
      <c r="B1981" s="25" t="s">
        <v>17</v>
      </c>
      <c r="C1981" s="24" t="s">
        <v>4359</v>
      </c>
      <c r="D1981" s="24" t="s">
        <v>2876</v>
      </c>
      <c r="E1981" s="23">
        <v>75237</v>
      </c>
      <c r="F1981" s="115">
        <v>87</v>
      </c>
      <c r="G1981" s="85">
        <v>20.786666666666665</v>
      </c>
      <c r="H1981" s="72"/>
      <c r="I1981" s="73">
        <f t="shared" si="61"/>
        <v>0</v>
      </c>
      <c r="J1981" s="74" t="str">
        <f t="shared" si="60"/>
        <v/>
      </c>
    </row>
    <row r="1982" spans="1:10" ht="15" customHeight="1">
      <c r="A1982" s="25">
        <v>2027</v>
      </c>
      <c r="B1982" s="25" t="s">
        <v>17</v>
      </c>
      <c r="C1982" s="24" t="s">
        <v>4359</v>
      </c>
      <c r="D1982" s="24" t="s">
        <v>2876</v>
      </c>
      <c r="E1982" s="23" t="s">
        <v>4351</v>
      </c>
      <c r="F1982" s="115">
        <v>5</v>
      </c>
      <c r="G1982" s="85">
        <v>31.336666666666662</v>
      </c>
      <c r="H1982" s="72"/>
      <c r="I1982" s="73">
        <f t="shared" si="61"/>
        <v>0</v>
      </c>
      <c r="J1982" s="74" t="str">
        <f t="shared" si="60"/>
        <v/>
      </c>
    </row>
    <row r="1983" spans="1:10" ht="15" customHeight="1">
      <c r="A1983" s="25">
        <v>2028</v>
      </c>
      <c r="B1983" s="25" t="s">
        <v>17</v>
      </c>
      <c r="C1983" s="24" t="s">
        <v>4359</v>
      </c>
      <c r="D1983" s="24" t="s">
        <v>2876</v>
      </c>
      <c r="E1983" s="23" t="s">
        <v>4360</v>
      </c>
      <c r="F1983" s="115">
        <v>6</v>
      </c>
      <c r="G1983" s="85">
        <v>31.336666666666662</v>
      </c>
      <c r="H1983" s="72"/>
      <c r="I1983" s="73">
        <f t="shared" si="61"/>
        <v>0</v>
      </c>
      <c r="J1983" s="74" t="str">
        <f t="shared" si="60"/>
        <v/>
      </c>
    </row>
    <row r="1984" spans="1:10" ht="15" customHeight="1">
      <c r="A1984" s="25">
        <v>2029</v>
      </c>
      <c r="B1984" s="25" t="s">
        <v>17</v>
      </c>
      <c r="C1984" s="24" t="s">
        <v>4359</v>
      </c>
      <c r="D1984" s="24" t="s">
        <v>2876</v>
      </c>
      <c r="E1984" s="23" t="s">
        <v>2812</v>
      </c>
      <c r="F1984" s="115">
        <v>114</v>
      </c>
      <c r="G1984" s="85">
        <v>31.336666666666662</v>
      </c>
      <c r="H1984" s="72"/>
      <c r="I1984" s="73">
        <f t="shared" si="61"/>
        <v>0</v>
      </c>
      <c r="J1984" s="74" t="str">
        <f t="shared" si="60"/>
        <v/>
      </c>
    </row>
    <row r="1985" spans="1:10" ht="15" customHeight="1">
      <c r="A1985" s="25">
        <v>2030</v>
      </c>
      <c r="B1985" s="25" t="s">
        <v>17</v>
      </c>
      <c r="C1985" s="24" t="s">
        <v>4358</v>
      </c>
      <c r="D1985" s="24" t="s">
        <v>2876</v>
      </c>
      <c r="E1985" s="23" t="s">
        <v>2812</v>
      </c>
      <c r="F1985" s="115">
        <v>15</v>
      </c>
      <c r="G1985" s="85">
        <v>33.473333333333336</v>
      </c>
      <c r="H1985" s="72"/>
      <c r="I1985" s="73">
        <f t="shared" si="61"/>
        <v>0</v>
      </c>
      <c r="J1985" s="74" t="str">
        <f t="shared" si="60"/>
        <v/>
      </c>
    </row>
    <row r="1986" spans="1:10" ht="15" customHeight="1">
      <c r="A1986" s="25">
        <v>2031</v>
      </c>
      <c r="B1986" s="25" t="s">
        <v>17</v>
      </c>
      <c r="C1986" s="24" t="s">
        <v>4357</v>
      </c>
      <c r="D1986" s="24" t="s">
        <v>2876</v>
      </c>
      <c r="E1986" s="23">
        <v>15653</v>
      </c>
      <c r="F1986" s="115">
        <v>336</v>
      </c>
      <c r="G1986" s="85">
        <v>2.4</v>
      </c>
      <c r="H1986" s="72"/>
      <c r="I1986" s="73">
        <f t="shared" si="61"/>
        <v>0</v>
      </c>
      <c r="J1986" s="74" t="str">
        <f t="shared" ref="J1986:J2049" si="62">IF(H:H&gt;G:G, "Above Estimated Unit Price", "")</f>
        <v/>
      </c>
    </row>
    <row r="1987" spans="1:10" ht="15" customHeight="1">
      <c r="A1987" s="25">
        <v>2032</v>
      </c>
      <c r="B1987" s="25" t="s">
        <v>17</v>
      </c>
      <c r="C1987" s="24" t="s">
        <v>4357</v>
      </c>
      <c r="D1987" s="24" t="s">
        <v>2876</v>
      </c>
      <c r="E1987" s="23">
        <v>75237</v>
      </c>
      <c r="F1987" s="115">
        <v>121</v>
      </c>
      <c r="G1987" s="85">
        <v>2.8033333333333332</v>
      </c>
      <c r="H1987" s="72"/>
      <c r="I1987" s="73">
        <f t="shared" ref="I1987:I2050" si="63">H1987*F1987</f>
        <v>0</v>
      </c>
      <c r="J1987" s="74" t="str">
        <f t="shared" si="62"/>
        <v/>
      </c>
    </row>
    <row r="1988" spans="1:10" ht="15" customHeight="1">
      <c r="A1988" s="25">
        <v>2033</v>
      </c>
      <c r="B1988" s="25" t="s">
        <v>17</v>
      </c>
      <c r="C1988" s="24" t="s">
        <v>4356</v>
      </c>
      <c r="D1988" s="24" t="s">
        <v>4355</v>
      </c>
      <c r="E1988" s="23">
        <v>15653</v>
      </c>
      <c r="F1988" s="115">
        <v>172</v>
      </c>
      <c r="G1988" s="85">
        <v>1.25</v>
      </c>
      <c r="H1988" s="72"/>
      <c r="I1988" s="73">
        <f t="shared" si="63"/>
        <v>0</v>
      </c>
      <c r="J1988" s="74" t="str">
        <f t="shared" si="62"/>
        <v/>
      </c>
    </row>
    <row r="1989" spans="1:10" ht="15" customHeight="1">
      <c r="A1989" s="25">
        <v>2034</v>
      </c>
      <c r="B1989" s="25" t="s">
        <v>17</v>
      </c>
      <c r="C1989" s="24" t="s">
        <v>4356</v>
      </c>
      <c r="D1989" s="24" t="s">
        <v>4355</v>
      </c>
      <c r="E1989" s="23">
        <v>75237</v>
      </c>
      <c r="F1989" s="115">
        <v>56</v>
      </c>
      <c r="G1989" s="85">
        <v>4.5</v>
      </c>
      <c r="H1989" s="72"/>
      <c r="I1989" s="73">
        <f t="shared" si="63"/>
        <v>0</v>
      </c>
      <c r="J1989" s="74" t="str">
        <f t="shared" si="62"/>
        <v/>
      </c>
    </row>
    <row r="1990" spans="1:10" ht="15" customHeight="1">
      <c r="A1990" s="25">
        <v>2035</v>
      </c>
      <c r="B1990" s="25" t="s">
        <v>17</v>
      </c>
      <c r="C1990" s="24" t="s">
        <v>4353</v>
      </c>
      <c r="D1990" s="24" t="s">
        <v>2747</v>
      </c>
      <c r="E1990" s="23" t="s">
        <v>2812</v>
      </c>
      <c r="F1990" s="115">
        <v>258</v>
      </c>
      <c r="G1990" s="85">
        <v>5.0599999999999996</v>
      </c>
      <c r="H1990" s="72"/>
      <c r="I1990" s="73">
        <f t="shared" si="63"/>
        <v>0</v>
      </c>
      <c r="J1990" s="74" t="str">
        <f t="shared" si="62"/>
        <v/>
      </c>
    </row>
    <row r="1991" spans="1:10" ht="15" customHeight="1">
      <c r="A1991" s="25">
        <v>2036</v>
      </c>
      <c r="B1991" s="25" t="s">
        <v>17</v>
      </c>
      <c r="C1991" s="24" t="s">
        <v>4352</v>
      </c>
      <c r="D1991" s="24" t="s">
        <v>2895</v>
      </c>
      <c r="E1991" s="23" t="s">
        <v>4351</v>
      </c>
      <c r="F1991" s="115">
        <v>76</v>
      </c>
      <c r="G1991" s="85">
        <v>4.996666666666667</v>
      </c>
      <c r="H1991" s="72"/>
      <c r="I1991" s="73">
        <f t="shared" si="63"/>
        <v>0</v>
      </c>
      <c r="J1991" s="74" t="str">
        <f t="shared" si="62"/>
        <v/>
      </c>
    </row>
    <row r="1992" spans="1:10" ht="15" customHeight="1">
      <c r="A1992" s="25">
        <v>2037</v>
      </c>
      <c r="B1992" s="25" t="s">
        <v>17</v>
      </c>
      <c r="C1992" s="24" t="s">
        <v>4352</v>
      </c>
      <c r="D1992" s="24" t="s">
        <v>2895</v>
      </c>
      <c r="E1992" s="23" t="s">
        <v>2812</v>
      </c>
      <c r="F1992" s="115">
        <v>52</v>
      </c>
      <c r="G1992" s="85">
        <v>5.0066666666666668</v>
      </c>
      <c r="H1992" s="72"/>
      <c r="I1992" s="73">
        <f t="shared" si="63"/>
        <v>0</v>
      </c>
      <c r="J1992" s="74" t="str">
        <f t="shared" si="62"/>
        <v/>
      </c>
    </row>
    <row r="1993" spans="1:10" ht="15" customHeight="1">
      <c r="A1993" s="25">
        <v>2038</v>
      </c>
      <c r="B1993" s="25" t="s">
        <v>17</v>
      </c>
      <c r="C1993" s="24" t="s">
        <v>4350</v>
      </c>
      <c r="D1993" s="24" t="s">
        <v>2895</v>
      </c>
      <c r="E1993" s="23" t="s">
        <v>4351</v>
      </c>
      <c r="F1993" s="115">
        <v>92</v>
      </c>
      <c r="G1993" s="85">
        <v>2.2599999999999998</v>
      </c>
      <c r="H1993" s="72"/>
      <c r="I1993" s="73">
        <f t="shared" si="63"/>
        <v>0</v>
      </c>
      <c r="J1993" s="74" t="str">
        <f t="shared" si="62"/>
        <v/>
      </c>
    </row>
    <row r="1994" spans="1:10" ht="15" customHeight="1">
      <c r="A1994" s="25">
        <v>2039</v>
      </c>
      <c r="B1994" s="25" t="s">
        <v>17</v>
      </c>
      <c r="C1994" s="24" t="s">
        <v>4350</v>
      </c>
      <c r="D1994" s="24" t="s">
        <v>2895</v>
      </c>
      <c r="E1994" s="23" t="s">
        <v>2812</v>
      </c>
      <c r="F1994" s="115">
        <v>40</v>
      </c>
      <c r="G1994" s="85">
        <v>2.34</v>
      </c>
      <c r="H1994" s="72"/>
      <c r="I1994" s="73">
        <f t="shared" si="63"/>
        <v>0</v>
      </c>
      <c r="J1994" s="74" t="str">
        <f t="shared" si="62"/>
        <v/>
      </c>
    </row>
    <row r="1995" spans="1:10" ht="15" customHeight="1">
      <c r="A1995" s="25">
        <v>2040</v>
      </c>
      <c r="B1995" s="25" t="s">
        <v>17</v>
      </c>
      <c r="C1995" s="24" t="s">
        <v>4349</v>
      </c>
      <c r="D1995" s="24" t="s">
        <v>4348</v>
      </c>
      <c r="E1995" s="23">
        <v>83014</v>
      </c>
      <c r="F1995" s="115">
        <v>15</v>
      </c>
      <c r="G1995" s="85">
        <v>111.28000000000002</v>
      </c>
      <c r="H1995" s="72"/>
      <c r="I1995" s="73">
        <f t="shared" si="63"/>
        <v>0</v>
      </c>
      <c r="J1995" s="74" t="str">
        <f t="shared" si="62"/>
        <v/>
      </c>
    </row>
    <row r="1996" spans="1:10" ht="15" customHeight="1">
      <c r="A1996" s="25">
        <v>2041</v>
      </c>
      <c r="B1996" s="25" t="s">
        <v>17</v>
      </c>
      <c r="C1996" s="24" t="s">
        <v>4347</v>
      </c>
      <c r="D1996" s="24" t="s">
        <v>4346</v>
      </c>
      <c r="E1996" s="23">
        <v>69370</v>
      </c>
      <c r="F1996" s="115">
        <v>120</v>
      </c>
      <c r="G1996" s="85">
        <v>7.0399999999999991</v>
      </c>
      <c r="H1996" s="72"/>
      <c r="I1996" s="73">
        <f t="shared" si="63"/>
        <v>0</v>
      </c>
      <c r="J1996" s="74" t="str">
        <f t="shared" si="62"/>
        <v/>
      </c>
    </row>
    <row r="1997" spans="1:10" ht="15" customHeight="1">
      <c r="A1997" s="25">
        <v>2042</v>
      </c>
      <c r="B1997" s="25" t="s">
        <v>17</v>
      </c>
      <c r="C1997" s="24" t="s">
        <v>4345</v>
      </c>
      <c r="D1997" s="24" t="s">
        <v>4317</v>
      </c>
      <c r="E1997" s="23">
        <v>17446</v>
      </c>
      <c r="F1997" s="115">
        <v>260</v>
      </c>
      <c r="G1997" s="85">
        <v>0.62999999999999989</v>
      </c>
      <c r="H1997" s="72"/>
      <c r="I1997" s="73">
        <f t="shared" si="63"/>
        <v>0</v>
      </c>
      <c r="J1997" s="74" t="str">
        <f t="shared" si="62"/>
        <v/>
      </c>
    </row>
    <row r="1998" spans="1:10" ht="15" customHeight="1">
      <c r="A1998" s="25">
        <v>2043</v>
      </c>
      <c r="B1998" s="25" t="s">
        <v>17</v>
      </c>
      <c r="C1998" s="24" t="s">
        <v>4344</v>
      </c>
      <c r="D1998" s="24" t="s">
        <v>4317</v>
      </c>
      <c r="E1998" s="23">
        <v>56878</v>
      </c>
      <c r="F1998" s="115">
        <v>525</v>
      </c>
      <c r="G1998" s="85">
        <v>1.1266666666666667</v>
      </c>
      <c r="H1998" s="72"/>
      <c r="I1998" s="73">
        <f t="shared" si="63"/>
        <v>0</v>
      </c>
      <c r="J1998" s="74" t="str">
        <f t="shared" si="62"/>
        <v/>
      </c>
    </row>
    <row r="1999" spans="1:10" ht="15" customHeight="1">
      <c r="A1999" s="25">
        <v>2044</v>
      </c>
      <c r="B1999" s="25" t="s">
        <v>17</v>
      </c>
      <c r="C1999" s="24" t="s">
        <v>4343</v>
      </c>
      <c r="D1999" s="24" t="s">
        <v>4317</v>
      </c>
      <c r="E1999" s="23">
        <v>56878</v>
      </c>
      <c r="F1999" s="115">
        <v>454</v>
      </c>
      <c r="G1999" s="85">
        <v>1.21</v>
      </c>
      <c r="H1999" s="72"/>
      <c r="I1999" s="73">
        <f t="shared" si="63"/>
        <v>0</v>
      </c>
      <c r="J1999" s="74" t="str">
        <f t="shared" si="62"/>
        <v/>
      </c>
    </row>
    <row r="2000" spans="1:10" ht="15" customHeight="1">
      <c r="A2000" s="25">
        <v>2045</v>
      </c>
      <c r="B2000" s="25" t="s">
        <v>17</v>
      </c>
      <c r="C2000" s="24" t="s">
        <v>4342</v>
      </c>
      <c r="D2000" s="24" t="s">
        <v>4341</v>
      </c>
      <c r="E2000" s="23">
        <v>73197</v>
      </c>
      <c r="F2000" s="115">
        <v>633</v>
      </c>
      <c r="G2000" s="85">
        <v>1.2366666666666666</v>
      </c>
      <c r="H2000" s="72"/>
      <c r="I2000" s="73">
        <f t="shared" si="63"/>
        <v>0</v>
      </c>
      <c r="J2000" s="74" t="str">
        <f t="shared" si="62"/>
        <v/>
      </c>
    </row>
    <row r="2001" spans="1:10" ht="15" customHeight="1">
      <c r="A2001" s="25">
        <v>2046</v>
      </c>
      <c r="B2001" s="25" t="s">
        <v>17</v>
      </c>
      <c r="C2001" s="24" t="s">
        <v>4340</v>
      </c>
      <c r="D2001" s="24" t="s">
        <v>4317</v>
      </c>
      <c r="E2001" s="23">
        <v>73197</v>
      </c>
      <c r="F2001" s="115">
        <v>187</v>
      </c>
      <c r="G2001" s="85">
        <v>1.3233333333333335</v>
      </c>
      <c r="H2001" s="72"/>
      <c r="I2001" s="73">
        <f t="shared" si="63"/>
        <v>0</v>
      </c>
      <c r="J2001" s="74" t="str">
        <f t="shared" si="62"/>
        <v/>
      </c>
    </row>
    <row r="2002" spans="1:10" ht="15" customHeight="1">
      <c r="A2002" s="25">
        <v>2047</v>
      </c>
      <c r="B2002" s="25" t="s">
        <v>17</v>
      </c>
      <c r="C2002" s="24" t="s">
        <v>4339</v>
      </c>
      <c r="D2002" s="24" t="s">
        <v>4317</v>
      </c>
      <c r="E2002" s="23">
        <v>73197</v>
      </c>
      <c r="F2002" s="115">
        <v>1584</v>
      </c>
      <c r="G2002" s="85">
        <v>3.1633333333333327</v>
      </c>
      <c r="H2002" s="72"/>
      <c r="I2002" s="73">
        <f t="shared" si="63"/>
        <v>0</v>
      </c>
      <c r="J2002" s="74" t="str">
        <f t="shared" si="62"/>
        <v/>
      </c>
    </row>
    <row r="2003" spans="1:10" ht="15" customHeight="1">
      <c r="A2003" s="25">
        <v>2048</v>
      </c>
      <c r="B2003" s="25" t="s">
        <v>17</v>
      </c>
      <c r="C2003" s="24" t="s">
        <v>4338</v>
      </c>
      <c r="D2003" s="24" t="s">
        <v>4319</v>
      </c>
      <c r="E2003" s="23">
        <v>73197</v>
      </c>
      <c r="F2003" s="115">
        <v>36</v>
      </c>
      <c r="G2003" s="85">
        <v>8.6033333333333335</v>
      </c>
      <c r="H2003" s="72"/>
      <c r="I2003" s="73">
        <f t="shared" si="63"/>
        <v>0</v>
      </c>
      <c r="J2003" s="74" t="str">
        <f t="shared" si="62"/>
        <v/>
      </c>
    </row>
    <row r="2004" spans="1:10" ht="15" customHeight="1">
      <c r="A2004" s="25">
        <v>2049</v>
      </c>
      <c r="B2004" s="25" t="s">
        <v>17</v>
      </c>
      <c r="C2004" s="24" t="s">
        <v>4338</v>
      </c>
      <c r="D2004" s="24" t="s">
        <v>4319</v>
      </c>
      <c r="E2004" s="23">
        <v>92215</v>
      </c>
      <c r="F2004" s="115">
        <v>65</v>
      </c>
      <c r="G2004" s="85">
        <v>8.6033333333333335</v>
      </c>
      <c r="H2004" s="72"/>
      <c r="I2004" s="73">
        <f t="shared" si="63"/>
        <v>0</v>
      </c>
      <c r="J2004" s="74" t="str">
        <f t="shared" si="62"/>
        <v/>
      </c>
    </row>
    <row r="2005" spans="1:10" ht="15" customHeight="1">
      <c r="A2005" s="25">
        <v>2050</v>
      </c>
      <c r="B2005" s="25" t="s">
        <v>17</v>
      </c>
      <c r="C2005" s="24" t="s">
        <v>4337</v>
      </c>
      <c r="D2005" s="24" t="s">
        <v>4319</v>
      </c>
      <c r="E2005" s="23" t="s">
        <v>4316</v>
      </c>
      <c r="F2005" s="115">
        <v>350</v>
      </c>
      <c r="G2005" s="85">
        <v>1.3933333333333333</v>
      </c>
      <c r="H2005" s="72"/>
      <c r="I2005" s="73">
        <f t="shared" si="63"/>
        <v>0</v>
      </c>
      <c r="J2005" s="74" t="str">
        <f t="shared" si="62"/>
        <v/>
      </c>
    </row>
    <row r="2006" spans="1:10" ht="15" customHeight="1">
      <c r="A2006" s="25">
        <v>2051</v>
      </c>
      <c r="B2006" s="25" t="s">
        <v>17</v>
      </c>
      <c r="C2006" s="24" t="s">
        <v>4336</v>
      </c>
      <c r="D2006" s="24" t="s">
        <v>4317</v>
      </c>
      <c r="E2006" s="23">
        <v>56878</v>
      </c>
      <c r="F2006" s="115">
        <v>896</v>
      </c>
      <c r="G2006" s="85">
        <v>10.53</v>
      </c>
      <c r="H2006" s="72"/>
      <c r="I2006" s="73">
        <f t="shared" si="63"/>
        <v>0</v>
      </c>
      <c r="J2006" s="74" t="str">
        <f t="shared" si="62"/>
        <v/>
      </c>
    </row>
    <row r="2007" spans="1:10" ht="15" customHeight="1">
      <c r="A2007" s="25">
        <v>2052</v>
      </c>
      <c r="B2007" s="25" t="s">
        <v>17</v>
      </c>
      <c r="C2007" s="24" t="s">
        <v>4335</v>
      </c>
      <c r="D2007" s="24" t="s">
        <v>4333</v>
      </c>
      <c r="E2007" s="23" t="s">
        <v>4316</v>
      </c>
      <c r="F2007" s="115">
        <v>357</v>
      </c>
      <c r="G2007" s="85">
        <v>5</v>
      </c>
      <c r="H2007" s="72"/>
      <c r="I2007" s="73">
        <f t="shared" si="63"/>
        <v>0</v>
      </c>
      <c r="J2007" s="74" t="str">
        <f t="shared" si="62"/>
        <v/>
      </c>
    </row>
    <row r="2008" spans="1:10" ht="15" customHeight="1">
      <c r="A2008" s="25">
        <v>2053</v>
      </c>
      <c r="B2008" s="25" t="s">
        <v>17</v>
      </c>
      <c r="C2008" s="24" t="s">
        <v>4334</v>
      </c>
      <c r="D2008" s="24" t="s">
        <v>4333</v>
      </c>
      <c r="E2008" s="23">
        <v>73197</v>
      </c>
      <c r="F2008" s="115">
        <v>8</v>
      </c>
      <c r="G2008" s="85">
        <v>12.15</v>
      </c>
      <c r="H2008" s="72"/>
      <c r="I2008" s="73">
        <f t="shared" si="63"/>
        <v>0</v>
      </c>
      <c r="J2008" s="74" t="str">
        <f t="shared" si="62"/>
        <v/>
      </c>
    </row>
    <row r="2009" spans="1:10" ht="15" customHeight="1">
      <c r="A2009" s="25">
        <v>2054</v>
      </c>
      <c r="B2009" s="25" t="s">
        <v>17</v>
      </c>
      <c r="C2009" s="24" t="s">
        <v>4332</v>
      </c>
      <c r="D2009" s="24" t="s">
        <v>4330</v>
      </c>
      <c r="E2009" s="23">
        <v>73197</v>
      </c>
      <c r="F2009" s="115">
        <v>311</v>
      </c>
      <c r="G2009" s="85">
        <v>39.946666666666665</v>
      </c>
      <c r="H2009" s="72"/>
      <c r="I2009" s="73">
        <f t="shared" si="63"/>
        <v>0</v>
      </c>
      <c r="J2009" s="74" t="str">
        <f t="shared" si="62"/>
        <v/>
      </c>
    </row>
    <row r="2010" spans="1:10" ht="15" customHeight="1">
      <c r="A2010" s="25">
        <v>2055</v>
      </c>
      <c r="B2010" s="25" t="s">
        <v>17</v>
      </c>
      <c r="C2010" s="24" t="s">
        <v>4331</v>
      </c>
      <c r="D2010" s="24" t="s">
        <v>4330</v>
      </c>
      <c r="E2010" s="23">
        <v>73197</v>
      </c>
      <c r="F2010" s="115">
        <v>609</v>
      </c>
      <c r="G2010" s="85">
        <v>1.92</v>
      </c>
      <c r="H2010" s="72"/>
      <c r="I2010" s="73">
        <f t="shared" si="63"/>
        <v>0</v>
      </c>
      <c r="J2010" s="74" t="str">
        <f t="shared" si="62"/>
        <v/>
      </c>
    </row>
    <row r="2011" spans="1:10" ht="15" customHeight="1">
      <c r="A2011" s="25">
        <v>2056</v>
      </c>
      <c r="B2011" s="25" t="s">
        <v>17</v>
      </c>
      <c r="C2011" s="24" t="s">
        <v>4329</v>
      </c>
      <c r="D2011" s="24" t="s">
        <v>4322</v>
      </c>
      <c r="E2011" s="23">
        <v>73197</v>
      </c>
      <c r="F2011" s="115">
        <v>660</v>
      </c>
      <c r="G2011" s="85">
        <v>2.9066666666666663</v>
      </c>
      <c r="H2011" s="72"/>
      <c r="I2011" s="73">
        <f t="shared" si="63"/>
        <v>0</v>
      </c>
      <c r="J2011" s="74" t="str">
        <f t="shared" si="62"/>
        <v/>
      </c>
    </row>
    <row r="2012" spans="1:10" ht="15" customHeight="1">
      <c r="A2012" s="25">
        <v>2057</v>
      </c>
      <c r="B2012" s="25" t="s">
        <v>17</v>
      </c>
      <c r="C2012" s="24" t="s">
        <v>4328</v>
      </c>
      <c r="D2012" s="24" t="s">
        <v>4327</v>
      </c>
      <c r="E2012" s="23">
        <v>73197</v>
      </c>
      <c r="F2012" s="115">
        <v>182</v>
      </c>
      <c r="G2012" s="85">
        <v>3.0466666666666669</v>
      </c>
      <c r="H2012" s="72"/>
      <c r="I2012" s="73">
        <f t="shared" si="63"/>
        <v>0</v>
      </c>
      <c r="J2012" s="74" t="str">
        <f t="shared" si="62"/>
        <v/>
      </c>
    </row>
    <row r="2013" spans="1:10" ht="15" customHeight="1">
      <c r="A2013" s="25">
        <v>2058</v>
      </c>
      <c r="B2013" s="25" t="s">
        <v>17</v>
      </c>
      <c r="C2013" s="24" t="s">
        <v>4326</v>
      </c>
      <c r="D2013" s="24" t="s">
        <v>4317</v>
      </c>
      <c r="E2013" s="23">
        <v>73197</v>
      </c>
      <c r="F2013" s="115">
        <v>10</v>
      </c>
      <c r="G2013" s="85">
        <v>10.246666666666666</v>
      </c>
      <c r="H2013" s="72"/>
      <c r="I2013" s="73">
        <f t="shared" si="63"/>
        <v>0</v>
      </c>
      <c r="J2013" s="74" t="str">
        <f t="shared" si="62"/>
        <v/>
      </c>
    </row>
    <row r="2014" spans="1:10" ht="15" customHeight="1">
      <c r="A2014" s="25">
        <v>2059</v>
      </c>
      <c r="B2014" s="25" t="s">
        <v>17</v>
      </c>
      <c r="C2014" s="24" t="s">
        <v>4325</v>
      </c>
      <c r="D2014" s="24" t="s">
        <v>4324</v>
      </c>
      <c r="E2014" s="23">
        <v>73197</v>
      </c>
      <c r="F2014" s="115">
        <v>20</v>
      </c>
      <c r="G2014" s="85">
        <v>4</v>
      </c>
      <c r="H2014" s="72"/>
      <c r="I2014" s="73">
        <f t="shared" si="63"/>
        <v>0</v>
      </c>
      <c r="J2014" s="74" t="str">
        <f t="shared" si="62"/>
        <v/>
      </c>
    </row>
    <row r="2015" spans="1:10" ht="15" customHeight="1">
      <c r="A2015" s="25">
        <v>2060</v>
      </c>
      <c r="B2015" s="25" t="s">
        <v>17</v>
      </c>
      <c r="C2015" s="24" t="s">
        <v>4323</v>
      </c>
      <c r="D2015" s="24" t="s">
        <v>3297</v>
      </c>
      <c r="E2015" s="23">
        <v>73197</v>
      </c>
      <c r="F2015" s="115">
        <v>9</v>
      </c>
      <c r="G2015" s="85">
        <v>35</v>
      </c>
      <c r="H2015" s="72"/>
      <c r="I2015" s="73">
        <f t="shared" si="63"/>
        <v>0</v>
      </c>
      <c r="J2015" s="74" t="str">
        <f t="shared" si="62"/>
        <v/>
      </c>
    </row>
    <row r="2016" spans="1:10" ht="15" customHeight="1">
      <c r="A2016" s="25">
        <v>2061</v>
      </c>
      <c r="B2016" s="25" t="s">
        <v>17</v>
      </c>
      <c r="C2016" s="24" t="s">
        <v>4321</v>
      </c>
      <c r="D2016" s="24" t="s">
        <v>4320</v>
      </c>
      <c r="E2016" s="23">
        <v>56878</v>
      </c>
      <c r="F2016" s="115">
        <v>52</v>
      </c>
      <c r="G2016" s="85">
        <v>3.1433333333333331</v>
      </c>
      <c r="H2016" s="72"/>
      <c r="I2016" s="73">
        <f t="shared" si="63"/>
        <v>0</v>
      </c>
      <c r="J2016" s="74" t="str">
        <f t="shared" si="62"/>
        <v/>
      </c>
    </row>
    <row r="2017" spans="1:10" ht="15" customHeight="1">
      <c r="A2017" s="25">
        <v>2062</v>
      </c>
      <c r="B2017" s="25" t="s">
        <v>17</v>
      </c>
      <c r="C2017" s="24" t="s">
        <v>4318</v>
      </c>
      <c r="D2017" s="24" t="s">
        <v>4317</v>
      </c>
      <c r="E2017" s="23">
        <v>73197</v>
      </c>
      <c r="F2017" s="115">
        <v>50</v>
      </c>
      <c r="G2017" s="85">
        <v>4.45</v>
      </c>
      <c r="H2017" s="72"/>
      <c r="I2017" s="73">
        <f t="shared" si="63"/>
        <v>0</v>
      </c>
      <c r="J2017" s="74" t="str">
        <f t="shared" si="62"/>
        <v/>
      </c>
    </row>
    <row r="2018" spans="1:10" ht="15" customHeight="1">
      <c r="A2018" s="25">
        <v>2063</v>
      </c>
      <c r="B2018" s="25" t="s">
        <v>17</v>
      </c>
      <c r="C2018" s="24" t="s">
        <v>4315</v>
      </c>
      <c r="D2018" s="24" t="s">
        <v>4314</v>
      </c>
      <c r="E2018" s="23">
        <v>73197</v>
      </c>
      <c r="F2018" s="115">
        <v>105</v>
      </c>
      <c r="G2018" s="85">
        <v>0.64</v>
      </c>
      <c r="H2018" s="72"/>
      <c r="I2018" s="73">
        <f t="shared" si="63"/>
        <v>0</v>
      </c>
      <c r="J2018" s="74" t="str">
        <f t="shared" si="62"/>
        <v/>
      </c>
    </row>
    <row r="2019" spans="1:10" ht="15" customHeight="1">
      <c r="A2019" s="25">
        <v>2064</v>
      </c>
      <c r="B2019" s="25" t="s">
        <v>17</v>
      </c>
      <c r="C2019" s="24" t="s">
        <v>4315</v>
      </c>
      <c r="D2019" s="24" t="s">
        <v>4314</v>
      </c>
      <c r="E2019" s="23" t="s">
        <v>4316</v>
      </c>
      <c r="F2019" s="115">
        <v>58</v>
      </c>
      <c r="G2019" s="85">
        <v>1.3733333333333333</v>
      </c>
      <c r="H2019" s="72"/>
      <c r="I2019" s="73">
        <f t="shared" si="63"/>
        <v>0</v>
      </c>
      <c r="J2019" s="74" t="str">
        <f t="shared" si="62"/>
        <v/>
      </c>
    </row>
    <row r="2020" spans="1:10" ht="15" customHeight="1">
      <c r="A2020" s="25">
        <v>2065</v>
      </c>
      <c r="B2020" s="25" t="s">
        <v>17</v>
      </c>
      <c r="C2020" s="24" t="s">
        <v>4313</v>
      </c>
      <c r="D2020" s="24" t="s">
        <v>2676</v>
      </c>
      <c r="E2020" s="23">
        <v>198</v>
      </c>
      <c r="F2020" s="115">
        <v>18</v>
      </c>
      <c r="G2020" s="85">
        <v>35.25</v>
      </c>
      <c r="H2020" s="72"/>
      <c r="I2020" s="73">
        <f t="shared" si="63"/>
        <v>0</v>
      </c>
      <c r="J2020" s="74" t="str">
        <f t="shared" si="62"/>
        <v/>
      </c>
    </row>
    <row r="2021" spans="1:10" ht="15" customHeight="1">
      <c r="A2021" s="25">
        <v>2066</v>
      </c>
      <c r="B2021" s="25" t="s">
        <v>17</v>
      </c>
      <c r="C2021" s="24" t="s">
        <v>4313</v>
      </c>
      <c r="D2021" s="24" t="s">
        <v>2676</v>
      </c>
      <c r="E2021" s="23">
        <v>73134</v>
      </c>
      <c r="F2021" s="115">
        <v>30</v>
      </c>
      <c r="G2021" s="85">
        <v>140.14666666666668</v>
      </c>
      <c r="H2021" s="72"/>
      <c r="I2021" s="73">
        <f t="shared" si="63"/>
        <v>0</v>
      </c>
      <c r="J2021" s="74" t="str">
        <f t="shared" si="62"/>
        <v/>
      </c>
    </row>
    <row r="2022" spans="1:10" ht="15" customHeight="1">
      <c r="A2022" s="25">
        <v>2067</v>
      </c>
      <c r="B2022" s="25" t="s">
        <v>17</v>
      </c>
      <c r="C2022" s="24" t="s">
        <v>4312</v>
      </c>
      <c r="D2022" s="24" t="s">
        <v>4311</v>
      </c>
      <c r="E2022" s="23" t="s">
        <v>4310</v>
      </c>
      <c r="F2022" s="115">
        <v>13</v>
      </c>
      <c r="G2022" s="85">
        <v>9.7799999999999994</v>
      </c>
      <c r="H2022" s="72"/>
      <c r="I2022" s="73">
        <f t="shared" si="63"/>
        <v>0</v>
      </c>
      <c r="J2022" s="74" t="str">
        <f t="shared" si="62"/>
        <v/>
      </c>
    </row>
    <row r="2023" spans="1:10" ht="15" customHeight="1">
      <c r="A2023" s="25">
        <v>2068</v>
      </c>
      <c r="B2023" s="25" t="s">
        <v>17</v>
      </c>
      <c r="C2023" s="24" t="s">
        <v>4309</v>
      </c>
      <c r="D2023" s="24" t="s">
        <v>2685</v>
      </c>
      <c r="E2023" s="23">
        <v>81982</v>
      </c>
      <c r="F2023" s="115">
        <v>17</v>
      </c>
      <c r="G2023" s="85">
        <v>5.83</v>
      </c>
      <c r="H2023" s="72"/>
      <c r="I2023" s="73">
        <f t="shared" si="63"/>
        <v>0</v>
      </c>
      <c r="J2023" s="74" t="str">
        <f t="shared" si="62"/>
        <v/>
      </c>
    </row>
    <row r="2024" spans="1:10" ht="15" customHeight="1">
      <c r="A2024" s="25">
        <v>2069</v>
      </c>
      <c r="B2024" s="25" t="s">
        <v>17</v>
      </c>
      <c r="C2024" s="24" t="s">
        <v>4308</v>
      </c>
      <c r="D2024" s="24" t="s">
        <v>2876</v>
      </c>
      <c r="E2024" s="23">
        <v>15653</v>
      </c>
      <c r="F2024" s="115">
        <v>35</v>
      </c>
      <c r="G2024" s="85">
        <v>2.7633333333333332</v>
      </c>
      <c r="H2024" s="72"/>
      <c r="I2024" s="73">
        <f t="shared" si="63"/>
        <v>0</v>
      </c>
      <c r="J2024" s="74" t="str">
        <f t="shared" si="62"/>
        <v/>
      </c>
    </row>
    <row r="2025" spans="1:10" ht="15" customHeight="1">
      <c r="A2025" s="25">
        <v>2070</v>
      </c>
      <c r="B2025" s="25" t="s">
        <v>17</v>
      </c>
      <c r="C2025" s="24" t="s">
        <v>4306</v>
      </c>
      <c r="D2025" s="24" t="s">
        <v>2759</v>
      </c>
      <c r="E2025" s="23">
        <v>198</v>
      </c>
      <c r="F2025" s="115">
        <v>23</v>
      </c>
      <c r="G2025" s="85">
        <v>8.66</v>
      </c>
      <c r="H2025" s="72"/>
      <c r="I2025" s="73">
        <f t="shared" si="63"/>
        <v>0</v>
      </c>
      <c r="J2025" s="74" t="str">
        <f t="shared" si="62"/>
        <v/>
      </c>
    </row>
    <row r="2026" spans="1:10" ht="15" customHeight="1">
      <c r="A2026" s="25">
        <v>2071</v>
      </c>
      <c r="B2026" s="25" t="s">
        <v>17</v>
      </c>
      <c r="C2026" s="24" t="s">
        <v>4305</v>
      </c>
      <c r="D2026" s="24" t="s">
        <v>4304</v>
      </c>
      <c r="E2026" s="23" t="s">
        <v>4303</v>
      </c>
      <c r="F2026" s="115">
        <v>5</v>
      </c>
      <c r="G2026" s="85">
        <v>430</v>
      </c>
      <c r="H2026" s="72"/>
      <c r="I2026" s="73">
        <f t="shared" si="63"/>
        <v>0</v>
      </c>
      <c r="J2026" s="74" t="str">
        <f t="shared" si="62"/>
        <v/>
      </c>
    </row>
    <row r="2027" spans="1:10" ht="15" customHeight="1">
      <c r="A2027" s="25">
        <v>2072</v>
      </c>
      <c r="B2027" s="25" t="s">
        <v>17</v>
      </c>
      <c r="C2027" s="24" t="s">
        <v>4301</v>
      </c>
      <c r="D2027" s="24" t="s">
        <v>2767</v>
      </c>
      <c r="E2027" s="23">
        <v>76005</v>
      </c>
      <c r="F2027" s="115">
        <v>18</v>
      </c>
      <c r="G2027" s="85">
        <v>164.14333333333335</v>
      </c>
      <c r="H2027" s="72"/>
      <c r="I2027" s="73">
        <f t="shared" si="63"/>
        <v>0</v>
      </c>
      <c r="J2027" s="74" t="str">
        <f t="shared" si="62"/>
        <v/>
      </c>
    </row>
    <row r="2028" spans="1:10" ht="15" customHeight="1">
      <c r="A2028" s="25">
        <v>2073</v>
      </c>
      <c r="B2028" s="25" t="s">
        <v>17</v>
      </c>
      <c r="C2028" s="24" t="s">
        <v>4300</v>
      </c>
      <c r="D2028" s="24" t="s">
        <v>4299</v>
      </c>
      <c r="E2028" s="23">
        <v>81349</v>
      </c>
      <c r="F2028" s="115">
        <v>10</v>
      </c>
      <c r="G2028" s="85">
        <v>8.8033333333333328</v>
      </c>
      <c r="H2028" s="72"/>
      <c r="I2028" s="73">
        <f t="shared" si="63"/>
        <v>0</v>
      </c>
      <c r="J2028" s="74" t="str">
        <f t="shared" si="62"/>
        <v/>
      </c>
    </row>
    <row r="2029" spans="1:10" ht="15" customHeight="1">
      <c r="A2029" s="25">
        <v>2074</v>
      </c>
      <c r="B2029" s="25" t="s">
        <v>17</v>
      </c>
      <c r="C2029" s="24" t="s">
        <v>4298</v>
      </c>
      <c r="D2029" s="24" t="s">
        <v>4297</v>
      </c>
      <c r="E2029" s="23">
        <v>96906</v>
      </c>
      <c r="F2029" s="115">
        <v>5</v>
      </c>
      <c r="G2029" s="85">
        <v>33.973333333333336</v>
      </c>
      <c r="H2029" s="72"/>
      <c r="I2029" s="73">
        <f t="shared" si="63"/>
        <v>0</v>
      </c>
      <c r="J2029" s="74" t="str">
        <f t="shared" si="62"/>
        <v/>
      </c>
    </row>
    <row r="2030" spans="1:10" ht="15" customHeight="1">
      <c r="A2030" s="25">
        <v>2075</v>
      </c>
      <c r="B2030" s="25" t="s">
        <v>17</v>
      </c>
      <c r="C2030" s="24" t="s">
        <v>4296</v>
      </c>
      <c r="D2030" s="24" t="s">
        <v>2805</v>
      </c>
      <c r="E2030" s="23">
        <v>81349</v>
      </c>
      <c r="F2030" s="115">
        <v>5</v>
      </c>
      <c r="G2030" s="85">
        <v>16.426666666666666</v>
      </c>
      <c r="H2030" s="72"/>
      <c r="I2030" s="73">
        <f t="shared" si="63"/>
        <v>0</v>
      </c>
      <c r="J2030" s="74" t="str">
        <f t="shared" si="62"/>
        <v/>
      </c>
    </row>
    <row r="2031" spans="1:10" ht="15" customHeight="1">
      <c r="A2031" s="25">
        <v>2076</v>
      </c>
      <c r="B2031" s="25" t="s">
        <v>17</v>
      </c>
      <c r="C2031" s="24" t="s">
        <v>4295</v>
      </c>
      <c r="D2031" s="24" t="s">
        <v>2678</v>
      </c>
      <c r="E2031" s="23">
        <v>81349</v>
      </c>
      <c r="F2031" s="115">
        <v>5</v>
      </c>
      <c r="G2031" s="85">
        <v>84.44</v>
      </c>
      <c r="H2031" s="72"/>
      <c r="I2031" s="73">
        <f t="shared" si="63"/>
        <v>0</v>
      </c>
      <c r="J2031" s="74" t="str">
        <f t="shared" si="62"/>
        <v/>
      </c>
    </row>
    <row r="2032" spans="1:10" ht="15" customHeight="1">
      <c r="A2032" s="25">
        <v>2077</v>
      </c>
      <c r="B2032" s="25" t="s">
        <v>17</v>
      </c>
      <c r="C2032" s="24" t="s">
        <v>4294</v>
      </c>
      <c r="D2032" s="24" t="s">
        <v>2805</v>
      </c>
      <c r="E2032" s="23">
        <v>81349</v>
      </c>
      <c r="F2032" s="115">
        <v>5</v>
      </c>
      <c r="G2032" s="85">
        <v>201.52333333333331</v>
      </c>
      <c r="H2032" s="72"/>
      <c r="I2032" s="73">
        <f t="shared" si="63"/>
        <v>0</v>
      </c>
      <c r="J2032" s="74" t="str">
        <f t="shared" si="62"/>
        <v/>
      </c>
    </row>
    <row r="2033" spans="1:10" ht="15" customHeight="1">
      <c r="A2033" s="25">
        <v>2078</v>
      </c>
      <c r="B2033" s="25" t="s">
        <v>17</v>
      </c>
      <c r="C2033" s="24" t="s">
        <v>4293</v>
      </c>
      <c r="D2033" s="24" t="s">
        <v>4292</v>
      </c>
      <c r="E2033" s="23">
        <v>81349</v>
      </c>
      <c r="F2033" s="115">
        <v>14</v>
      </c>
      <c r="G2033" s="85">
        <v>7.3833333333333329</v>
      </c>
      <c r="H2033" s="72"/>
      <c r="I2033" s="73">
        <f t="shared" si="63"/>
        <v>0</v>
      </c>
      <c r="J2033" s="74" t="str">
        <f t="shared" si="62"/>
        <v/>
      </c>
    </row>
    <row r="2034" spans="1:10" ht="15" customHeight="1">
      <c r="A2034" s="25">
        <v>2079</v>
      </c>
      <c r="B2034" s="25" t="s">
        <v>17</v>
      </c>
      <c r="C2034" s="24" t="s">
        <v>4291</v>
      </c>
      <c r="D2034" s="24" t="s">
        <v>4238</v>
      </c>
      <c r="E2034" s="23">
        <v>60038</v>
      </c>
      <c r="F2034" s="115">
        <v>102</v>
      </c>
      <c r="G2034" s="85">
        <v>12.920000000000002</v>
      </c>
      <c r="H2034" s="72"/>
      <c r="I2034" s="73">
        <f t="shared" si="63"/>
        <v>0</v>
      </c>
      <c r="J2034" s="74" t="str">
        <f t="shared" si="62"/>
        <v/>
      </c>
    </row>
    <row r="2035" spans="1:10" ht="15" customHeight="1">
      <c r="A2035" s="25">
        <v>2080</v>
      </c>
      <c r="B2035" s="25" t="s">
        <v>17</v>
      </c>
      <c r="C2035" s="24" t="s">
        <v>4290</v>
      </c>
      <c r="D2035" s="24" t="s">
        <v>4237</v>
      </c>
      <c r="E2035" s="23">
        <v>1212</v>
      </c>
      <c r="F2035" s="115">
        <v>31</v>
      </c>
      <c r="G2035" s="85">
        <v>21.2</v>
      </c>
      <c r="H2035" s="72"/>
      <c r="I2035" s="73">
        <f t="shared" si="63"/>
        <v>0</v>
      </c>
      <c r="J2035" s="74" t="str">
        <f t="shared" si="62"/>
        <v/>
      </c>
    </row>
    <row r="2036" spans="1:10" ht="15" customHeight="1">
      <c r="A2036" s="25">
        <v>2081</v>
      </c>
      <c r="B2036" s="25" t="s">
        <v>17</v>
      </c>
      <c r="C2036" s="24" t="s">
        <v>4290</v>
      </c>
      <c r="D2036" s="24" t="s">
        <v>4237</v>
      </c>
      <c r="E2036" s="23">
        <v>60038</v>
      </c>
      <c r="F2036" s="115">
        <v>101</v>
      </c>
      <c r="G2036" s="85">
        <v>20.943333333333332</v>
      </c>
      <c r="H2036" s="72"/>
      <c r="I2036" s="73">
        <f t="shared" si="63"/>
        <v>0</v>
      </c>
      <c r="J2036" s="74" t="str">
        <f t="shared" si="62"/>
        <v/>
      </c>
    </row>
    <row r="2037" spans="1:10" ht="15" customHeight="1">
      <c r="A2037" s="25">
        <v>2082</v>
      </c>
      <c r="B2037" s="25" t="s">
        <v>17</v>
      </c>
      <c r="C2037" s="24" t="s">
        <v>4289</v>
      </c>
      <c r="D2037" s="24" t="s">
        <v>4288</v>
      </c>
      <c r="E2037" s="23">
        <v>60038</v>
      </c>
      <c r="F2037" s="115">
        <v>9</v>
      </c>
      <c r="G2037" s="85">
        <v>39.926666666666669</v>
      </c>
      <c r="H2037" s="72"/>
      <c r="I2037" s="73">
        <f t="shared" si="63"/>
        <v>0</v>
      </c>
      <c r="J2037" s="74" t="str">
        <f t="shared" si="62"/>
        <v/>
      </c>
    </row>
    <row r="2038" spans="1:10" ht="15" customHeight="1">
      <c r="A2038" s="25">
        <v>2083</v>
      </c>
      <c r="B2038" s="25" t="s">
        <v>17</v>
      </c>
      <c r="C2038" s="24" t="s">
        <v>4287</v>
      </c>
      <c r="D2038" s="24" t="s">
        <v>4286</v>
      </c>
      <c r="E2038" s="23">
        <v>96906</v>
      </c>
      <c r="F2038" s="115">
        <v>17</v>
      </c>
      <c r="G2038" s="85">
        <v>20.6</v>
      </c>
      <c r="H2038" s="72"/>
      <c r="I2038" s="73">
        <f t="shared" si="63"/>
        <v>0</v>
      </c>
      <c r="J2038" s="74" t="str">
        <f t="shared" si="62"/>
        <v/>
      </c>
    </row>
    <row r="2039" spans="1:10" ht="15" customHeight="1">
      <c r="A2039" s="25">
        <v>2084</v>
      </c>
      <c r="B2039" s="25" t="s">
        <v>17</v>
      </c>
      <c r="C2039" s="24" t="s">
        <v>4284</v>
      </c>
      <c r="D2039" s="24" t="s">
        <v>4281</v>
      </c>
      <c r="E2039" s="23">
        <v>91929</v>
      </c>
      <c r="F2039" s="115">
        <v>15</v>
      </c>
      <c r="G2039" s="85">
        <v>3.5</v>
      </c>
      <c r="H2039" s="72"/>
      <c r="I2039" s="73">
        <f t="shared" si="63"/>
        <v>0</v>
      </c>
      <c r="J2039" s="74" t="str">
        <f t="shared" si="62"/>
        <v/>
      </c>
    </row>
    <row r="2040" spans="1:10" ht="15" customHeight="1">
      <c r="A2040" s="25">
        <v>2085</v>
      </c>
      <c r="B2040" s="25" t="s">
        <v>17</v>
      </c>
      <c r="C2040" s="24" t="s">
        <v>4284</v>
      </c>
      <c r="D2040" s="24" t="s">
        <v>4281</v>
      </c>
      <c r="E2040" s="23" t="s">
        <v>4283</v>
      </c>
      <c r="F2040" s="115">
        <v>9</v>
      </c>
      <c r="G2040" s="85">
        <v>11</v>
      </c>
      <c r="H2040" s="72"/>
      <c r="I2040" s="73">
        <f t="shared" si="63"/>
        <v>0</v>
      </c>
      <c r="J2040" s="74" t="str">
        <f t="shared" si="62"/>
        <v/>
      </c>
    </row>
    <row r="2041" spans="1:10" ht="15" customHeight="1">
      <c r="A2041" s="25">
        <v>2086</v>
      </c>
      <c r="B2041" s="25" t="s">
        <v>17</v>
      </c>
      <c r="C2041" s="24" t="s">
        <v>4280</v>
      </c>
      <c r="D2041" s="24" t="s">
        <v>3260</v>
      </c>
      <c r="E2041" s="23">
        <v>15653</v>
      </c>
      <c r="F2041" s="115">
        <v>618</v>
      </c>
      <c r="G2041" s="85">
        <v>0.2</v>
      </c>
      <c r="H2041" s="72"/>
      <c r="I2041" s="73">
        <f t="shared" si="63"/>
        <v>0</v>
      </c>
      <c r="J2041" s="74" t="str">
        <f t="shared" si="62"/>
        <v/>
      </c>
    </row>
    <row r="2042" spans="1:10" ht="15" customHeight="1">
      <c r="A2042" s="25">
        <v>2087</v>
      </c>
      <c r="B2042" s="25" t="s">
        <v>17</v>
      </c>
      <c r="C2042" s="24" t="s">
        <v>4279</v>
      </c>
      <c r="D2042" s="24" t="s">
        <v>4278</v>
      </c>
      <c r="E2042" s="23">
        <v>15653</v>
      </c>
      <c r="F2042" s="115">
        <v>24</v>
      </c>
      <c r="G2042" s="85">
        <v>18</v>
      </c>
      <c r="H2042" s="72"/>
      <c r="I2042" s="73">
        <f t="shared" si="63"/>
        <v>0</v>
      </c>
      <c r="J2042" s="74" t="str">
        <f t="shared" si="62"/>
        <v/>
      </c>
    </row>
    <row r="2043" spans="1:10" ht="15" customHeight="1">
      <c r="A2043" s="25">
        <v>2088</v>
      </c>
      <c r="B2043" s="25" t="s">
        <v>17</v>
      </c>
      <c r="C2043" s="24" t="s">
        <v>4277</v>
      </c>
      <c r="D2043" s="24" t="s">
        <v>4276</v>
      </c>
      <c r="E2043" s="23" t="s">
        <v>2744</v>
      </c>
      <c r="F2043" s="115">
        <v>5</v>
      </c>
      <c r="G2043" s="85">
        <v>16.510000000000002</v>
      </c>
      <c r="H2043" s="72"/>
      <c r="I2043" s="73">
        <f t="shared" si="63"/>
        <v>0</v>
      </c>
      <c r="J2043" s="74" t="str">
        <f t="shared" si="62"/>
        <v/>
      </c>
    </row>
    <row r="2044" spans="1:10" ht="15" customHeight="1">
      <c r="A2044" s="25">
        <v>2089</v>
      </c>
      <c r="B2044" s="25" t="s">
        <v>17</v>
      </c>
      <c r="C2044" s="24" t="s">
        <v>4275</v>
      </c>
      <c r="D2044" s="24" t="s">
        <v>4274</v>
      </c>
      <c r="E2044" s="23" t="s">
        <v>2744</v>
      </c>
      <c r="F2044" s="115">
        <v>8</v>
      </c>
      <c r="G2044" s="85">
        <v>100</v>
      </c>
      <c r="H2044" s="72"/>
      <c r="I2044" s="73">
        <f t="shared" si="63"/>
        <v>0</v>
      </c>
      <c r="J2044" s="74" t="str">
        <f t="shared" si="62"/>
        <v/>
      </c>
    </row>
    <row r="2045" spans="1:10" ht="15" customHeight="1">
      <c r="A2045" s="25">
        <v>2090</v>
      </c>
      <c r="B2045" s="25" t="s">
        <v>17</v>
      </c>
      <c r="C2045" s="24" t="s">
        <v>4273</v>
      </c>
      <c r="D2045" s="24" t="s">
        <v>4272</v>
      </c>
      <c r="E2045" s="23">
        <v>59603</v>
      </c>
      <c r="F2045" s="115">
        <v>5</v>
      </c>
      <c r="G2045" s="85">
        <v>1124.0999999999999</v>
      </c>
      <c r="H2045" s="72"/>
      <c r="I2045" s="73">
        <f t="shared" si="63"/>
        <v>0</v>
      </c>
      <c r="J2045" s="74" t="str">
        <f t="shared" si="62"/>
        <v/>
      </c>
    </row>
    <row r="2046" spans="1:10" ht="15" customHeight="1">
      <c r="A2046" s="25">
        <v>2091</v>
      </c>
      <c r="B2046" s="25" t="s">
        <v>17</v>
      </c>
      <c r="C2046" s="24" t="s">
        <v>4271</v>
      </c>
      <c r="D2046" s="24" t="s">
        <v>2865</v>
      </c>
      <c r="E2046" s="23">
        <v>12020</v>
      </c>
      <c r="F2046" s="115">
        <v>5</v>
      </c>
      <c r="G2046" s="85">
        <v>1754.6</v>
      </c>
      <c r="H2046" s="72"/>
      <c r="I2046" s="73">
        <f t="shared" si="63"/>
        <v>0</v>
      </c>
      <c r="J2046" s="74" t="str">
        <f t="shared" si="62"/>
        <v/>
      </c>
    </row>
    <row r="2047" spans="1:10" ht="15" customHeight="1">
      <c r="A2047" s="25">
        <v>2092</v>
      </c>
      <c r="B2047" s="25" t="s">
        <v>17</v>
      </c>
      <c r="C2047" s="24" t="s">
        <v>4270</v>
      </c>
      <c r="D2047" s="24" t="s">
        <v>3031</v>
      </c>
      <c r="E2047" s="23">
        <v>7886</v>
      </c>
      <c r="F2047" s="115">
        <v>138</v>
      </c>
      <c r="G2047" s="85">
        <v>1.8233333333333333</v>
      </c>
      <c r="H2047" s="72"/>
      <c r="I2047" s="73">
        <f t="shared" si="63"/>
        <v>0</v>
      </c>
      <c r="J2047" s="74" t="str">
        <f t="shared" si="62"/>
        <v/>
      </c>
    </row>
    <row r="2048" spans="1:10" ht="15" customHeight="1">
      <c r="A2048" s="25">
        <v>2093</v>
      </c>
      <c r="B2048" s="25" t="s">
        <v>17</v>
      </c>
      <c r="C2048" s="24" t="s">
        <v>4269</v>
      </c>
      <c r="D2048" s="24" t="s">
        <v>2810</v>
      </c>
      <c r="E2048" s="23" t="s">
        <v>2812</v>
      </c>
      <c r="F2048" s="115">
        <v>24</v>
      </c>
      <c r="G2048" s="85">
        <v>3.75</v>
      </c>
      <c r="H2048" s="72"/>
      <c r="I2048" s="73">
        <f t="shared" si="63"/>
        <v>0</v>
      </c>
      <c r="J2048" s="74" t="str">
        <f t="shared" si="62"/>
        <v/>
      </c>
    </row>
    <row r="2049" spans="1:10" ht="15" customHeight="1">
      <c r="A2049" s="25">
        <v>2094</v>
      </c>
      <c r="B2049" s="25" t="s">
        <v>17</v>
      </c>
      <c r="C2049" s="24" t="s">
        <v>4268</v>
      </c>
      <c r="D2049" s="24" t="s">
        <v>2738</v>
      </c>
      <c r="E2049" s="23">
        <v>72914</v>
      </c>
      <c r="F2049" s="115">
        <v>16</v>
      </c>
      <c r="G2049" s="85">
        <v>9.5</v>
      </c>
      <c r="H2049" s="72"/>
      <c r="I2049" s="73">
        <f t="shared" si="63"/>
        <v>0</v>
      </c>
      <c r="J2049" s="74" t="str">
        <f t="shared" si="62"/>
        <v/>
      </c>
    </row>
    <row r="2050" spans="1:10" ht="15" customHeight="1">
      <c r="A2050" s="25">
        <v>2095</v>
      </c>
      <c r="B2050" s="25" t="s">
        <v>17</v>
      </c>
      <c r="C2050" s="24" t="s">
        <v>4267</v>
      </c>
      <c r="D2050" s="24" t="s">
        <v>3572</v>
      </c>
      <c r="E2050" s="23">
        <v>52676</v>
      </c>
      <c r="F2050" s="115">
        <v>5</v>
      </c>
      <c r="G2050" s="85">
        <v>55</v>
      </c>
      <c r="H2050" s="72"/>
      <c r="I2050" s="73">
        <f t="shared" si="63"/>
        <v>0</v>
      </c>
      <c r="J2050" s="74" t="str">
        <f t="shared" ref="J2050:J2113" si="64">IF(H:H&gt;G:G, "Above Estimated Unit Price", "")</f>
        <v/>
      </c>
    </row>
    <row r="2051" spans="1:10" ht="15" customHeight="1">
      <c r="A2051" s="25">
        <v>2096</v>
      </c>
      <c r="B2051" s="25" t="s">
        <v>17</v>
      </c>
      <c r="C2051" s="24" t="s">
        <v>4266</v>
      </c>
      <c r="D2051" s="24" t="s">
        <v>3572</v>
      </c>
      <c r="E2051" s="23">
        <v>21760</v>
      </c>
      <c r="F2051" s="115">
        <v>58</v>
      </c>
      <c r="G2051" s="85">
        <v>17.766666666666666</v>
      </c>
      <c r="H2051" s="72"/>
      <c r="I2051" s="73">
        <f t="shared" ref="I2051:I2114" si="65">H2051*F2051</f>
        <v>0</v>
      </c>
      <c r="J2051" s="74" t="str">
        <f t="shared" si="64"/>
        <v/>
      </c>
    </row>
    <row r="2052" spans="1:10" ht="15" customHeight="1">
      <c r="A2052" s="25">
        <v>2097</v>
      </c>
      <c r="B2052" s="25" t="s">
        <v>17</v>
      </c>
      <c r="C2052" s="24" t="s">
        <v>4266</v>
      </c>
      <c r="D2052" s="24" t="s">
        <v>3572</v>
      </c>
      <c r="E2052" s="23">
        <v>38443</v>
      </c>
      <c r="F2052" s="115">
        <v>9</v>
      </c>
      <c r="G2052" s="85">
        <v>19.63</v>
      </c>
      <c r="H2052" s="72"/>
      <c r="I2052" s="73">
        <f t="shared" si="65"/>
        <v>0</v>
      </c>
      <c r="J2052" s="74" t="str">
        <f t="shared" si="64"/>
        <v/>
      </c>
    </row>
    <row r="2053" spans="1:10" ht="15" customHeight="1">
      <c r="A2053" s="25">
        <v>2098</v>
      </c>
      <c r="B2053" s="25" t="s">
        <v>17</v>
      </c>
      <c r="C2053" s="24" t="s">
        <v>4265</v>
      </c>
      <c r="D2053" s="24" t="s">
        <v>3572</v>
      </c>
      <c r="E2053" s="23" t="s">
        <v>4264</v>
      </c>
      <c r="F2053" s="115">
        <v>14</v>
      </c>
      <c r="G2053" s="85">
        <v>22.863333333333333</v>
      </c>
      <c r="H2053" s="72"/>
      <c r="I2053" s="73">
        <f t="shared" si="65"/>
        <v>0</v>
      </c>
      <c r="J2053" s="74" t="str">
        <f t="shared" si="64"/>
        <v/>
      </c>
    </row>
    <row r="2054" spans="1:10" ht="15" customHeight="1">
      <c r="A2054" s="25">
        <v>2099</v>
      </c>
      <c r="B2054" s="25" t="s">
        <v>17</v>
      </c>
      <c r="C2054" s="24" t="s">
        <v>4263</v>
      </c>
      <c r="D2054" s="24" t="s">
        <v>4262</v>
      </c>
      <c r="E2054" s="23" t="s">
        <v>4261</v>
      </c>
      <c r="F2054" s="115">
        <v>5</v>
      </c>
      <c r="G2054" s="85">
        <v>57.843333333333334</v>
      </c>
      <c r="H2054" s="72"/>
      <c r="I2054" s="73">
        <f t="shared" si="65"/>
        <v>0</v>
      </c>
      <c r="J2054" s="74" t="str">
        <f t="shared" si="64"/>
        <v/>
      </c>
    </row>
    <row r="2055" spans="1:10" ht="15" customHeight="1">
      <c r="A2055" s="25">
        <v>2100</v>
      </c>
      <c r="B2055" s="25" t="s">
        <v>17</v>
      </c>
      <c r="C2055" s="24" t="s">
        <v>4259</v>
      </c>
      <c r="D2055" s="24" t="s">
        <v>2813</v>
      </c>
      <c r="E2055" s="23">
        <v>50294</v>
      </c>
      <c r="F2055" s="115">
        <v>7</v>
      </c>
      <c r="G2055" s="85">
        <v>1240</v>
      </c>
      <c r="H2055" s="72"/>
      <c r="I2055" s="73">
        <f t="shared" si="65"/>
        <v>0</v>
      </c>
      <c r="J2055" s="74" t="str">
        <f t="shared" si="64"/>
        <v/>
      </c>
    </row>
    <row r="2056" spans="1:10" ht="15" customHeight="1">
      <c r="A2056" s="25">
        <v>2101</v>
      </c>
      <c r="B2056" s="25" t="s">
        <v>17</v>
      </c>
      <c r="C2056" s="24" t="s">
        <v>4258</v>
      </c>
      <c r="D2056" s="24" t="s">
        <v>2817</v>
      </c>
      <c r="E2056" s="23" t="s">
        <v>388</v>
      </c>
      <c r="F2056" s="115">
        <v>5</v>
      </c>
      <c r="G2056" s="85">
        <v>46.96</v>
      </c>
      <c r="H2056" s="72"/>
      <c r="I2056" s="73">
        <f t="shared" si="65"/>
        <v>0</v>
      </c>
      <c r="J2056" s="74" t="str">
        <f t="shared" si="64"/>
        <v/>
      </c>
    </row>
    <row r="2057" spans="1:10" ht="15" customHeight="1">
      <c r="A2057" s="25">
        <v>2102</v>
      </c>
      <c r="B2057" s="25" t="s">
        <v>17</v>
      </c>
      <c r="C2057" s="24" t="s">
        <v>4257</v>
      </c>
      <c r="D2057" s="24" t="s">
        <v>3245</v>
      </c>
      <c r="E2057" s="23" t="s">
        <v>4251</v>
      </c>
      <c r="F2057" s="115">
        <v>2120</v>
      </c>
      <c r="G2057" s="85">
        <v>2.1</v>
      </c>
      <c r="H2057" s="72"/>
      <c r="I2057" s="73">
        <f t="shared" si="65"/>
        <v>0</v>
      </c>
      <c r="J2057" s="74" t="str">
        <f t="shared" si="64"/>
        <v/>
      </c>
    </row>
    <row r="2058" spans="1:10" ht="15" customHeight="1">
      <c r="A2058" s="25">
        <v>2103</v>
      </c>
      <c r="B2058" s="25" t="s">
        <v>17</v>
      </c>
      <c r="C2058" s="24" t="s">
        <v>4256</v>
      </c>
      <c r="D2058" s="24" t="s">
        <v>4255</v>
      </c>
      <c r="E2058" s="23">
        <v>81860</v>
      </c>
      <c r="F2058" s="115">
        <v>7</v>
      </c>
      <c r="G2058" s="85">
        <v>60.573333333333331</v>
      </c>
      <c r="H2058" s="72"/>
      <c r="I2058" s="73">
        <f t="shared" si="65"/>
        <v>0</v>
      </c>
      <c r="J2058" s="74" t="str">
        <f t="shared" si="64"/>
        <v/>
      </c>
    </row>
    <row r="2059" spans="1:10" ht="15" customHeight="1">
      <c r="A2059" s="25">
        <v>2104</v>
      </c>
      <c r="B2059" s="25" t="s">
        <v>17</v>
      </c>
      <c r="C2059" s="24" t="s">
        <v>4254</v>
      </c>
      <c r="D2059" s="24" t="s">
        <v>2658</v>
      </c>
      <c r="E2059" s="23" t="s">
        <v>4251</v>
      </c>
      <c r="F2059" s="115">
        <v>372</v>
      </c>
      <c r="G2059" s="85">
        <v>1.1000000000000001</v>
      </c>
      <c r="H2059" s="72"/>
      <c r="I2059" s="73">
        <f t="shared" si="65"/>
        <v>0</v>
      </c>
      <c r="J2059" s="74" t="str">
        <f t="shared" si="64"/>
        <v/>
      </c>
    </row>
    <row r="2060" spans="1:10" ht="15" customHeight="1">
      <c r="A2060" s="25">
        <v>2105</v>
      </c>
      <c r="B2060" s="25" t="s">
        <v>17</v>
      </c>
      <c r="C2060" s="24" t="s">
        <v>4253</v>
      </c>
      <c r="D2060" s="24" t="s">
        <v>3081</v>
      </c>
      <c r="E2060" s="23" t="s">
        <v>4251</v>
      </c>
      <c r="F2060" s="115">
        <v>30</v>
      </c>
      <c r="G2060" s="85">
        <v>3.54</v>
      </c>
      <c r="H2060" s="72"/>
      <c r="I2060" s="73">
        <f t="shared" si="65"/>
        <v>0</v>
      </c>
      <c r="J2060" s="74" t="str">
        <f t="shared" si="64"/>
        <v/>
      </c>
    </row>
    <row r="2061" spans="1:10" ht="15" customHeight="1">
      <c r="A2061" s="25">
        <v>2106</v>
      </c>
      <c r="B2061" s="25" t="s">
        <v>17</v>
      </c>
      <c r="C2061" s="24" t="s">
        <v>4252</v>
      </c>
      <c r="D2061" s="24" t="s">
        <v>3081</v>
      </c>
      <c r="E2061" s="23" t="s">
        <v>4251</v>
      </c>
      <c r="F2061" s="115">
        <v>202</v>
      </c>
      <c r="G2061" s="85">
        <v>0.27</v>
      </c>
      <c r="H2061" s="72"/>
      <c r="I2061" s="73">
        <f t="shared" si="65"/>
        <v>0</v>
      </c>
      <c r="J2061" s="74" t="str">
        <f t="shared" si="64"/>
        <v/>
      </c>
    </row>
    <row r="2062" spans="1:10" ht="15" customHeight="1">
      <c r="A2062" s="25">
        <v>2107</v>
      </c>
      <c r="B2062" s="25" t="s">
        <v>17</v>
      </c>
      <c r="C2062" s="24" t="s">
        <v>4250</v>
      </c>
      <c r="D2062" s="24" t="s">
        <v>4249</v>
      </c>
      <c r="E2062" s="23">
        <v>96906</v>
      </c>
      <c r="F2062" s="115">
        <v>5</v>
      </c>
      <c r="G2062" s="85">
        <v>13.97</v>
      </c>
      <c r="H2062" s="72"/>
      <c r="I2062" s="73">
        <f t="shared" si="65"/>
        <v>0</v>
      </c>
      <c r="J2062" s="74" t="str">
        <f t="shared" si="64"/>
        <v/>
      </c>
    </row>
    <row r="2063" spans="1:10" ht="15" customHeight="1">
      <c r="A2063" s="25">
        <v>2108</v>
      </c>
      <c r="B2063" s="25" t="s">
        <v>17</v>
      </c>
      <c r="C2063" s="24" t="s">
        <v>4248</v>
      </c>
      <c r="D2063" s="24" t="s">
        <v>4247</v>
      </c>
      <c r="E2063" s="23">
        <v>27914</v>
      </c>
      <c r="F2063" s="115">
        <v>5</v>
      </c>
      <c r="G2063" s="85">
        <v>2324</v>
      </c>
      <c r="H2063" s="72"/>
      <c r="I2063" s="73">
        <f t="shared" si="65"/>
        <v>0</v>
      </c>
      <c r="J2063" s="74" t="str">
        <f t="shared" si="64"/>
        <v/>
      </c>
    </row>
    <row r="2064" spans="1:10" ht="15" customHeight="1">
      <c r="A2064" s="25">
        <v>2109</v>
      </c>
      <c r="B2064" s="25" t="s">
        <v>17</v>
      </c>
      <c r="C2064" s="24" t="s">
        <v>4246</v>
      </c>
      <c r="D2064" s="24" t="s">
        <v>4245</v>
      </c>
      <c r="E2064" s="23">
        <v>63389</v>
      </c>
      <c r="F2064" s="115">
        <v>7</v>
      </c>
      <c r="G2064" s="85">
        <v>885.59</v>
      </c>
      <c r="H2064" s="72"/>
      <c r="I2064" s="73">
        <f t="shared" si="65"/>
        <v>0</v>
      </c>
      <c r="J2064" s="74" t="str">
        <f t="shared" si="64"/>
        <v/>
      </c>
    </row>
    <row r="2065" spans="1:10" ht="15" customHeight="1">
      <c r="A2065" s="25">
        <v>2110</v>
      </c>
      <c r="B2065" s="25" t="s">
        <v>17</v>
      </c>
      <c r="C2065" s="24" t="s">
        <v>867</v>
      </c>
      <c r="D2065" s="24" t="s">
        <v>4244</v>
      </c>
      <c r="E2065" s="23">
        <v>54527</v>
      </c>
      <c r="F2065" s="115">
        <v>18</v>
      </c>
      <c r="G2065" s="85">
        <v>47</v>
      </c>
      <c r="H2065" s="72"/>
      <c r="I2065" s="73">
        <f t="shared" si="65"/>
        <v>0</v>
      </c>
      <c r="J2065" s="74" t="str">
        <f t="shared" si="64"/>
        <v/>
      </c>
    </row>
    <row r="2066" spans="1:10" ht="15" customHeight="1">
      <c r="A2066" s="25">
        <v>2111</v>
      </c>
      <c r="B2066" s="25" t="s">
        <v>17</v>
      </c>
      <c r="C2066" s="24" t="s">
        <v>4243</v>
      </c>
      <c r="D2066" s="24" t="s">
        <v>4242</v>
      </c>
      <c r="E2066" s="23">
        <v>2953</v>
      </c>
      <c r="F2066" s="115">
        <v>14</v>
      </c>
      <c r="G2066" s="85">
        <v>157.5</v>
      </c>
      <c r="H2066" s="72"/>
      <c r="I2066" s="73">
        <f t="shared" si="65"/>
        <v>0</v>
      </c>
      <c r="J2066" s="74" t="str">
        <f t="shared" si="64"/>
        <v/>
      </c>
    </row>
    <row r="2067" spans="1:10" ht="15" customHeight="1">
      <c r="A2067" s="25">
        <v>2112</v>
      </c>
      <c r="B2067" s="25" t="s">
        <v>17</v>
      </c>
      <c r="C2067" s="24" t="s">
        <v>4241</v>
      </c>
      <c r="D2067" s="24" t="s">
        <v>2752</v>
      </c>
      <c r="E2067" s="23">
        <v>3038</v>
      </c>
      <c r="F2067" s="115">
        <v>17</v>
      </c>
      <c r="G2067" s="85">
        <v>9.34</v>
      </c>
      <c r="H2067" s="72"/>
      <c r="I2067" s="73">
        <f t="shared" si="65"/>
        <v>0</v>
      </c>
      <c r="J2067" s="74" t="str">
        <f t="shared" si="64"/>
        <v/>
      </c>
    </row>
    <row r="2068" spans="1:10" ht="15" customHeight="1">
      <c r="A2068" s="25">
        <v>2113</v>
      </c>
      <c r="B2068" s="25" t="s">
        <v>17</v>
      </c>
      <c r="C2068" s="24" t="s">
        <v>4240</v>
      </c>
      <c r="D2068" s="24" t="s">
        <v>3385</v>
      </c>
      <c r="E2068" s="23">
        <v>3038</v>
      </c>
      <c r="F2068" s="115">
        <v>7</v>
      </c>
      <c r="G2068" s="85">
        <v>92.35</v>
      </c>
      <c r="H2068" s="72"/>
      <c r="I2068" s="73">
        <f t="shared" si="65"/>
        <v>0</v>
      </c>
      <c r="J2068" s="74" t="str">
        <f t="shared" si="64"/>
        <v/>
      </c>
    </row>
    <row r="2069" spans="1:10" ht="15" customHeight="1">
      <c r="A2069" s="25">
        <v>2114</v>
      </c>
      <c r="B2069" s="25" t="s">
        <v>17</v>
      </c>
      <c r="C2069" s="24" t="s">
        <v>4239</v>
      </c>
      <c r="D2069" s="24" t="s">
        <v>4238</v>
      </c>
      <c r="E2069" s="23">
        <v>60038</v>
      </c>
      <c r="F2069" s="115">
        <v>232</v>
      </c>
      <c r="G2069" s="85">
        <v>16.82</v>
      </c>
      <c r="H2069" s="72"/>
      <c r="I2069" s="73">
        <f t="shared" si="65"/>
        <v>0</v>
      </c>
      <c r="J2069" s="74" t="str">
        <f t="shared" si="64"/>
        <v/>
      </c>
    </row>
    <row r="2070" spans="1:10" ht="15" customHeight="1">
      <c r="A2070" s="25">
        <v>2115</v>
      </c>
      <c r="B2070" s="25" t="s">
        <v>17</v>
      </c>
      <c r="C2070" s="24" t="s">
        <v>4236</v>
      </c>
      <c r="D2070" s="24" t="s">
        <v>2658</v>
      </c>
      <c r="E2070" s="23">
        <v>76005</v>
      </c>
      <c r="F2070" s="115">
        <v>44</v>
      </c>
      <c r="G2070" s="85">
        <v>2.69</v>
      </c>
      <c r="H2070" s="72"/>
      <c r="I2070" s="73">
        <f t="shared" si="65"/>
        <v>0</v>
      </c>
      <c r="J2070" s="74" t="str">
        <f t="shared" si="64"/>
        <v/>
      </c>
    </row>
    <row r="2071" spans="1:10" ht="15" customHeight="1">
      <c r="A2071" s="25">
        <v>2116</v>
      </c>
      <c r="B2071" s="25" t="s">
        <v>17</v>
      </c>
      <c r="C2071" s="24" t="s">
        <v>4235</v>
      </c>
      <c r="D2071" s="24" t="s">
        <v>4234</v>
      </c>
      <c r="E2071" s="23">
        <v>76005</v>
      </c>
      <c r="F2071" s="115">
        <v>27</v>
      </c>
      <c r="G2071" s="85">
        <v>905.46</v>
      </c>
      <c r="H2071" s="72"/>
      <c r="I2071" s="73">
        <f t="shared" si="65"/>
        <v>0</v>
      </c>
      <c r="J2071" s="74" t="str">
        <f t="shared" si="64"/>
        <v/>
      </c>
    </row>
    <row r="2072" spans="1:10" ht="15" customHeight="1">
      <c r="A2072" s="25">
        <v>2117</v>
      </c>
      <c r="B2072" s="25" t="s">
        <v>17</v>
      </c>
      <c r="C2072" s="24" t="s">
        <v>4233</v>
      </c>
      <c r="D2072" s="24" t="s">
        <v>4232</v>
      </c>
      <c r="E2072" s="23">
        <v>76005</v>
      </c>
      <c r="F2072" s="115">
        <v>18</v>
      </c>
      <c r="G2072" s="85">
        <v>525</v>
      </c>
      <c r="H2072" s="72"/>
      <c r="I2072" s="73">
        <f t="shared" si="65"/>
        <v>0</v>
      </c>
      <c r="J2072" s="74" t="str">
        <f t="shared" si="64"/>
        <v/>
      </c>
    </row>
    <row r="2073" spans="1:10" ht="15" customHeight="1">
      <c r="A2073" s="25">
        <v>2118</v>
      </c>
      <c r="B2073" s="25" t="s">
        <v>17</v>
      </c>
      <c r="C2073" s="24" t="s">
        <v>4231</v>
      </c>
      <c r="D2073" s="24" t="s">
        <v>4230</v>
      </c>
      <c r="E2073" s="23">
        <v>76005</v>
      </c>
      <c r="F2073" s="115">
        <v>211</v>
      </c>
      <c r="G2073" s="85">
        <v>1135</v>
      </c>
      <c r="H2073" s="72"/>
      <c r="I2073" s="73">
        <f t="shared" si="65"/>
        <v>0</v>
      </c>
      <c r="J2073" s="74" t="str">
        <f t="shared" si="64"/>
        <v/>
      </c>
    </row>
    <row r="2074" spans="1:10" ht="15" customHeight="1">
      <c r="A2074" s="25">
        <v>2119</v>
      </c>
      <c r="B2074" s="25" t="s">
        <v>17</v>
      </c>
      <c r="C2074" s="24" t="s">
        <v>4229</v>
      </c>
      <c r="D2074" s="24" t="s">
        <v>3257</v>
      </c>
      <c r="E2074" s="23">
        <v>76005</v>
      </c>
      <c r="F2074" s="115">
        <v>265</v>
      </c>
      <c r="G2074" s="85">
        <v>32.200000000000003</v>
      </c>
      <c r="H2074" s="72"/>
      <c r="I2074" s="73">
        <f t="shared" si="65"/>
        <v>0</v>
      </c>
      <c r="J2074" s="74" t="str">
        <f t="shared" si="64"/>
        <v/>
      </c>
    </row>
    <row r="2075" spans="1:10" ht="15" customHeight="1">
      <c r="A2075" s="25">
        <v>2120</v>
      </c>
      <c r="B2075" s="25" t="s">
        <v>17</v>
      </c>
      <c r="C2075" s="24" t="s">
        <v>4228</v>
      </c>
      <c r="D2075" s="24" t="s">
        <v>2759</v>
      </c>
      <c r="E2075" s="23">
        <v>76005</v>
      </c>
      <c r="F2075" s="115">
        <v>60</v>
      </c>
      <c r="G2075" s="85">
        <v>449.4</v>
      </c>
      <c r="H2075" s="72"/>
      <c r="I2075" s="73">
        <f t="shared" si="65"/>
        <v>0</v>
      </c>
      <c r="J2075" s="74" t="str">
        <f t="shared" si="64"/>
        <v/>
      </c>
    </row>
    <row r="2076" spans="1:10" ht="15" customHeight="1">
      <c r="A2076" s="25">
        <v>2121</v>
      </c>
      <c r="B2076" s="25" t="s">
        <v>17</v>
      </c>
      <c r="C2076" s="24" t="s">
        <v>4227</v>
      </c>
      <c r="D2076" s="24" t="s">
        <v>4226</v>
      </c>
      <c r="E2076" s="23">
        <v>76005</v>
      </c>
      <c r="F2076" s="115">
        <v>286</v>
      </c>
      <c r="G2076" s="85">
        <v>224.36</v>
      </c>
      <c r="H2076" s="72"/>
      <c r="I2076" s="73">
        <f t="shared" si="65"/>
        <v>0</v>
      </c>
      <c r="J2076" s="74" t="str">
        <f t="shared" si="64"/>
        <v/>
      </c>
    </row>
    <row r="2077" spans="1:10" ht="15" customHeight="1">
      <c r="A2077" s="25">
        <v>2122</v>
      </c>
      <c r="B2077" s="25" t="s">
        <v>17</v>
      </c>
      <c r="C2077" s="24" t="s">
        <v>4225</v>
      </c>
      <c r="D2077" s="24" t="s">
        <v>2759</v>
      </c>
      <c r="E2077" s="23">
        <v>76005</v>
      </c>
      <c r="F2077" s="115">
        <v>198</v>
      </c>
      <c r="G2077" s="85">
        <v>224.36</v>
      </c>
      <c r="H2077" s="72"/>
      <c r="I2077" s="73">
        <f t="shared" si="65"/>
        <v>0</v>
      </c>
      <c r="J2077" s="74" t="str">
        <f t="shared" si="64"/>
        <v/>
      </c>
    </row>
    <row r="2078" spans="1:10" ht="15" customHeight="1">
      <c r="A2078" s="25">
        <v>2123</v>
      </c>
      <c r="B2078" s="25" t="s">
        <v>17</v>
      </c>
      <c r="C2078" s="24" t="s">
        <v>4224</v>
      </c>
      <c r="D2078" s="24" t="s">
        <v>2658</v>
      </c>
      <c r="E2078" s="23">
        <v>76005</v>
      </c>
      <c r="F2078" s="115">
        <v>5</v>
      </c>
      <c r="G2078" s="85">
        <v>25.36</v>
      </c>
      <c r="H2078" s="72"/>
      <c r="I2078" s="73">
        <f t="shared" si="65"/>
        <v>0</v>
      </c>
      <c r="J2078" s="74" t="str">
        <f t="shared" si="64"/>
        <v/>
      </c>
    </row>
    <row r="2079" spans="1:10" ht="15" customHeight="1">
      <c r="A2079" s="25">
        <v>2124</v>
      </c>
      <c r="B2079" s="25" t="s">
        <v>17</v>
      </c>
      <c r="C2079" s="24" t="s">
        <v>4223</v>
      </c>
      <c r="D2079" s="24" t="s">
        <v>2759</v>
      </c>
      <c r="E2079" s="23">
        <v>76005</v>
      </c>
      <c r="F2079" s="115">
        <v>30</v>
      </c>
      <c r="G2079" s="85">
        <v>38.246666666666663</v>
      </c>
      <c r="H2079" s="72"/>
      <c r="I2079" s="73">
        <f t="shared" si="65"/>
        <v>0</v>
      </c>
      <c r="J2079" s="74" t="str">
        <f t="shared" si="64"/>
        <v/>
      </c>
    </row>
    <row r="2080" spans="1:10" ht="15" customHeight="1">
      <c r="A2080" s="25">
        <v>2125</v>
      </c>
      <c r="B2080" s="25" t="s">
        <v>17</v>
      </c>
      <c r="C2080" s="24" t="s">
        <v>4222</v>
      </c>
      <c r="D2080" s="24" t="s">
        <v>4221</v>
      </c>
      <c r="E2080" s="23">
        <v>76005</v>
      </c>
      <c r="F2080" s="115">
        <v>35</v>
      </c>
      <c r="G2080" s="85">
        <v>15.68</v>
      </c>
      <c r="H2080" s="72"/>
      <c r="I2080" s="73">
        <f t="shared" si="65"/>
        <v>0</v>
      </c>
      <c r="J2080" s="74" t="str">
        <f t="shared" si="64"/>
        <v/>
      </c>
    </row>
    <row r="2081" spans="1:10" ht="15" customHeight="1">
      <c r="A2081" s="25">
        <v>2126</v>
      </c>
      <c r="B2081" s="25" t="s">
        <v>17</v>
      </c>
      <c r="C2081" s="24" t="s">
        <v>4220</v>
      </c>
      <c r="D2081" s="24" t="s">
        <v>3345</v>
      </c>
      <c r="E2081" s="23">
        <v>76005</v>
      </c>
      <c r="F2081" s="115">
        <v>222</v>
      </c>
      <c r="G2081" s="85">
        <v>21.3</v>
      </c>
      <c r="H2081" s="72"/>
      <c r="I2081" s="73">
        <f t="shared" si="65"/>
        <v>0</v>
      </c>
      <c r="J2081" s="74" t="str">
        <f t="shared" si="64"/>
        <v/>
      </c>
    </row>
    <row r="2082" spans="1:10" ht="15" customHeight="1">
      <c r="A2082" s="25">
        <v>2127</v>
      </c>
      <c r="B2082" s="25" t="s">
        <v>17</v>
      </c>
      <c r="C2082" s="24" t="s">
        <v>4219</v>
      </c>
      <c r="D2082" s="24" t="s">
        <v>3236</v>
      </c>
      <c r="E2082" s="23">
        <v>76005</v>
      </c>
      <c r="F2082" s="115">
        <v>200</v>
      </c>
      <c r="G2082" s="85">
        <v>3.5</v>
      </c>
      <c r="H2082" s="72"/>
      <c r="I2082" s="73">
        <f t="shared" si="65"/>
        <v>0</v>
      </c>
      <c r="J2082" s="74" t="str">
        <f t="shared" si="64"/>
        <v/>
      </c>
    </row>
    <row r="2083" spans="1:10" ht="15" customHeight="1">
      <c r="A2083" s="25">
        <v>2128</v>
      </c>
      <c r="B2083" s="25" t="s">
        <v>17</v>
      </c>
      <c r="C2083" s="24" t="s">
        <v>4218</v>
      </c>
      <c r="D2083" s="24" t="s">
        <v>3236</v>
      </c>
      <c r="E2083" s="23">
        <v>76005</v>
      </c>
      <c r="F2083" s="115">
        <v>440</v>
      </c>
      <c r="G2083" s="85">
        <v>3.5</v>
      </c>
      <c r="H2083" s="72"/>
      <c r="I2083" s="73">
        <f t="shared" si="65"/>
        <v>0</v>
      </c>
      <c r="J2083" s="74" t="str">
        <f t="shared" si="64"/>
        <v/>
      </c>
    </row>
    <row r="2084" spans="1:10" ht="15" customHeight="1">
      <c r="A2084" s="25">
        <v>2129</v>
      </c>
      <c r="B2084" s="25" t="s">
        <v>17</v>
      </c>
      <c r="C2084" s="24" t="s">
        <v>4217</v>
      </c>
      <c r="D2084" s="24" t="s">
        <v>2791</v>
      </c>
      <c r="E2084" s="23">
        <v>76005</v>
      </c>
      <c r="F2084" s="115">
        <v>26</v>
      </c>
      <c r="G2084" s="85">
        <v>32.36</v>
      </c>
      <c r="H2084" s="72"/>
      <c r="I2084" s="73">
        <f t="shared" si="65"/>
        <v>0</v>
      </c>
      <c r="J2084" s="74" t="str">
        <f t="shared" si="64"/>
        <v/>
      </c>
    </row>
    <row r="2085" spans="1:10" ht="15" customHeight="1">
      <c r="A2085" s="25">
        <v>2130</v>
      </c>
      <c r="B2085" s="25" t="s">
        <v>17</v>
      </c>
      <c r="C2085" s="24" t="s">
        <v>4215</v>
      </c>
      <c r="D2085" s="24" t="s">
        <v>4214</v>
      </c>
      <c r="E2085" s="23">
        <v>76381</v>
      </c>
      <c r="F2085" s="115">
        <v>5</v>
      </c>
      <c r="G2085" s="85">
        <v>115.06</v>
      </c>
      <c r="H2085" s="72"/>
      <c r="I2085" s="73">
        <f t="shared" si="65"/>
        <v>0</v>
      </c>
      <c r="J2085" s="74" t="str">
        <f t="shared" si="64"/>
        <v/>
      </c>
    </row>
    <row r="2086" spans="1:10" ht="15" customHeight="1">
      <c r="A2086" s="25">
        <v>2131</v>
      </c>
      <c r="B2086" s="25" t="s">
        <v>17</v>
      </c>
      <c r="C2086" s="24" t="s">
        <v>4213</v>
      </c>
      <c r="D2086" s="24" t="s">
        <v>4212</v>
      </c>
      <c r="E2086" s="23">
        <v>98897</v>
      </c>
      <c r="F2086" s="115">
        <v>10</v>
      </c>
      <c r="G2086" s="85">
        <v>26.433333333333334</v>
      </c>
      <c r="H2086" s="72"/>
      <c r="I2086" s="73">
        <f t="shared" si="65"/>
        <v>0</v>
      </c>
      <c r="J2086" s="74" t="str">
        <f t="shared" si="64"/>
        <v/>
      </c>
    </row>
    <row r="2087" spans="1:10" ht="15" customHeight="1">
      <c r="A2087" s="25">
        <v>2132</v>
      </c>
      <c r="B2087" s="25" t="s">
        <v>17</v>
      </c>
      <c r="C2087" s="24" t="s">
        <v>4211</v>
      </c>
      <c r="D2087" s="24" t="s">
        <v>4210</v>
      </c>
      <c r="E2087" s="23">
        <v>35918</v>
      </c>
      <c r="F2087" s="115">
        <v>40</v>
      </c>
      <c r="G2087" s="85">
        <v>1.5033333333333332</v>
      </c>
      <c r="H2087" s="72"/>
      <c r="I2087" s="73">
        <f t="shared" si="65"/>
        <v>0</v>
      </c>
      <c r="J2087" s="74" t="str">
        <f t="shared" si="64"/>
        <v/>
      </c>
    </row>
    <row r="2088" spans="1:10" ht="15" customHeight="1">
      <c r="A2088" s="25">
        <v>2133</v>
      </c>
      <c r="B2088" s="25" t="s">
        <v>17</v>
      </c>
      <c r="C2088" s="24" t="s">
        <v>4209</v>
      </c>
      <c r="D2088" s="24" t="s">
        <v>4208</v>
      </c>
      <c r="E2088" s="23">
        <v>5167</v>
      </c>
      <c r="F2088" s="115">
        <v>5</v>
      </c>
      <c r="G2088" s="85">
        <v>327.35999999999996</v>
      </c>
      <c r="H2088" s="72"/>
      <c r="I2088" s="73">
        <f t="shared" si="65"/>
        <v>0</v>
      </c>
      <c r="J2088" s="74" t="str">
        <f t="shared" si="64"/>
        <v/>
      </c>
    </row>
    <row r="2089" spans="1:10" ht="15" customHeight="1">
      <c r="A2089" s="25">
        <v>2134</v>
      </c>
      <c r="B2089" s="25" t="s">
        <v>17</v>
      </c>
      <c r="C2089" s="24" t="s">
        <v>4207</v>
      </c>
      <c r="D2089" s="24" t="s">
        <v>2877</v>
      </c>
      <c r="E2089" s="23">
        <v>81349</v>
      </c>
      <c r="F2089" s="115">
        <v>65</v>
      </c>
      <c r="G2089" s="85">
        <v>4.9266666666666667</v>
      </c>
      <c r="H2089" s="72"/>
      <c r="I2089" s="73">
        <f t="shared" si="65"/>
        <v>0</v>
      </c>
      <c r="J2089" s="74" t="str">
        <f t="shared" si="64"/>
        <v/>
      </c>
    </row>
    <row r="2090" spans="1:10" ht="15" customHeight="1">
      <c r="A2090" s="25">
        <v>2135</v>
      </c>
      <c r="B2090" s="25" t="s">
        <v>17</v>
      </c>
      <c r="C2090" s="24" t="s">
        <v>4207</v>
      </c>
      <c r="D2090" s="24" t="s">
        <v>2877</v>
      </c>
      <c r="E2090" s="23" t="s">
        <v>4206</v>
      </c>
      <c r="F2090" s="115">
        <v>15</v>
      </c>
      <c r="G2090" s="85">
        <v>4.9333333333333327</v>
      </c>
      <c r="H2090" s="72"/>
      <c r="I2090" s="73">
        <f t="shared" si="65"/>
        <v>0</v>
      </c>
      <c r="J2090" s="74" t="str">
        <f t="shared" si="64"/>
        <v/>
      </c>
    </row>
    <row r="2091" spans="1:10" ht="15" customHeight="1">
      <c r="A2091" s="25">
        <v>2136</v>
      </c>
      <c r="B2091" s="25" t="s">
        <v>17</v>
      </c>
      <c r="C2091" s="24" t="s">
        <v>4205</v>
      </c>
      <c r="D2091" s="24" t="s">
        <v>4200</v>
      </c>
      <c r="E2091" s="23">
        <v>18783</v>
      </c>
      <c r="F2091" s="115">
        <v>16</v>
      </c>
      <c r="G2091" s="85">
        <v>65.28</v>
      </c>
      <c r="H2091" s="72"/>
      <c r="I2091" s="73">
        <f t="shared" si="65"/>
        <v>0</v>
      </c>
      <c r="J2091" s="74" t="str">
        <f t="shared" si="64"/>
        <v/>
      </c>
    </row>
    <row r="2092" spans="1:10" ht="15" customHeight="1">
      <c r="A2092" s="25">
        <v>2137</v>
      </c>
      <c r="B2092" s="25" t="s">
        <v>17</v>
      </c>
      <c r="C2092" s="24" t="s">
        <v>4204</v>
      </c>
      <c r="D2092" s="24" t="s">
        <v>2777</v>
      </c>
      <c r="E2092" s="23">
        <v>18783</v>
      </c>
      <c r="F2092" s="115">
        <v>554</v>
      </c>
      <c r="G2092" s="85">
        <v>70</v>
      </c>
      <c r="H2092" s="72"/>
      <c r="I2092" s="73">
        <f t="shared" si="65"/>
        <v>0</v>
      </c>
      <c r="J2092" s="74" t="str">
        <f t="shared" si="64"/>
        <v/>
      </c>
    </row>
    <row r="2093" spans="1:10" ht="15" customHeight="1">
      <c r="A2093" s="25">
        <v>2138</v>
      </c>
      <c r="B2093" s="25" t="s">
        <v>17</v>
      </c>
      <c r="C2093" s="24" t="s">
        <v>4203</v>
      </c>
      <c r="D2093" s="24" t="s">
        <v>4202</v>
      </c>
      <c r="E2093" s="23">
        <v>81343</v>
      </c>
      <c r="F2093" s="115">
        <v>7459</v>
      </c>
      <c r="G2093" s="85">
        <v>0.77333333333333343</v>
      </c>
      <c r="H2093" s="72"/>
      <c r="I2093" s="73">
        <f t="shared" si="65"/>
        <v>0</v>
      </c>
      <c r="J2093" s="74" t="str">
        <f t="shared" si="64"/>
        <v/>
      </c>
    </row>
    <row r="2094" spans="1:10" ht="15" customHeight="1">
      <c r="A2094" s="25">
        <v>2139</v>
      </c>
      <c r="B2094" s="25" t="s">
        <v>17</v>
      </c>
      <c r="C2094" s="24" t="s">
        <v>4201</v>
      </c>
      <c r="D2094" s="24" t="s">
        <v>4200</v>
      </c>
      <c r="E2094" s="23">
        <v>31435</v>
      </c>
      <c r="F2094" s="115">
        <v>32</v>
      </c>
      <c r="G2094" s="85">
        <v>192.09</v>
      </c>
      <c r="H2094" s="72"/>
      <c r="I2094" s="73">
        <f t="shared" si="65"/>
        <v>0</v>
      </c>
      <c r="J2094" s="74" t="str">
        <f t="shared" si="64"/>
        <v/>
      </c>
    </row>
    <row r="2095" spans="1:10" ht="15" customHeight="1">
      <c r="A2095" s="25">
        <v>2140</v>
      </c>
      <c r="B2095" s="25" t="s">
        <v>17</v>
      </c>
      <c r="C2095" s="24" t="s">
        <v>4199</v>
      </c>
      <c r="D2095" s="24" t="s">
        <v>4198</v>
      </c>
      <c r="E2095" s="23">
        <v>81349</v>
      </c>
      <c r="F2095" s="115">
        <v>56</v>
      </c>
      <c r="G2095" s="85">
        <v>1.2233333333333334</v>
      </c>
      <c r="H2095" s="72"/>
      <c r="I2095" s="73">
        <f t="shared" si="65"/>
        <v>0</v>
      </c>
      <c r="J2095" s="74" t="str">
        <f t="shared" si="64"/>
        <v/>
      </c>
    </row>
    <row r="2096" spans="1:10" ht="15" customHeight="1">
      <c r="A2096" s="25">
        <v>2141</v>
      </c>
      <c r="B2096" s="25" t="s">
        <v>17</v>
      </c>
      <c r="C2096" s="24" t="s">
        <v>4197</v>
      </c>
      <c r="D2096" s="24" t="s">
        <v>2755</v>
      </c>
      <c r="E2096" s="23">
        <v>81349</v>
      </c>
      <c r="F2096" s="115">
        <v>55</v>
      </c>
      <c r="G2096" s="85">
        <v>2.5133333333333332</v>
      </c>
      <c r="H2096" s="72"/>
      <c r="I2096" s="73">
        <f t="shared" si="65"/>
        <v>0</v>
      </c>
      <c r="J2096" s="74" t="str">
        <f t="shared" si="64"/>
        <v/>
      </c>
    </row>
    <row r="2097" spans="1:10" ht="15" customHeight="1">
      <c r="A2097" s="25">
        <v>2142</v>
      </c>
      <c r="B2097" s="25" t="s">
        <v>17</v>
      </c>
      <c r="C2097" s="24" t="s">
        <v>4194</v>
      </c>
      <c r="D2097" s="24" t="s">
        <v>2685</v>
      </c>
      <c r="E2097" s="23">
        <v>81349</v>
      </c>
      <c r="F2097" s="115">
        <v>1513</v>
      </c>
      <c r="G2097" s="85">
        <v>1.06</v>
      </c>
      <c r="H2097" s="72"/>
      <c r="I2097" s="73">
        <f t="shared" si="65"/>
        <v>0</v>
      </c>
      <c r="J2097" s="74" t="str">
        <f t="shared" si="64"/>
        <v/>
      </c>
    </row>
    <row r="2098" spans="1:10" ht="15" customHeight="1">
      <c r="A2098" s="25">
        <v>2143</v>
      </c>
      <c r="B2098" s="25" t="s">
        <v>17</v>
      </c>
      <c r="C2098" s="24" t="s">
        <v>4193</v>
      </c>
      <c r="D2098" s="24" t="s">
        <v>2897</v>
      </c>
      <c r="E2098" s="23">
        <v>81349</v>
      </c>
      <c r="F2098" s="115">
        <v>105</v>
      </c>
      <c r="G2098" s="85">
        <v>1.7</v>
      </c>
      <c r="H2098" s="72"/>
      <c r="I2098" s="73">
        <f t="shared" si="65"/>
        <v>0</v>
      </c>
      <c r="J2098" s="74" t="str">
        <f t="shared" si="64"/>
        <v/>
      </c>
    </row>
    <row r="2099" spans="1:10" ht="15" customHeight="1">
      <c r="A2099" s="25">
        <v>2144</v>
      </c>
      <c r="B2099" s="25" t="s">
        <v>17</v>
      </c>
      <c r="C2099" s="24" t="s">
        <v>4192</v>
      </c>
      <c r="D2099" s="24" t="s">
        <v>4191</v>
      </c>
      <c r="E2099" s="23">
        <v>81349</v>
      </c>
      <c r="F2099" s="115">
        <v>60</v>
      </c>
      <c r="G2099" s="85">
        <v>7.44</v>
      </c>
      <c r="H2099" s="72"/>
      <c r="I2099" s="73">
        <f t="shared" si="65"/>
        <v>0</v>
      </c>
      <c r="J2099" s="74" t="str">
        <f t="shared" si="64"/>
        <v/>
      </c>
    </row>
    <row r="2100" spans="1:10" ht="15" customHeight="1">
      <c r="A2100" s="25">
        <v>2145</v>
      </c>
      <c r="B2100" s="25" t="s">
        <v>17</v>
      </c>
      <c r="C2100" s="24" t="s">
        <v>4190</v>
      </c>
      <c r="D2100" s="24" t="s">
        <v>3214</v>
      </c>
      <c r="E2100" s="23" t="s">
        <v>1024</v>
      </c>
      <c r="F2100" s="115">
        <v>6</v>
      </c>
      <c r="G2100" s="85">
        <v>50</v>
      </c>
      <c r="H2100" s="72"/>
      <c r="I2100" s="73">
        <f t="shared" si="65"/>
        <v>0</v>
      </c>
      <c r="J2100" s="74" t="str">
        <f t="shared" si="64"/>
        <v/>
      </c>
    </row>
    <row r="2101" spans="1:10" ht="15" customHeight="1">
      <c r="A2101" s="25">
        <v>2146</v>
      </c>
      <c r="B2101" s="25" t="s">
        <v>17</v>
      </c>
      <c r="C2101" s="24" t="s">
        <v>4189</v>
      </c>
      <c r="D2101" s="24" t="s">
        <v>4188</v>
      </c>
      <c r="E2101" s="23">
        <v>81349</v>
      </c>
      <c r="F2101" s="115">
        <v>5</v>
      </c>
      <c r="G2101" s="85">
        <v>35.703333333333333</v>
      </c>
      <c r="H2101" s="72"/>
      <c r="I2101" s="73">
        <f t="shared" si="65"/>
        <v>0</v>
      </c>
      <c r="J2101" s="74" t="str">
        <f t="shared" si="64"/>
        <v/>
      </c>
    </row>
    <row r="2102" spans="1:10" ht="15" customHeight="1">
      <c r="A2102" s="25">
        <v>2147</v>
      </c>
      <c r="B2102" s="25" t="s">
        <v>17</v>
      </c>
      <c r="C2102" s="24" t="s">
        <v>4187</v>
      </c>
      <c r="D2102" s="24" t="s">
        <v>2700</v>
      </c>
      <c r="E2102" s="23">
        <v>81349</v>
      </c>
      <c r="F2102" s="115">
        <v>9</v>
      </c>
      <c r="G2102" s="85">
        <v>6.0133333333333328</v>
      </c>
      <c r="H2102" s="72"/>
      <c r="I2102" s="73">
        <f t="shared" si="65"/>
        <v>0</v>
      </c>
      <c r="J2102" s="74" t="str">
        <f t="shared" si="64"/>
        <v/>
      </c>
    </row>
    <row r="2103" spans="1:10" ht="15" customHeight="1">
      <c r="A2103" s="25">
        <v>2148</v>
      </c>
      <c r="B2103" s="25" t="s">
        <v>17</v>
      </c>
      <c r="C2103" s="24" t="s">
        <v>4186</v>
      </c>
      <c r="D2103" s="24" t="s">
        <v>2700</v>
      </c>
      <c r="E2103" s="23">
        <v>74868</v>
      </c>
      <c r="F2103" s="115">
        <v>16</v>
      </c>
      <c r="G2103" s="85">
        <v>4.6100000000000003</v>
      </c>
      <c r="H2103" s="72"/>
      <c r="I2103" s="73">
        <f t="shared" si="65"/>
        <v>0</v>
      </c>
      <c r="J2103" s="74" t="str">
        <f t="shared" si="64"/>
        <v/>
      </c>
    </row>
    <row r="2104" spans="1:10" ht="15" customHeight="1">
      <c r="A2104" s="25">
        <v>2149</v>
      </c>
      <c r="B2104" s="25" t="s">
        <v>17</v>
      </c>
      <c r="C2104" s="24" t="s">
        <v>4185</v>
      </c>
      <c r="D2104" s="24" t="s">
        <v>2721</v>
      </c>
      <c r="E2104" s="23">
        <v>81349</v>
      </c>
      <c r="F2104" s="115">
        <v>5</v>
      </c>
      <c r="G2104" s="85">
        <v>42.32</v>
      </c>
      <c r="H2104" s="72"/>
      <c r="I2104" s="73">
        <f t="shared" si="65"/>
        <v>0</v>
      </c>
      <c r="J2104" s="74" t="str">
        <f t="shared" si="64"/>
        <v/>
      </c>
    </row>
    <row r="2105" spans="1:10" ht="15" customHeight="1">
      <c r="A2105" s="25">
        <v>2150</v>
      </c>
      <c r="B2105" s="25" t="s">
        <v>17</v>
      </c>
      <c r="C2105" s="24" t="s">
        <v>4183</v>
      </c>
      <c r="D2105" s="24" t="s">
        <v>4182</v>
      </c>
      <c r="E2105" s="23">
        <v>81343</v>
      </c>
      <c r="F2105" s="115">
        <v>80</v>
      </c>
      <c r="G2105" s="85">
        <v>5.1599999999999993</v>
      </c>
      <c r="H2105" s="72"/>
      <c r="I2105" s="73">
        <f t="shared" si="65"/>
        <v>0</v>
      </c>
      <c r="J2105" s="74" t="str">
        <f t="shared" si="64"/>
        <v/>
      </c>
    </row>
    <row r="2106" spans="1:10" ht="15" customHeight="1">
      <c r="A2106" s="25">
        <v>2151</v>
      </c>
      <c r="B2106" s="25" t="s">
        <v>17</v>
      </c>
      <c r="C2106" s="24" t="s">
        <v>4181</v>
      </c>
      <c r="D2106" s="24" t="s">
        <v>4180</v>
      </c>
      <c r="E2106" s="23">
        <v>60380</v>
      </c>
      <c r="F2106" s="115">
        <v>14</v>
      </c>
      <c r="G2106" s="85">
        <v>100</v>
      </c>
      <c r="H2106" s="72"/>
      <c r="I2106" s="73">
        <f t="shared" si="65"/>
        <v>0</v>
      </c>
      <c r="J2106" s="74" t="str">
        <f t="shared" si="64"/>
        <v/>
      </c>
    </row>
    <row r="2107" spans="1:10" ht="15" customHeight="1">
      <c r="A2107" s="25">
        <v>2152</v>
      </c>
      <c r="B2107" s="25" t="s">
        <v>17</v>
      </c>
      <c r="C2107" s="24" t="s">
        <v>4179</v>
      </c>
      <c r="D2107" s="24" t="s">
        <v>4178</v>
      </c>
      <c r="E2107" s="23">
        <v>81343</v>
      </c>
      <c r="F2107" s="115">
        <v>618</v>
      </c>
      <c r="G2107" s="85">
        <v>9.3333333333333338E-2</v>
      </c>
      <c r="H2107" s="72"/>
      <c r="I2107" s="73">
        <f t="shared" si="65"/>
        <v>0</v>
      </c>
      <c r="J2107" s="74" t="str">
        <f t="shared" si="64"/>
        <v/>
      </c>
    </row>
    <row r="2108" spans="1:10" ht="15" customHeight="1">
      <c r="A2108" s="25">
        <v>2153</v>
      </c>
      <c r="B2108" s="25" t="s">
        <v>17</v>
      </c>
      <c r="C2108" s="24" t="s">
        <v>4177</v>
      </c>
      <c r="D2108" s="24" t="s">
        <v>4171</v>
      </c>
      <c r="E2108" s="23">
        <v>81349</v>
      </c>
      <c r="F2108" s="115">
        <v>1143</v>
      </c>
      <c r="G2108" s="85">
        <v>0.12333333333333334</v>
      </c>
      <c r="H2108" s="72"/>
      <c r="I2108" s="73">
        <f t="shared" si="65"/>
        <v>0</v>
      </c>
      <c r="J2108" s="74" t="str">
        <f t="shared" si="64"/>
        <v/>
      </c>
    </row>
    <row r="2109" spans="1:10" ht="15" customHeight="1">
      <c r="A2109" s="25">
        <v>2154</v>
      </c>
      <c r="B2109" s="25" t="s">
        <v>17</v>
      </c>
      <c r="C2109" s="24" t="s">
        <v>4176</v>
      </c>
      <c r="D2109" s="24" t="s">
        <v>4175</v>
      </c>
      <c r="E2109" s="23">
        <v>81349</v>
      </c>
      <c r="F2109" s="115">
        <v>220</v>
      </c>
      <c r="G2109" s="85">
        <v>0.58333333333333326</v>
      </c>
      <c r="H2109" s="72"/>
      <c r="I2109" s="73">
        <f t="shared" si="65"/>
        <v>0</v>
      </c>
      <c r="J2109" s="74" t="str">
        <f t="shared" si="64"/>
        <v/>
      </c>
    </row>
    <row r="2110" spans="1:10" ht="15" customHeight="1">
      <c r="A2110" s="25">
        <v>2155</v>
      </c>
      <c r="B2110" s="25" t="s">
        <v>17</v>
      </c>
      <c r="C2110" s="24" t="s">
        <v>4174</v>
      </c>
      <c r="D2110" s="24" t="s">
        <v>4173</v>
      </c>
      <c r="E2110" s="23">
        <v>81349</v>
      </c>
      <c r="F2110" s="115">
        <v>883</v>
      </c>
      <c r="G2110" s="85">
        <v>1.21</v>
      </c>
      <c r="H2110" s="72"/>
      <c r="I2110" s="73">
        <f t="shared" si="65"/>
        <v>0</v>
      </c>
      <c r="J2110" s="74" t="str">
        <f t="shared" si="64"/>
        <v/>
      </c>
    </row>
    <row r="2111" spans="1:10" ht="15" customHeight="1">
      <c r="A2111" s="25">
        <v>2156</v>
      </c>
      <c r="B2111" s="25" t="s">
        <v>17</v>
      </c>
      <c r="C2111" s="24" t="s">
        <v>4172</v>
      </c>
      <c r="D2111" s="24" t="s">
        <v>4171</v>
      </c>
      <c r="E2111" s="23">
        <v>81349</v>
      </c>
      <c r="F2111" s="115">
        <v>9590</v>
      </c>
      <c r="G2111" s="85">
        <v>0.13</v>
      </c>
      <c r="H2111" s="72"/>
      <c r="I2111" s="73">
        <f t="shared" si="65"/>
        <v>0</v>
      </c>
      <c r="J2111" s="74" t="str">
        <f t="shared" si="64"/>
        <v/>
      </c>
    </row>
    <row r="2112" spans="1:10" ht="15" customHeight="1">
      <c r="A2112" s="25">
        <v>2157</v>
      </c>
      <c r="B2112" s="25" t="s">
        <v>17</v>
      </c>
      <c r="C2112" s="24" t="s">
        <v>4170</v>
      </c>
      <c r="D2112" s="24" t="s">
        <v>2678</v>
      </c>
      <c r="E2112" s="23">
        <v>81349</v>
      </c>
      <c r="F2112" s="115">
        <v>5</v>
      </c>
      <c r="G2112" s="85">
        <v>30.836666666666662</v>
      </c>
      <c r="H2112" s="72"/>
      <c r="I2112" s="73">
        <f t="shared" si="65"/>
        <v>0</v>
      </c>
      <c r="J2112" s="74" t="str">
        <f t="shared" si="64"/>
        <v/>
      </c>
    </row>
    <row r="2113" spans="1:10" ht="15" customHeight="1">
      <c r="A2113" s="25">
        <v>2158</v>
      </c>
      <c r="B2113" s="25" t="s">
        <v>17</v>
      </c>
      <c r="C2113" s="24" t="s">
        <v>4169</v>
      </c>
      <c r="D2113" s="24" t="s">
        <v>2678</v>
      </c>
      <c r="E2113" s="23">
        <v>81349</v>
      </c>
      <c r="F2113" s="115">
        <v>13</v>
      </c>
      <c r="G2113" s="85">
        <v>44.946666666666658</v>
      </c>
      <c r="H2113" s="72"/>
      <c r="I2113" s="73">
        <f t="shared" si="65"/>
        <v>0</v>
      </c>
      <c r="J2113" s="74" t="str">
        <f t="shared" si="64"/>
        <v/>
      </c>
    </row>
    <row r="2114" spans="1:10" ht="15" customHeight="1">
      <c r="A2114" s="25">
        <v>2159</v>
      </c>
      <c r="B2114" s="25" t="s">
        <v>17</v>
      </c>
      <c r="C2114" s="24" t="s">
        <v>4168</v>
      </c>
      <c r="D2114" s="24" t="s">
        <v>4167</v>
      </c>
      <c r="E2114" s="23">
        <v>81349</v>
      </c>
      <c r="F2114" s="115">
        <v>8</v>
      </c>
      <c r="G2114" s="85">
        <v>48.24</v>
      </c>
      <c r="H2114" s="72"/>
      <c r="I2114" s="73">
        <f t="shared" si="65"/>
        <v>0</v>
      </c>
      <c r="J2114" s="74" t="str">
        <f t="shared" ref="J2114:J2177" si="66">IF(H:H&gt;G:G, "Above Estimated Unit Price", "")</f>
        <v/>
      </c>
    </row>
    <row r="2115" spans="1:10" ht="15" customHeight="1">
      <c r="A2115" s="25">
        <v>2160</v>
      </c>
      <c r="B2115" s="25" t="s">
        <v>17</v>
      </c>
      <c r="C2115" s="24" t="s">
        <v>4166</v>
      </c>
      <c r="D2115" s="24" t="s">
        <v>3547</v>
      </c>
      <c r="E2115" s="23">
        <v>81349</v>
      </c>
      <c r="F2115" s="115">
        <v>63</v>
      </c>
      <c r="G2115" s="85">
        <v>7.44</v>
      </c>
      <c r="H2115" s="72"/>
      <c r="I2115" s="73">
        <f t="shared" ref="I2115:I2178" si="67">H2115*F2115</f>
        <v>0</v>
      </c>
      <c r="J2115" s="74" t="str">
        <f t="shared" si="66"/>
        <v/>
      </c>
    </row>
    <row r="2116" spans="1:10" ht="15" customHeight="1">
      <c r="A2116" s="25">
        <v>2161</v>
      </c>
      <c r="B2116" s="25" t="s">
        <v>17</v>
      </c>
      <c r="C2116" s="24" t="s">
        <v>4165</v>
      </c>
      <c r="D2116" s="24" t="s">
        <v>2738</v>
      </c>
      <c r="E2116" s="23">
        <v>81349</v>
      </c>
      <c r="F2116" s="115">
        <v>84</v>
      </c>
      <c r="G2116" s="85">
        <v>15.633333333333333</v>
      </c>
      <c r="H2116" s="72"/>
      <c r="I2116" s="73">
        <f t="shared" si="67"/>
        <v>0</v>
      </c>
      <c r="J2116" s="74" t="str">
        <f t="shared" si="66"/>
        <v/>
      </c>
    </row>
    <row r="2117" spans="1:10" ht="15" customHeight="1">
      <c r="A2117" s="25">
        <v>2162</v>
      </c>
      <c r="B2117" s="25" t="s">
        <v>17</v>
      </c>
      <c r="C2117" s="24" t="s">
        <v>4164</v>
      </c>
      <c r="D2117" s="24" t="s">
        <v>2738</v>
      </c>
      <c r="E2117" s="23">
        <v>81349</v>
      </c>
      <c r="F2117" s="115">
        <v>99</v>
      </c>
      <c r="G2117" s="85">
        <v>15.083333333333334</v>
      </c>
      <c r="H2117" s="72"/>
      <c r="I2117" s="73">
        <f t="shared" si="67"/>
        <v>0</v>
      </c>
      <c r="J2117" s="74" t="str">
        <f t="shared" si="66"/>
        <v/>
      </c>
    </row>
    <row r="2118" spans="1:10" ht="15" customHeight="1">
      <c r="A2118" s="25">
        <v>2163</v>
      </c>
      <c r="B2118" s="25" t="s">
        <v>17</v>
      </c>
      <c r="C2118" s="24" t="s">
        <v>4163</v>
      </c>
      <c r="D2118" s="24" t="s">
        <v>4162</v>
      </c>
      <c r="E2118" s="23" t="s">
        <v>4161</v>
      </c>
      <c r="F2118" s="115">
        <v>11</v>
      </c>
      <c r="G2118" s="85">
        <v>870.29666666666674</v>
      </c>
      <c r="H2118" s="72"/>
      <c r="I2118" s="73">
        <f t="shared" si="67"/>
        <v>0</v>
      </c>
      <c r="J2118" s="74" t="str">
        <f t="shared" si="66"/>
        <v/>
      </c>
    </row>
    <row r="2119" spans="1:10" ht="15" customHeight="1">
      <c r="A2119" s="25">
        <v>2164</v>
      </c>
      <c r="B2119" s="25" t="s">
        <v>17</v>
      </c>
      <c r="C2119" s="24" t="s">
        <v>4160</v>
      </c>
      <c r="D2119" s="24" t="s">
        <v>2974</v>
      </c>
      <c r="E2119" s="23">
        <v>81349</v>
      </c>
      <c r="F2119" s="115">
        <v>500</v>
      </c>
      <c r="G2119" s="85">
        <v>0.31666666666666665</v>
      </c>
      <c r="H2119" s="72"/>
      <c r="I2119" s="73">
        <f t="shared" si="67"/>
        <v>0</v>
      </c>
      <c r="J2119" s="74" t="str">
        <f t="shared" si="66"/>
        <v/>
      </c>
    </row>
    <row r="2120" spans="1:10" ht="15" customHeight="1">
      <c r="A2120" s="25">
        <v>2165</v>
      </c>
      <c r="B2120" s="25" t="s">
        <v>17</v>
      </c>
      <c r="C2120" s="24" t="s">
        <v>4159</v>
      </c>
      <c r="D2120" s="24" t="s">
        <v>2692</v>
      </c>
      <c r="E2120" s="23">
        <v>81349</v>
      </c>
      <c r="F2120" s="115">
        <v>100</v>
      </c>
      <c r="G2120" s="85">
        <v>35.833333333333336</v>
      </c>
      <c r="H2120" s="72"/>
      <c r="I2120" s="73">
        <f t="shared" si="67"/>
        <v>0</v>
      </c>
      <c r="J2120" s="74" t="str">
        <f t="shared" si="66"/>
        <v/>
      </c>
    </row>
    <row r="2121" spans="1:10" ht="15" customHeight="1">
      <c r="A2121" s="25">
        <v>2166</v>
      </c>
      <c r="B2121" s="25" t="s">
        <v>17</v>
      </c>
      <c r="C2121" s="24" t="s">
        <v>4158</v>
      </c>
      <c r="D2121" s="24" t="s">
        <v>2692</v>
      </c>
      <c r="E2121" s="23">
        <v>81343</v>
      </c>
      <c r="F2121" s="115">
        <v>2058</v>
      </c>
      <c r="G2121" s="85">
        <v>11.093333333333334</v>
      </c>
      <c r="H2121" s="72"/>
      <c r="I2121" s="73">
        <f t="shared" si="67"/>
        <v>0</v>
      </c>
      <c r="J2121" s="74" t="str">
        <f t="shared" si="66"/>
        <v/>
      </c>
    </row>
    <row r="2122" spans="1:10" ht="15" customHeight="1">
      <c r="A2122" s="25">
        <v>2167</v>
      </c>
      <c r="B2122" s="25" t="s">
        <v>17</v>
      </c>
      <c r="C2122" s="24" t="s">
        <v>4158</v>
      </c>
      <c r="D2122" s="24" t="s">
        <v>2692</v>
      </c>
      <c r="E2122" s="23">
        <v>81349</v>
      </c>
      <c r="F2122" s="115">
        <v>900</v>
      </c>
      <c r="G2122" s="85">
        <v>11.093333333333334</v>
      </c>
      <c r="H2122" s="72"/>
      <c r="I2122" s="73">
        <f t="shared" si="67"/>
        <v>0</v>
      </c>
      <c r="J2122" s="74" t="str">
        <f t="shared" si="66"/>
        <v/>
      </c>
    </row>
    <row r="2123" spans="1:10" ht="15" customHeight="1">
      <c r="A2123" s="25">
        <v>2168</v>
      </c>
      <c r="B2123" s="25" t="s">
        <v>17</v>
      </c>
      <c r="C2123" s="24" t="s">
        <v>4157</v>
      </c>
      <c r="D2123" s="24" t="s">
        <v>2692</v>
      </c>
      <c r="E2123" s="23">
        <v>81349</v>
      </c>
      <c r="F2123" s="115">
        <v>750</v>
      </c>
      <c r="G2123" s="85">
        <v>12.243333333333334</v>
      </c>
      <c r="H2123" s="72"/>
      <c r="I2123" s="73">
        <f t="shared" si="67"/>
        <v>0</v>
      </c>
      <c r="J2123" s="74" t="str">
        <f t="shared" si="66"/>
        <v/>
      </c>
    </row>
    <row r="2124" spans="1:10" ht="15" customHeight="1">
      <c r="A2124" s="25">
        <v>2169</v>
      </c>
      <c r="B2124" s="25" t="s">
        <v>17</v>
      </c>
      <c r="C2124" s="24" t="s">
        <v>4156</v>
      </c>
      <c r="D2124" s="24" t="s">
        <v>2692</v>
      </c>
      <c r="E2124" s="23">
        <v>81349</v>
      </c>
      <c r="F2124" s="115">
        <v>5</v>
      </c>
      <c r="G2124" s="85">
        <v>78.66</v>
      </c>
      <c r="H2124" s="72"/>
      <c r="I2124" s="73">
        <f t="shared" si="67"/>
        <v>0</v>
      </c>
      <c r="J2124" s="74" t="str">
        <f t="shared" si="66"/>
        <v/>
      </c>
    </row>
    <row r="2125" spans="1:10" ht="15" customHeight="1">
      <c r="A2125" s="25">
        <v>2170</v>
      </c>
      <c r="B2125" s="25" t="s">
        <v>17</v>
      </c>
      <c r="C2125" s="24" t="s">
        <v>4155</v>
      </c>
      <c r="D2125" s="24" t="s">
        <v>2692</v>
      </c>
      <c r="E2125" s="23">
        <v>81343</v>
      </c>
      <c r="F2125" s="115">
        <v>233</v>
      </c>
      <c r="G2125" s="85">
        <v>46.136666666666663</v>
      </c>
      <c r="H2125" s="72"/>
      <c r="I2125" s="73">
        <f t="shared" si="67"/>
        <v>0</v>
      </c>
      <c r="J2125" s="74" t="str">
        <f t="shared" si="66"/>
        <v/>
      </c>
    </row>
    <row r="2126" spans="1:10" ht="15" customHeight="1">
      <c r="A2126" s="25">
        <v>2171</v>
      </c>
      <c r="B2126" s="25" t="s">
        <v>17</v>
      </c>
      <c r="C2126" s="24" t="s">
        <v>4155</v>
      </c>
      <c r="D2126" s="24" t="s">
        <v>2692</v>
      </c>
      <c r="E2126" s="23">
        <v>81349</v>
      </c>
      <c r="F2126" s="115">
        <v>17</v>
      </c>
      <c r="G2126" s="85">
        <v>46.136666666666663</v>
      </c>
      <c r="H2126" s="72"/>
      <c r="I2126" s="73">
        <f t="shared" si="67"/>
        <v>0</v>
      </c>
      <c r="J2126" s="74" t="str">
        <f t="shared" si="66"/>
        <v/>
      </c>
    </row>
    <row r="2127" spans="1:10" ht="15" customHeight="1">
      <c r="A2127" s="25">
        <v>2172</v>
      </c>
      <c r="B2127" s="25" t="s">
        <v>17</v>
      </c>
      <c r="C2127" s="24" t="s">
        <v>4154</v>
      </c>
      <c r="D2127" s="24" t="s">
        <v>2692</v>
      </c>
      <c r="E2127" s="23">
        <v>81343</v>
      </c>
      <c r="F2127" s="115">
        <v>232</v>
      </c>
      <c r="G2127" s="85">
        <v>52.466666666666661</v>
      </c>
      <c r="H2127" s="72"/>
      <c r="I2127" s="73">
        <f t="shared" si="67"/>
        <v>0</v>
      </c>
      <c r="J2127" s="74" t="str">
        <f t="shared" si="66"/>
        <v/>
      </c>
    </row>
    <row r="2128" spans="1:10" ht="15" customHeight="1">
      <c r="A2128" s="25">
        <v>2173</v>
      </c>
      <c r="B2128" s="25" t="s">
        <v>17</v>
      </c>
      <c r="C2128" s="24" t="s">
        <v>4153</v>
      </c>
      <c r="D2128" s="24" t="s">
        <v>4152</v>
      </c>
      <c r="E2128" s="23">
        <v>11851</v>
      </c>
      <c r="F2128" s="115">
        <v>32</v>
      </c>
      <c r="G2128" s="85">
        <v>1.72</v>
      </c>
      <c r="H2128" s="72"/>
      <c r="I2128" s="73">
        <f t="shared" si="67"/>
        <v>0</v>
      </c>
      <c r="J2128" s="74" t="str">
        <f t="shared" si="66"/>
        <v/>
      </c>
    </row>
    <row r="2129" spans="1:10" ht="15" customHeight="1">
      <c r="A2129" s="25">
        <v>2174</v>
      </c>
      <c r="B2129" s="25" t="s">
        <v>17</v>
      </c>
      <c r="C2129" s="24" t="s">
        <v>809</v>
      </c>
      <c r="D2129" s="24" t="s">
        <v>2755</v>
      </c>
      <c r="E2129" s="23">
        <v>81349</v>
      </c>
      <c r="F2129" s="115">
        <v>112</v>
      </c>
      <c r="G2129" s="85">
        <v>0.93333333333333346</v>
      </c>
      <c r="H2129" s="72"/>
      <c r="I2129" s="73">
        <f t="shared" si="67"/>
        <v>0</v>
      </c>
      <c r="J2129" s="74" t="str">
        <f t="shared" si="66"/>
        <v/>
      </c>
    </row>
    <row r="2130" spans="1:10" ht="15" customHeight="1">
      <c r="A2130" s="25">
        <v>2175</v>
      </c>
      <c r="B2130" s="25" t="s">
        <v>17</v>
      </c>
      <c r="C2130" s="24" t="s">
        <v>4150</v>
      </c>
      <c r="D2130" s="24" t="s">
        <v>2755</v>
      </c>
      <c r="E2130" s="23">
        <v>81349</v>
      </c>
      <c r="F2130" s="115">
        <v>406</v>
      </c>
      <c r="G2130" s="85">
        <v>1.1399999999999999</v>
      </c>
      <c r="H2130" s="72"/>
      <c r="I2130" s="73">
        <f t="shared" si="67"/>
        <v>0</v>
      </c>
      <c r="J2130" s="74" t="str">
        <f t="shared" si="66"/>
        <v/>
      </c>
    </row>
    <row r="2131" spans="1:10" ht="15" customHeight="1">
      <c r="A2131" s="25">
        <v>2176</v>
      </c>
      <c r="B2131" s="25" t="s">
        <v>17</v>
      </c>
      <c r="C2131" s="24" t="s">
        <v>4149</v>
      </c>
      <c r="D2131" s="24" t="s">
        <v>2755</v>
      </c>
      <c r="E2131" s="23">
        <v>81349</v>
      </c>
      <c r="F2131" s="115">
        <v>5</v>
      </c>
      <c r="G2131" s="85">
        <v>35.436666666666667</v>
      </c>
      <c r="H2131" s="72"/>
      <c r="I2131" s="73">
        <f t="shared" si="67"/>
        <v>0</v>
      </c>
      <c r="J2131" s="74" t="str">
        <f t="shared" si="66"/>
        <v/>
      </c>
    </row>
    <row r="2132" spans="1:10" ht="15" customHeight="1">
      <c r="A2132" s="25">
        <v>2177</v>
      </c>
      <c r="B2132" s="25" t="s">
        <v>17</v>
      </c>
      <c r="C2132" s="24" t="s">
        <v>4148</v>
      </c>
      <c r="D2132" s="24" t="s">
        <v>2755</v>
      </c>
      <c r="E2132" s="23">
        <v>81349</v>
      </c>
      <c r="F2132" s="115">
        <v>45</v>
      </c>
      <c r="G2132" s="85">
        <v>1.7133333333333332</v>
      </c>
      <c r="H2132" s="72"/>
      <c r="I2132" s="73">
        <f t="shared" si="67"/>
        <v>0</v>
      </c>
      <c r="J2132" s="74" t="str">
        <f t="shared" si="66"/>
        <v/>
      </c>
    </row>
    <row r="2133" spans="1:10" ht="15" customHeight="1">
      <c r="A2133" s="25">
        <v>2178</v>
      </c>
      <c r="B2133" s="25" t="s">
        <v>17</v>
      </c>
      <c r="C2133" s="24" t="s">
        <v>4147</v>
      </c>
      <c r="D2133" s="24" t="s">
        <v>2755</v>
      </c>
      <c r="E2133" s="23">
        <v>81349</v>
      </c>
      <c r="F2133" s="115">
        <v>119</v>
      </c>
      <c r="G2133" s="85">
        <v>0.57333333333333336</v>
      </c>
      <c r="H2133" s="72"/>
      <c r="I2133" s="73">
        <f t="shared" si="67"/>
        <v>0</v>
      </c>
      <c r="J2133" s="74" t="str">
        <f t="shared" si="66"/>
        <v/>
      </c>
    </row>
    <row r="2134" spans="1:10" ht="15" customHeight="1">
      <c r="A2134" s="25">
        <v>2179</v>
      </c>
      <c r="B2134" s="25" t="s">
        <v>17</v>
      </c>
      <c r="C2134" s="24" t="s">
        <v>4145</v>
      </c>
      <c r="D2134" s="24" t="s">
        <v>4144</v>
      </c>
      <c r="E2134" s="23">
        <v>96906</v>
      </c>
      <c r="F2134" s="115">
        <v>15</v>
      </c>
      <c r="G2134" s="85">
        <v>4.9899999999999993</v>
      </c>
      <c r="H2134" s="72"/>
      <c r="I2134" s="73">
        <f t="shared" si="67"/>
        <v>0</v>
      </c>
      <c r="J2134" s="74" t="str">
        <f t="shared" si="66"/>
        <v/>
      </c>
    </row>
    <row r="2135" spans="1:10" ht="15" customHeight="1">
      <c r="A2135" s="25">
        <v>2180</v>
      </c>
      <c r="B2135" s="25" t="s">
        <v>17</v>
      </c>
      <c r="C2135" s="24" t="s">
        <v>4143</v>
      </c>
      <c r="D2135" s="24" t="s">
        <v>4142</v>
      </c>
      <c r="E2135" s="23">
        <v>96906</v>
      </c>
      <c r="F2135" s="115">
        <v>9</v>
      </c>
      <c r="G2135" s="85">
        <v>8.35</v>
      </c>
      <c r="H2135" s="72"/>
      <c r="I2135" s="73">
        <f t="shared" si="67"/>
        <v>0</v>
      </c>
      <c r="J2135" s="74" t="str">
        <f t="shared" si="66"/>
        <v/>
      </c>
    </row>
    <row r="2136" spans="1:10" ht="15" customHeight="1">
      <c r="A2136" s="25">
        <v>2181</v>
      </c>
      <c r="B2136" s="25" t="s">
        <v>17</v>
      </c>
      <c r="C2136" s="24" t="s">
        <v>4141</v>
      </c>
      <c r="D2136" s="24" t="s">
        <v>4140</v>
      </c>
      <c r="E2136" s="23">
        <v>81349</v>
      </c>
      <c r="F2136" s="115">
        <v>1000</v>
      </c>
      <c r="G2136" s="85">
        <v>0.49</v>
      </c>
      <c r="H2136" s="72"/>
      <c r="I2136" s="73">
        <f t="shared" si="67"/>
        <v>0</v>
      </c>
      <c r="J2136" s="74" t="str">
        <f t="shared" si="66"/>
        <v/>
      </c>
    </row>
    <row r="2137" spans="1:10" ht="15" customHeight="1">
      <c r="A2137" s="25">
        <v>2182</v>
      </c>
      <c r="B2137" s="25" t="s">
        <v>17</v>
      </c>
      <c r="C2137" s="24" t="s">
        <v>4139</v>
      </c>
      <c r="D2137" s="24" t="s">
        <v>3265</v>
      </c>
      <c r="E2137" s="23">
        <v>81349</v>
      </c>
      <c r="F2137" s="115">
        <v>30</v>
      </c>
      <c r="G2137" s="85">
        <v>24.543333333333333</v>
      </c>
      <c r="H2137" s="72"/>
      <c r="I2137" s="73">
        <f t="shared" si="67"/>
        <v>0</v>
      </c>
      <c r="J2137" s="74" t="str">
        <f t="shared" si="66"/>
        <v/>
      </c>
    </row>
    <row r="2138" spans="1:10" ht="15" customHeight="1">
      <c r="A2138" s="25">
        <v>2183</v>
      </c>
      <c r="B2138" s="25" t="s">
        <v>17</v>
      </c>
      <c r="C2138" s="24" t="s">
        <v>4138</v>
      </c>
      <c r="D2138" s="24" t="s">
        <v>4137</v>
      </c>
      <c r="E2138" s="23">
        <v>81343</v>
      </c>
      <c r="F2138" s="115">
        <v>264</v>
      </c>
      <c r="G2138" s="85">
        <v>5.833333333333333</v>
      </c>
      <c r="H2138" s="72"/>
      <c r="I2138" s="73">
        <f t="shared" si="67"/>
        <v>0</v>
      </c>
      <c r="J2138" s="74" t="str">
        <f t="shared" si="66"/>
        <v/>
      </c>
    </row>
    <row r="2139" spans="1:10" ht="15" customHeight="1">
      <c r="A2139" s="25">
        <v>2184</v>
      </c>
      <c r="B2139" s="25" t="s">
        <v>17</v>
      </c>
      <c r="C2139" s="24" t="s">
        <v>4136</v>
      </c>
      <c r="D2139" s="24" t="s">
        <v>2692</v>
      </c>
      <c r="E2139" s="23">
        <v>81343</v>
      </c>
      <c r="F2139" s="115">
        <v>200</v>
      </c>
      <c r="G2139" s="85">
        <v>29.576666666666668</v>
      </c>
      <c r="H2139" s="72"/>
      <c r="I2139" s="73">
        <f t="shared" si="67"/>
        <v>0</v>
      </c>
      <c r="J2139" s="74" t="str">
        <f t="shared" si="66"/>
        <v/>
      </c>
    </row>
    <row r="2140" spans="1:10" ht="15" customHeight="1">
      <c r="A2140" s="25">
        <v>2185</v>
      </c>
      <c r="B2140" s="25" t="s">
        <v>17</v>
      </c>
      <c r="C2140" s="24" t="s">
        <v>4135</v>
      </c>
      <c r="D2140" s="24" t="s">
        <v>4134</v>
      </c>
      <c r="E2140" s="23">
        <v>81349</v>
      </c>
      <c r="F2140" s="115">
        <v>300</v>
      </c>
      <c r="G2140" s="85">
        <v>31.689999999999998</v>
      </c>
      <c r="H2140" s="72"/>
      <c r="I2140" s="73">
        <f t="shared" si="67"/>
        <v>0</v>
      </c>
      <c r="J2140" s="74" t="str">
        <f t="shared" si="66"/>
        <v/>
      </c>
    </row>
    <row r="2141" spans="1:10" ht="15" customHeight="1">
      <c r="A2141" s="25">
        <v>2186</v>
      </c>
      <c r="B2141" s="25" t="s">
        <v>17</v>
      </c>
      <c r="C2141" s="24" t="s">
        <v>798</v>
      </c>
      <c r="D2141" s="24" t="s">
        <v>2678</v>
      </c>
      <c r="E2141" s="23">
        <v>81349</v>
      </c>
      <c r="F2141" s="115">
        <v>6</v>
      </c>
      <c r="G2141" s="85">
        <v>76.396666666666661</v>
      </c>
      <c r="H2141" s="72"/>
      <c r="I2141" s="73">
        <f t="shared" si="67"/>
        <v>0</v>
      </c>
      <c r="J2141" s="74" t="str">
        <f t="shared" si="66"/>
        <v/>
      </c>
    </row>
    <row r="2142" spans="1:10" ht="15" customHeight="1">
      <c r="A2142" s="25">
        <v>2187</v>
      </c>
      <c r="B2142" s="25" t="s">
        <v>17</v>
      </c>
      <c r="C2142" s="24" t="s">
        <v>4133</v>
      </c>
      <c r="D2142" s="24" t="s">
        <v>4132</v>
      </c>
      <c r="E2142" s="23">
        <v>81349</v>
      </c>
      <c r="F2142" s="115">
        <v>75</v>
      </c>
      <c r="G2142" s="85">
        <v>122.93</v>
      </c>
      <c r="H2142" s="72"/>
      <c r="I2142" s="73">
        <f t="shared" si="67"/>
        <v>0</v>
      </c>
      <c r="J2142" s="74" t="str">
        <f t="shared" si="66"/>
        <v/>
      </c>
    </row>
    <row r="2143" spans="1:10" ht="15" customHeight="1">
      <c r="A2143" s="25">
        <v>2188</v>
      </c>
      <c r="B2143" s="25" t="s">
        <v>17</v>
      </c>
      <c r="C2143" s="24" t="s">
        <v>4131</v>
      </c>
      <c r="D2143" s="24" t="s">
        <v>3618</v>
      </c>
      <c r="E2143" s="23">
        <v>81349</v>
      </c>
      <c r="F2143" s="115">
        <v>46</v>
      </c>
      <c r="G2143" s="85">
        <v>71.81</v>
      </c>
      <c r="H2143" s="72"/>
      <c r="I2143" s="73">
        <f t="shared" si="67"/>
        <v>0</v>
      </c>
      <c r="J2143" s="74" t="str">
        <f t="shared" si="66"/>
        <v/>
      </c>
    </row>
    <row r="2144" spans="1:10" ht="15" customHeight="1">
      <c r="A2144" s="25">
        <v>2189</v>
      </c>
      <c r="B2144" s="25" t="s">
        <v>17</v>
      </c>
      <c r="C2144" s="24" t="s">
        <v>4130</v>
      </c>
      <c r="D2144" s="24" t="s">
        <v>4129</v>
      </c>
      <c r="E2144" s="23">
        <v>81349</v>
      </c>
      <c r="F2144" s="115">
        <v>68</v>
      </c>
      <c r="G2144" s="85">
        <v>54.97</v>
      </c>
      <c r="H2144" s="72"/>
      <c r="I2144" s="73">
        <f t="shared" si="67"/>
        <v>0</v>
      </c>
      <c r="J2144" s="74" t="str">
        <f t="shared" si="66"/>
        <v/>
      </c>
    </row>
    <row r="2145" spans="1:10" ht="15" customHeight="1">
      <c r="A2145" s="25">
        <v>2190</v>
      </c>
      <c r="B2145" s="25" t="s">
        <v>17</v>
      </c>
      <c r="C2145" s="24" t="s">
        <v>4128</v>
      </c>
      <c r="D2145" s="24" t="s">
        <v>4127</v>
      </c>
      <c r="E2145" s="23">
        <v>81349</v>
      </c>
      <c r="F2145" s="115">
        <v>291</v>
      </c>
      <c r="G2145" s="85">
        <v>47.376666666666665</v>
      </c>
      <c r="H2145" s="72"/>
      <c r="I2145" s="73">
        <f t="shared" si="67"/>
        <v>0</v>
      </c>
      <c r="J2145" s="74" t="str">
        <f t="shared" si="66"/>
        <v/>
      </c>
    </row>
    <row r="2146" spans="1:10" ht="15" customHeight="1">
      <c r="A2146" s="25">
        <v>2191</v>
      </c>
      <c r="B2146" s="25" t="s">
        <v>17</v>
      </c>
      <c r="C2146" s="24" t="s">
        <v>4126</v>
      </c>
      <c r="D2146" s="24" t="s">
        <v>4125</v>
      </c>
      <c r="E2146" s="23">
        <v>81349</v>
      </c>
      <c r="F2146" s="115">
        <v>33</v>
      </c>
      <c r="G2146" s="85">
        <v>333.36666666666667</v>
      </c>
      <c r="H2146" s="72"/>
      <c r="I2146" s="73">
        <f t="shared" si="67"/>
        <v>0</v>
      </c>
      <c r="J2146" s="74" t="str">
        <f t="shared" si="66"/>
        <v/>
      </c>
    </row>
    <row r="2147" spans="1:10" ht="15" customHeight="1">
      <c r="A2147" s="25">
        <v>2192</v>
      </c>
      <c r="B2147" s="25" t="s">
        <v>17</v>
      </c>
      <c r="C2147" s="24" t="s">
        <v>4124</v>
      </c>
      <c r="D2147" s="24" t="s">
        <v>4123</v>
      </c>
      <c r="E2147" s="23" t="s">
        <v>3135</v>
      </c>
      <c r="F2147" s="115">
        <v>9</v>
      </c>
      <c r="G2147" s="85">
        <v>5.6</v>
      </c>
      <c r="H2147" s="72"/>
      <c r="I2147" s="73">
        <f t="shared" si="67"/>
        <v>0</v>
      </c>
      <c r="J2147" s="74" t="str">
        <f t="shared" si="66"/>
        <v/>
      </c>
    </row>
    <row r="2148" spans="1:10" ht="15" customHeight="1">
      <c r="A2148" s="25">
        <v>2193</v>
      </c>
      <c r="B2148" s="25" t="s">
        <v>17</v>
      </c>
      <c r="C2148" s="24" t="s">
        <v>4122</v>
      </c>
      <c r="D2148" s="24" t="s">
        <v>2743</v>
      </c>
      <c r="E2148" s="23" t="s">
        <v>3135</v>
      </c>
      <c r="F2148" s="115">
        <v>11</v>
      </c>
      <c r="G2148" s="85">
        <v>31.05</v>
      </c>
      <c r="H2148" s="72"/>
      <c r="I2148" s="73">
        <f t="shared" si="67"/>
        <v>0</v>
      </c>
      <c r="J2148" s="74" t="str">
        <f t="shared" si="66"/>
        <v/>
      </c>
    </row>
    <row r="2149" spans="1:10" ht="15" customHeight="1">
      <c r="A2149" s="25">
        <v>2194</v>
      </c>
      <c r="B2149" s="25" t="s">
        <v>17</v>
      </c>
      <c r="C2149" s="24" t="s">
        <v>4121</v>
      </c>
      <c r="D2149" s="24" t="s">
        <v>4120</v>
      </c>
      <c r="E2149" s="23" t="s">
        <v>3135</v>
      </c>
      <c r="F2149" s="115">
        <v>5</v>
      </c>
      <c r="G2149" s="85">
        <v>94.8</v>
      </c>
      <c r="H2149" s="72"/>
      <c r="I2149" s="73">
        <f t="shared" si="67"/>
        <v>0</v>
      </c>
      <c r="J2149" s="74" t="str">
        <f t="shared" si="66"/>
        <v/>
      </c>
    </row>
    <row r="2150" spans="1:10" ht="15" customHeight="1">
      <c r="A2150" s="25">
        <v>2195</v>
      </c>
      <c r="B2150" s="25" t="s">
        <v>17</v>
      </c>
      <c r="C2150" s="24" t="s">
        <v>4119</v>
      </c>
      <c r="D2150" s="24" t="s">
        <v>4118</v>
      </c>
      <c r="E2150" s="23">
        <v>81349</v>
      </c>
      <c r="F2150" s="115">
        <v>5</v>
      </c>
      <c r="G2150" s="85">
        <v>34.486666666666665</v>
      </c>
      <c r="H2150" s="72"/>
      <c r="I2150" s="73">
        <f t="shared" si="67"/>
        <v>0</v>
      </c>
      <c r="J2150" s="74" t="str">
        <f t="shared" si="66"/>
        <v/>
      </c>
    </row>
    <row r="2151" spans="1:10" ht="15" customHeight="1">
      <c r="A2151" s="25">
        <v>2196</v>
      </c>
      <c r="B2151" s="25" t="s">
        <v>17</v>
      </c>
      <c r="C2151" s="24" t="s">
        <v>792</v>
      </c>
      <c r="D2151" s="24" t="s">
        <v>4117</v>
      </c>
      <c r="E2151" s="23">
        <v>81349</v>
      </c>
      <c r="F2151" s="115">
        <v>60</v>
      </c>
      <c r="G2151" s="85">
        <v>16.680000000000003</v>
      </c>
      <c r="H2151" s="72"/>
      <c r="I2151" s="73">
        <f t="shared" si="67"/>
        <v>0</v>
      </c>
      <c r="J2151" s="74" t="str">
        <f t="shared" si="66"/>
        <v/>
      </c>
    </row>
    <row r="2152" spans="1:10" ht="15" customHeight="1">
      <c r="A2152" s="25">
        <v>2197</v>
      </c>
      <c r="B2152" s="25" t="s">
        <v>17</v>
      </c>
      <c r="C2152" s="24" t="s">
        <v>4116</v>
      </c>
      <c r="D2152" s="24" t="s">
        <v>4115</v>
      </c>
      <c r="E2152" s="23">
        <v>18783</v>
      </c>
      <c r="F2152" s="115">
        <v>34</v>
      </c>
      <c r="G2152" s="85">
        <v>26.78</v>
      </c>
      <c r="H2152" s="72"/>
      <c r="I2152" s="73">
        <f t="shared" si="67"/>
        <v>0</v>
      </c>
      <c r="J2152" s="74" t="str">
        <f t="shared" si="66"/>
        <v/>
      </c>
    </row>
    <row r="2153" spans="1:10" ht="15" customHeight="1">
      <c r="A2153" s="25">
        <v>2198</v>
      </c>
      <c r="B2153" s="25" t="s">
        <v>17</v>
      </c>
      <c r="C2153" s="24" t="s">
        <v>4114</v>
      </c>
      <c r="D2153" s="24" t="s">
        <v>4113</v>
      </c>
      <c r="E2153" s="23" t="s">
        <v>4109</v>
      </c>
      <c r="F2153" s="115">
        <v>15</v>
      </c>
      <c r="G2153" s="85">
        <v>4</v>
      </c>
      <c r="H2153" s="72"/>
      <c r="I2153" s="73">
        <f t="shared" si="67"/>
        <v>0</v>
      </c>
      <c r="J2153" s="74" t="str">
        <f t="shared" si="66"/>
        <v/>
      </c>
    </row>
    <row r="2154" spans="1:10" ht="15" customHeight="1">
      <c r="A2154" s="25">
        <v>2199</v>
      </c>
      <c r="B2154" s="25" t="s">
        <v>17</v>
      </c>
      <c r="C2154" s="24" t="s">
        <v>4111</v>
      </c>
      <c r="D2154" s="24" t="s">
        <v>4110</v>
      </c>
      <c r="E2154" s="23" t="s">
        <v>4109</v>
      </c>
      <c r="F2154" s="115">
        <v>184</v>
      </c>
      <c r="G2154" s="85">
        <v>3.8</v>
      </c>
      <c r="H2154" s="72"/>
      <c r="I2154" s="73">
        <f t="shared" si="67"/>
        <v>0</v>
      </c>
      <c r="J2154" s="74" t="str">
        <f t="shared" si="66"/>
        <v/>
      </c>
    </row>
    <row r="2155" spans="1:10" ht="15" customHeight="1">
      <c r="A2155" s="25">
        <v>2200</v>
      </c>
      <c r="B2155" s="25" t="s">
        <v>17</v>
      </c>
      <c r="C2155" s="24" t="s">
        <v>4108</v>
      </c>
      <c r="D2155" s="24" t="s">
        <v>4106</v>
      </c>
      <c r="E2155" s="23" t="s">
        <v>3125</v>
      </c>
      <c r="F2155" s="115">
        <v>23</v>
      </c>
      <c r="G2155" s="85">
        <v>250</v>
      </c>
      <c r="H2155" s="72"/>
      <c r="I2155" s="73">
        <f t="shared" si="67"/>
        <v>0</v>
      </c>
      <c r="J2155" s="74" t="str">
        <f t="shared" si="66"/>
        <v/>
      </c>
    </row>
    <row r="2156" spans="1:10" ht="15" customHeight="1">
      <c r="A2156" s="25">
        <v>2201</v>
      </c>
      <c r="B2156" s="25" t="s">
        <v>17</v>
      </c>
      <c r="C2156" s="24" t="s">
        <v>4107</v>
      </c>
      <c r="D2156" s="24" t="s">
        <v>4106</v>
      </c>
      <c r="E2156" s="23" t="s">
        <v>3125</v>
      </c>
      <c r="F2156" s="115">
        <v>41</v>
      </c>
      <c r="G2156" s="85">
        <v>155.56</v>
      </c>
      <c r="H2156" s="72"/>
      <c r="I2156" s="73">
        <f t="shared" si="67"/>
        <v>0</v>
      </c>
      <c r="J2156" s="74" t="str">
        <f t="shared" si="66"/>
        <v/>
      </c>
    </row>
    <row r="2157" spans="1:10" ht="15" customHeight="1">
      <c r="A2157" s="25">
        <v>2202</v>
      </c>
      <c r="B2157" s="25" t="s">
        <v>17</v>
      </c>
      <c r="C2157" s="24" t="s">
        <v>4105</v>
      </c>
      <c r="D2157" s="24" t="s">
        <v>4083</v>
      </c>
      <c r="E2157" s="23" t="s">
        <v>3125</v>
      </c>
      <c r="F2157" s="115">
        <v>6</v>
      </c>
      <c r="G2157" s="85">
        <v>2153.48</v>
      </c>
      <c r="H2157" s="72"/>
      <c r="I2157" s="73">
        <f t="shared" si="67"/>
        <v>0</v>
      </c>
      <c r="J2157" s="74" t="str">
        <f t="shared" si="66"/>
        <v/>
      </c>
    </row>
    <row r="2158" spans="1:10" ht="15" customHeight="1">
      <c r="A2158" s="25">
        <v>2203</v>
      </c>
      <c r="B2158" s="25" t="s">
        <v>17</v>
      </c>
      <c r="C2158" s="24" t="s">
        <v>4103</v>
      </c>
      <c r="D2158" s="24" t="s">
        <v>4083</v>
      </c>
      <c r="E2158" s="23" t="s">
        <v>3125</v>
      </c>
      <c r="F2158" s="115">
        <v>8</v>
      </c>
      <c r="G2158" s="85">
        <v>242.5</v>
      </c>
      <c r="H2158" s="72"/>
      <c r="I2158" s="73">
        <f t="shared" si="67"/>
        <v>0</v>
      </c>
      <c r="J2158" s="74" t="str">
        <f t="shared" si="66"/>
        <v/>
      </c>
    </row>
    <row r="2159" spans="1:10" ht="15" customHeight="1">
      <c r="A2159" s="25">
        <v>2204</v>
      </c>
      <c r="B2159" s="25" t="s">
        <v>17</v>
      </c>
      <c r="C2159" s="24" t="s">
        <v>4102</v>
      </c>
      <c r="D2159" s="24" t="s">
        <v>4083</v>
      </c>
      <c r="E2159" s="23" t="s">
        <v>3125</v>
      </c>
      <c r="F2159" s="115">
        <v>7</v>
      </c>
      <c r="G2159" s="85">
        <v>601</v>
      </c>
      <c r="H2159" s="72"/>
      <c r="I2159" s="73">
        <f t="shared" si="67"/>
        <v>0</v>
      </c>
      <c r="J2159" s="74" t="str">
        <f t="shared" si="66"/>
        <v/>
      </c>
    </row>
    <row r="2160" spans="1:10" ht="15" customHeight="1">
      <c r="A2160" s="25">
        <v>2205</v>
      </c>
      <c r="B2160" s="25" t="s">
        <v>17</v>
      </c>
      <c r="C2160" s="24" t="s">
        <v>4101</v>
      </c>
      <c r="D2160" s="24" t="s">
        <v>4083</v>
      </c>
      <c r="E2160" s="23" t="s">
        <v>3125</v>
      </c>
      <c r="F2160" s="115">
        <v>28</v>
      </c>
      <c r="G2160" s="85">
        <v>1630</v>
      </c>
      <c r="H2160" s="72"/>
      <c r="I2160" s="73">
        <f t="shared" si="67"/>
        <v>0</v>
      </c>
      <c r="J2160" s="74" t="str">
        <f t="shared" si="66"/>
        <v/>
      </c>
    </row>
    <row r="2161" spans="1:10" ht="15" customHeight="1">
      <c r="A2161" s="25">
        <v>2206</v>
      </c>
      <c r="B2161" s="25" t="s">
        <v>17</v>
      </c>
      <c r="C2161" s="24" t="s">
        <v>4100</v>
      </c>
      <c r="D2161" s="24" t="s">
        <v>4099</v>
      </c>
      <c r="E2161" s="23">
        <v>624</v>
      </c>
      <c r="F2161" s="115">
        <v>5</v>
      </c>
      <c r="G2161" s="85">
        <v>45</v>
      </c>
      <c r="H2161" s="72"/>
      <c r="I2161" s="73">
        <f t="shared" si="67"/>
        <v>0</v>
      </c>
      <c r="J2161" s="74" t="str">
        <f t="shared" si="66"/>
        <v/>
      </c>
    </row>
    <row r="2162" spans="1:10" ht="15" customHeight="1">
      <c r="A2162" s="25">
        <v>2207</v>
      </c>
      <c r="B2162" s="25" t="s">
        <v>17</v>
      </c>
      <c r="C2162" s="24" t="s">
        <v>4098</v>
      </c>
      <c r="D2162" s="24" t="s">
        <v>4097</v>
      </c>
      <c r="E2162" s="23" t="s">
        <v>2744</v>
      </c>
      <c r="F2162" s="115">
        <v>5</v>
      </c>
      <c r="G2162" s="85">
        <v>375</v>
      </c>
      <c r="H2162" s="72"/>
      <c r="I2162" s="73">
        <f t="shared" si="67"/>
        <v>0</v>
      </c>
      <c r="J2162" s="74" t="str">
        <f t="shared" si="66"/>
        <v/>
      </c>
    </row>
    <row r="2163" spans="1:10" ht="15" customHeight="1">
      <c r="A2163" s="25">
        <v>2208</v>
      </c>
      <c r="B2163" s="25" t="s">
        <v>17</v>
      </c>
      <c r="C2163" s="24" t="s">
        <v>4096</v>
      </c>
      <c r="D2163" s="24" t="s">
        <v>4095</v>
      </c>
      <c r="E2163" s="23" t="s">
        <v>2744</v>
      </c>
      <c r="F2163" s="115">
        <v>6</v>
      </c>
      <c r="G2163" s="85">
        <v>2300</v>
      </c>
      <c r="H2163" s="72"/>
      <c r="I2163" s="73">
        <f t="shared" si="67"/>
        <v>0</v>
      </c>
      <c r="J2163" s="74" t="str">
        <f t="shared" si="66"/>
        <v/>
      </c>
    </row>
    <row r="2164" spans="1:10" ht="15" customHeight="1">
      <c r="A2164" s="25">
        <v>2209</v>
      </c>
      <c r="B2164" s="25" t="s">
        <v>17</v>
      </c>
      <c r="C2164" s="24" t="s">
        <v>4094</v>
      </c>
      <c r="D2164" s="24" t="s">
        <v>4093</v>
      </c>
      <c r="E2164" s="23" t="s">
        <v>2744</v>
      </c>
      <c r="F2164" s="115">
        <v>5</v>
      </c>
      <c r="G2164" s="85">
        <v>475</v>
      </c>
      <c r="H2164" s="72"/>
      <c r="I2164" s="73">
        <f t="shared" si="67"/>
        <v>0</v>
      </c>
      <c r="J2164" s="74" t="str">
        <f t="shared" si="66"/>
        <v/>
      </c>
    </row>
    <row r="2165" spans="1:10" ht="15" customHeight="1">
      <c r="A2165" s="25">
        <v>2210</v>
      </c>
      <c r="B2165" s="25" t="s">
        <v>17</v>
      </c>
      <c r="C2165" s="24" t="s">
        <v>4092</v>
      </c>
      <c r="D2165" s="24" t="s">
        <v>4091</v>
      </c>
      <c r="E2165" s="23" t="s">
        <v>2744</v>
      </c>
      <c r="F2165" s="115">
        <v>5</v>
      </c>
      <c r="G2165" s="85">
        <v>1595</v>
      </c>
      <c r="H2165" s="72"/>
      <c r="I2165" s="73">
        <f t="shared" si="67"/>
        <v>0</v>
      </c>
      <c r="J2165" s="74" t="str">
        <f t="shared" si="66"/>
        <v/>
      </c>
    </row>
    <row r="2166" spans="1:10" ht="15" customHeight="1">
      <c r="A2166" s="25">
        <v>2211</v>
      </c>
      <c r="B2166" s="25" t="s">
        <v>17</v>
      </c>
      <c r="C2166" s="24" t="s">
        <v>4090</v>
      </c>
      <c r="D2166" s="24" t="s">
        <v>4087</v>
      </c>
      <c r="E2166" s="23" t="s">
        <v>3125</v>
      </c>
      <c r="F2166" s="115">
        <v>6</v>
      </c>
      <c r="G2166" s="85">
        <v>600</v>
      </c>
      <c r="H2166" s="72"/>
      <c r="I2166" s="73">
        <f t="shared" si="67"/>
        <v>0</v>
      </c>
      <c r="J2166" s="74" t="str">
        <f t="shared" si="66"/>
        <v/>
      </c>
    </row>
    <row r="2167" spans="1:10" ht="15" customHeight="1">
      <c r="A2167" s="25">
        <v>2212</v>
      </c>
      <c r="B2167" s="25" t="s">
        <v>17</v>
      </c>
      <c r="C2167" s="24" t="s">
        <v>4089</v>
      </c>
      <c r="D2167" s="24" t="s">
        <v>4087</v>
      </c>
      <c r="E2167" s="23" t="s">
        <v>3125</v>
      </c>
      <c r="F2167" s="115">
        <v>6</v>
      </c>
      <c r="G2167" s="85">
        <v>1109</v>
      </c>
      <c r="H2167" s="72"/>
      <c r="I2167" s="73">
        <f t="shared" si="67"/>
        <v>0</v>
      </c>
      <c r="J2167" s="74" t="str">
        <f t="shared" si="66"/>
        <v/>
      </c>
    </row>
    <row r="2168" spans="1:10" ht="15" customHeight="1">
      <c r="A2168" s="25">
        <v>2213</v>
      </c>
      <c r="B2168" s="25" t="s">
        <v>17</v>
      </c>
      <c r="C2168" s="24" t="s">
        <v>4088</v>
      </c>
      <c r="D2168" s="24" t="s">
        <v>4087</v>
      </c>
      <c r="E2168" s="23" t="s">
        <v>3125</v>
      </c>
      <c r="F2168" s="115">
        <v>9</v>
      </c>
      <c r="G2168" s="85">
        <v>208</v>
      </c>
      <c r="H2168" s="72"/>
      <c r="I2168" s="73">
        <f t="shared" si="67"/>
        <v>0</v>
      </c>
      <c r="J2168" s="74" t="str">
        <f t="shared" si="66"/>
        <v/>
      </c>
    </row>
    <row r="2169" spans="1:10" ht="15" customHeight="1">
      <c r="A2169" s="25">
        <v>2214</v>
      </c>
      <c r="B2169" s="25" t="s">
        <v>17</v>
      </c>
      <c r="C2169" s="24" t="s">
        <v>4086</v>
      </c>
      <c r="D2169" s="24" t="s">
        <v>4085</v>
      </c>
      <c r="E2169" s="23" t="s">
        <v>3125</v>
      </c>
      <c r="F2169" s="115">
        <v>5</v>
      </c>
      <c r="G2169" s="85">
        <v>478.8</v>
      </c>
      <c r="H2169" s="72"/>
      <c r="I2169" s="73">
        <f t="shared" si="67"/>
        <v>0</v>
      </c>
      <c r="J2169" s="74" t="str">
        <f t="shared" si="66"/>
        <v/>
      </c>
    </row>
    <row r="2170" spans="1:10" ht="15" customHeight="1">
      <c r="A2170" s="25">
        <v>2215</v>
      </c>
      <c r="B2170" s="25" t="s">
        <v>17</v>
      </c>
      <c r="C2170" s="24" t="s">
        <v>4084</v>
      </c>
      <c r="D2170" s="24" t="s">
        <v>4083</v>
      </c>
      <c r="E2170" s="23" t="s">
        <v>3125</v>
      </c>
      <c r="F2170" s="115">
        <v>27</v>
      </c>
      <c r="G2170" s="85">
        <v>1800</v>
      </c>
      <c r="H2170" s="72"/>
      <c r="I2170" s="73">
        <f t="shared" si="67"/>
        <v>0</v>
      </c>
      <c r="J2170" s="74" t="str">
        <f t="shared" si="66"/>
        <v/>
      </c>
    </row>
    <row r="2171" spans="1:10" ht="15" customHeight="1">
      <c r="A2171" s="25">
        <v>2216</v>
      </c>
      <c r="B2171" s="25" t="s">
        <v>17</v>
      </c>
      <c r="C2171" s="24" t="s">
        <v>4082</v>
      </c>
      <c r="D2171" s="24" t="s">
        <v>4080</v>
      </c>
      <c r="E2171" s="23">
        <v>69705</v>
      </c>
      <c r="F2171" s="115">
        <v>7</v>
      </c>
      <c r="G2171" s="85">
        <v>26.4</v>
      </c>
      <c r="H2171" s="72"/>
      <c r="I2171" s="73">
        <f t="shared" si="67"/>
        <v>0</v>
      </c>
      <c r="J2171" s="74" t="str">
        <f t="shared" si="66"/>
        <v/>
      </c>
    </row>
    <row r="2172" spans="1:10" ht="15" customHeight="1">
      <c r="A2172" s="25">
        <v>2217</v>
      </c>
      <c r="B2172" s="25" t="s">
        <v>17</v>
      </c>
      <c r="C2172" s="24" t="s">
        <v>4081</v>
      </c>
      <c r="D2172" s="24" t="s">
        <v>4080</v>
      </c>
      <c r="E2172" s="23" t="s">
        <v>4079</v>
      </c>
      <c r="F2172" s="115">
        <v>5</v>
      </c>
      <c r="G2172" s="85">
        <v>21.9</v>
      </c>
      <c r="H2172" s="72"/>
      <c r="I2172" s="73">
        <f t="shared" si="67"/>
        <v>0</v>
      </c>
      <c r="J2172" s="74" t="str">
        <f t="shared" si="66"/>
        <v/>
      </c>
    </row>
    <row r="2173" spans="1:10" ht="15" customHeight="1">
      <c r="A2173" s="25">
        <v>2218</v>
      </c>
      <c r="B2173" s="25" t="s">
        <v>17</v>
      </c>
      <c r="C2173" s="24" t="s">
        <v>4078</v>
      </c>
      <c r="D2173" s="24" t="s">
        <v>3082</v>
      </c>
      <c r="E2173" s="23">
        <v>73030</v>
      </c>
      <c r="F2173" s="115">
        <v>5</v>
      </c>
      <c r="G2173" s="85">
        <v>33.6</v>
      </c>
      <c r="H2173" s="72"/>
      <c r="I2173" s="73">
        <f t="shared" si="67"/>
        <v>0</v>
      </c>
      <c r="J2173" s="74" t="str">
        <f t="shared" si="66"/>
        <v/>
      </c>
    </row>
    <row r="2174" spans="1:10" ht="15" customHeight="1">
      <c r="A2174" s="25">
        <v>2219</v>
      </c>
      <c r="B2174" s="25" t="s">
        <v>17</v>
      </c>
      <c r="C2174" s="24" t="s">
        <v>785</v>
      </c>
      <c r="D2174" s="24" t="s">
        <v>4077</v>
      </c>
      <c r="E2174" s="23" t="s">
        <v>783</v>
      </c>
      <c r="F2174" s="115">
        <v>16</v>
      </c>
      <c r="G2174" s="85">
        <v>44.25</v>
      </c>
      <c r="H2174" s="72"/>
      <c r="I2174" s="73">
        <f t="shared" si="67"/>
        <v>0</v>
      </c>
      <c r="J2174" s="74" t="str">
        <f t="shared" si="66"/>
        <v/>
      </c>
    </row>
    <row r="2175" spans="1:10" ht="15" customHeight="1">
      <c r="A2175" s="25">
        <v>2220</v>
      </c>
      <c r="B2175" s="25" t="s">
        <v>17</v>
      </c>
      <c r="C2175" s="24" t="s">
        <v>4076</v>
      </c>
      <c r="D2175" s="24" t="s">
        <v>4075</v>
      </c>
      <c r="E2175" s="23">
        <v>24930</v>
      </c>
      <c r="F2175" s="115">
        <v>44</v>
      </c>
      <c r="G2175" s="85">
        <v>4.0199999999999996</v>
      </c>
      <c r="H2175" s="72"/>
      <c r="I2175" s="73">
        <f t="shared" si="67"/>
        <v>0</v>
      </c>
      <c r="J2175" s="74" t="str">
        <f t="shared" si="66"/>
        <v/>
      </c>
    </row>
    <row r="2176" spans="1:10" ht="15" customHeight="1">
      <c r="A2176" s="25">
        <v>2221</v>
      </c>
      <c r="B2176" s="25" t="s">
        <v>17</v>
      </c>
      <c r="C2176" s="24" t="s">
        <v>4074</v>
      </c>
      <c r="D2176" s="24" t="s">
        <v>4073</v>
      </c>
      <c r="E2176" s="23">
        <v>81349</v>
      </c>
      <c r="F2176" s="115">
        <v>15</v>
      </c>
      <c r="G2176" s="85">
        <v>3.86</v>
      </c>
      <c r="H2176" s="72"/>
      <c r="I2176" s="73">
        <f t="shared" si="67"/>
        <v>0</v>
      </c>
      <c r="J2176" s="74" t="str">
        <f t="shared" si="66"/>
        <v/>
      </c>
    </row>
    <row r="2177" spans="1:10" ht="15" customHeight="1">
      <c r="A2177" s="25">
        <v>2222</v>
      </c>
      <c r="B2177" s="25" t="s">
        <v>17</v>
      </c>
      <c r="C2177" s="24" t="s">
        <v>4072</v>
      </c>
      <c r="D2177" s="24" t="s">
        <v>4071</v>
      </c>
      <c r="E2177" s="23">
        <v>38002</v>
      </c>
      <c r="F2177" s="115">
        <v>100</v>
      </c>
      <c r="G2177" s="85">
        <v>2.4133333333333336</v>
      </c>
      <c r="H2177" s="72"/>
      <c r="I2177" s="73">
        <f t="shared" si="67"/>
        <v>0</v>
      </c>
      <c r="J2177" s="74" t="str">
        <f t="shared" si="66"/>
        <v/>
      </c>
    </row>
    <row r="2178" spans="1:10" ht="15" customHeight="1">
      <c r="A2178" s="25">
        <v>2223</v>
      </c>
      <c r="B2178" s="25" t="s">
        <v>17</v>
      </c>
      <c r="C2178" s="24" t="s">
        <v>4070</v>
      </c>
      <c r="D2178" s="24" t="s">
        <v>4069</v>
      </c>
      <c r="E2178" s="23" t="s">
        <v>705</v>
      </c>
      <c r="F2178" s="115">
        <v>200</v>
      </c>
      <c r="G2178" s="85">
        <v>13</v>
      </c>
      <c r="H2178" s="72"/>
      <c r="I2178" s="73">
        <f t="shared" si="67"/>
        <v>0</v>
      </c>
      <c r="J2178" s="74" t="str">
        <f t="shared" ref="J2178:J2241" si="68">IF(H:H&gt;G:G, "Above Estimated Unit Price", "")</f>
        <v/>
      </c>
    </row>
    <row r="2179" spans="1:10" ht="15" customHeight="1">
      <c r="A2179" s="25">
        <v>2224</v>
      </c>
      <c r="B2179" s="25" t="s">
        <v>17</v>
      </c>
      <c r="C2179" s="24" t="s">
        <v>4068</v>
      </c>
      <c r="D2179" s="24" t="s">
        <v>4067</v>
      </c>
      <c r="E2179" s="23">
        <v>81349</v>
      </c>
      <c r="F2179" s="115">
        <v>25</v>
      </c>
      <c r="G2179" s="85">
        <v>4.25</v>
      </c>
      <c r="H2179" s="72"/>
      <c r="I2179" s="73">
        <f t="shared" ref="I2179:I2242" si="69">H2179*F2179</f>
        <v>0</v>
      </c>
      <c r="J2179" s="74" t="str">
        <f t="shared" si="68"/>
        <v/>
      </c>
    </row>
    <row r="2180" spans="1:10" ht="15" customHeight="1">
      <c r="A2180" s="25">
        <v>2225</v>
      </c>
      <c r="B2180" s="25" t="s">
        <v>17</v>
      </c>
      <c r="C2180" s="24" t="s">
        <v>4066</v>
      </c>
      <c r="D2180" s="24" t="s">
        <v>4065</v>
      </c>
      <c r="E2180" s="23">
        <v>81349</v>
      </c>
      <c r="F2180" s="115">
        <v>5</v>
      </c>
      <c r="G2180" s="85">
        <v>202.84666666666666</v>
      </c>
      <c r="H2180" s="72"/>
      <c r="I2180" s="73">
        <f t="shared" si="69"/>
        <v>0</v>
      </c>
      <c r="J2180" s="74" t="str">
        <f t="shared" si="68"/>
        <v/>
      </c>
    </row>
    <row r="2181" spans="1:10" ht="15" customHeight="1">
      <c r="A2181" s="25">
        <v>2226</v>
      </c>
      <c r="B2181" s="25" t="s">
        <v>17</v>
      </c>
      <c r="C2181" s="24" t="s">
        <v>4064</v>
      </c>
      <c r="D2181" s="24" t="s">
        <v>4063</v>
      </c>
      <c r="E2181" s="23">
        <v>81349</v>
      </c>
      <c r="F2181" s="115">
        <v>10</v>
      </c>
      <c r="G2181" s="85">
        <v>24</v>
      </c>
      <c r="H2181" s="72"/>
      <c r="I2181" s="73">
        <f t="shared" si="69"/>
        <v>0</v>
      </c>
      <c r="J2181" s="74" t="str">
        <f t="shared" si="68"/>
        <v/>
      </c>
    </row>
    <row r="2182" spans="1:10" ht="15" customHeight="1">
      <c r="A2182" s="25">
        <v>2227</v>
      </c>
      <c r="B2182" s="25" t="s">
        <v>17</v>
      </c>
      <c r="C2182" s="24" t="s">
        <v>4062</v>
      </c>
      <c r="D2182" s="24" t="s">
        <v>4061</v>
      </c>
      <c r="E2182" s="23">
        <v>81349</v>
      </c>
      <c r="F2182" s="115">
        <v>30</v>
      </c>
      <c r="G2182" s="85">
        <v>1.7666666666666668</v>
      </c>
      <c r="H2182" s="72"/>
      <c r="I2182" s="73">
        <f t="shared" si="69"/>
        <v>0</v>
      </c>
      <c r="J2182" s="74" t="str">
        <f t="shared" si="68"/>
        <v/>
      </c>
    </row>
    <row r="2183" spans="1:10" ht="15" customHeight="1">
      <c r="A2183" s="25">
        <v>2228</v>
      </c>
      <c r="B2183" s="25" t="s">
        <v>17</v>
      </c>
      <c r="C2183" s="24" t="s">
        <v>770</v>
      </c>
      <c r="D2183" s="24" t="s">
        <v>2738</v>
      </c>
      <c r="E2183" s="23">
        <v>81349</v>
      </c>
      <c r="F2183" s="115">
        <v>20</v>
      </c>
      <c r="G2183" s="85">
        <v>2.73</v>
      </c>
      <c r="H2183" s="72"/>
      <c r="I2183" s="73">
        <f t="shared" si="69"/>
        <v>0</v>
      </c>
      <c r="J2183" s="74" t="str">
        <f t="shared" si="68"/>
        <v/>
      </c>
    </row>
    <row r="2184" spans="1:10" ht="15" customHeight="1">
      <c r="A2184" s="25">
        <v>2229</v>
      </c>
      <c r="B2184" s="25" t="s">
        <v>17</v>
      </c>
      <c r="C2184" s="24" t="s">
        <v>4060</v>
      </c>
      <c r="D2184" s="24" t="s">
        <v>2738</v>
      </c>
      <c r="E2184" s="23">
        <v>95105</v>
      </c>
      <c r="F2184" s="115">
        <v>22</v>
      </c>
      <c r="G2184" s="85">
        <v>2.2799999999999998</v>
      </c>
      <c r="H2184" s="72"/>
      <c r="I2184" s="73">
        <f t="shared" si="69"/>
        <v>0</v>
      </c>
      <c r="J2184" s="74" t="str">
        <f t="shared" si="68"/>
        <v/>
      </c>
    </row>
    <row r="2185" spans="1:10" ht="15" customHeight="1">
      <c r="A2185" s="25">
        <v>2230</v>
      </c>
      <c r="B2185" s="25" t="s">
        <v>17</v>
      </c>
      <c r="C2185" s="24" t="s">
        <v>4059</v>
      </c>
      <c r="D2185" s="24" t="s">
        <v>2738</v>
      </c>
      <c r="E2185" s="23">
        <v>61951</v>
      </c>
      <c r="F2185" s="115">
        <v>5</v>
      </c>
      <c r="G2185" s="85">
        <v>16.146666666666665</v>
      </c>
      <c r="H2185" s="72"/>
      <c r="I2185" s="73">
        <f t="shared" si="69"/>
        <v>0</v>
      </c>
      <c r="J2185" s="74" t="str">
        <f t="shared" si="68"/>
        <v/>
      </c>
    </row>
    <row r="2186" spans="1:10" ht="15" customHeight="1">
      <c r="A2186" s="25">
        <v>2231</v>
      </c>
      <c r="B2186" s="25" t="s">
        <v>17</v>
      </c>
      <c r="C2186" s="24" t="s">
        <v>4058</v>
      </c>
      <c r="D2186" s="24" t="s">
        <v>4057</v>
      </c>
      <c r="E2186" s="23">
        <v>74025</v>
      </c>
      <c r="F2186" s="115">
        <v>20</v>
      </c>
      <c r="G2186" s="85">
        <v>178</v>
      </c>
      <c r="H2186" s="72"/>
      <c r="I2186" s="73">
        <f t="shared" si="69"/>
        <v>0</v>
      </c>
      <c r="J2186" s="74" t="str">
        <f t="shared" si="68"/>
        <v/>
      </c>
    </row>
    <row r="2187" spans="1:10" ht="15" customHeight="1">
      <c r="A2187" s="25">
        <v>2232</v>
      </c>
      <c r="B2187" s="25" t="s">
        <v>17</v>
      </c>
      <c r="C2187" s="24" t="s">
        <v>4056</v>
      </c>
      <c r="D2187" s="24" t="s">
        <v>4055</v>
      </c>
      <c r="E2187" s="23">
        <v>76381</v>
      </c>
      <c r="F2187" s="115">
        <v>5</v>
      </c>
      <c r="G2187" s="85">
        <v>27.37</v>
      </c>
      <c r="H2187" s="72"/>
      <c r="I2187" s="73">
        <f t="shared" si="69"/>
        <v>0</v>
      </c>
      <c r="J2187" s="74" t="str">
        <f t="shared" si="68"/>
        <v/>
      </c>
    </row>
    <row r="2188" spans="1:10" ht="15" customHeight="1">
      <c r="A2188" s="25">
        <v>2233</v>
      </c>
      <c r="B2188" s="25" t="s">
        <v>17</v>
      </c>
      <c r="C2188" s="24" t="s">
        <v>4054</v>
      </c>
      <c r="D2188" s="24" t="s">
        <v>4053</v>
      </c>
      <c r="E2188" s="23" t="s">
        <v>4052</v>
      </c>
      <c r="F2188" s="115">
        <v>25</v>
      </c>
      <c r="G2188" s="85">
        <v>148.94</v>
      </c>
      <c r="H2188" s="72"/>
      <c r="I2188" s="73">
        <f t="shared" si="69"/>
        <v>0</v>
      </c>
      <c r="J2188" s="74" t="str">
        <f t="shared" si="68"/>
        <v/>
      </c>
    </row>
    <row r="2189" spans="1:10" ht="15" customHeight="1">
      <c r="A2189" s="25">
        <v>2234</v>
      </c>
      <c r="B2189" s="25" t="s">
        <v>17</v>
      </c>
      <c r="C2189" s="24" t="s">
        <v>4051</v>
      </c>
      <c r="D2189" s="24" t="s">
        <v>2805</v>
      </c>
      <c r="E2189" s="23" t="s">
        <v>4050</v>
      </c>
      <c r="F2189" s="115">
        <v>6</v>
      </c>
      <c r="G2189" s="85">
        <v>33.856666666666669</v>
      </c>
      <c r="H2189" s="72"/>
      <c r="I2189" s="73">
        <f t="shared" si="69"/>
        <v>0</v>
      </c>
      <c r="J2189" s="74" t="str">
        <f t="shared" si="68"/>
        <v/>
      </c>
    </row>
    <row r="2190" spans="1:10" ht="15" customHeight="1">
      <c r="A2190" s="25">
        <v>2235</v>
      </c>
      <c r="B2190" s="25" t="s">
        <v>17</v>
      </c>
      <c r="C2190" s="24" t="s">
        <v>4049</v>
      </c>
      <c r="D2190" s="24" t="s">
        <v>2813</v>
      </c>
      <c r="E2190" s="23">
        <v>96906</v>
      </c>
      <c r="F2190" s="115">
        <v>315</v>
      </c>
      <c r="G2190" s="85">
        <v>9.5766666666666662</v>
      </c>
      <c r="H2190" s="72"/>
      <c r="I2190" s="73">
        <f t="shared" si="69"/>
        <v>0</v>
      </c>
      <c r="J2190" s="74" t="str">
        <f t="shared" si="68"/>
        <v/>
      </c>
    </row>
    <row r="2191" spans="1:10" ht="15" customHeight="1">
      <c r="A2191" s="25">
        <v>2236</v>
      </c>
      <c r="B2191" s="25" t="s">
        <v>17</v>
      </c>
      <c r="C2191" s="24" t="s">
        <v>4048</v>
      </c>
      <c r="D2191" s="24" t="s">
        <v>2813</v>
      </c>
      <c r="E2191" s="23">
        <v>81343</v>
      </c>
      <c r="F2191" s="115">
        <v>21</v>
      </c>
      <c r="G2191" s="85">
        <v>12.593333333333334</v>
      </c>
      <c r="H2191" s="72"/>
      <c r="I2191" s="73">
        <f t="shared" si="69"/>
        <v>0</v>
      </c>
      <c r="J2191" s="74" t="str">
        <f t="shared" si="68"/>
        <v/>
      </c>
    </row>
    <row r="2192" spans="1:10" ht="15" customHeight="1">
      <c r="A2192" s="25">
        <v>2237</v>
      </c>
      <c r="B2192" s="25" t="s">
        <v>17</v>
      </c>
      <c r="C2192" s="24" t="s">
        <v>4048</v>
      </c>
      <c r="D2192" s="24" t="s">
        <v>2813</v>
      </c>
      <c r="E2192" s="23">
        <v>96906</v>
      </c>
      <c r="F2192" s="115">
        <v>64</v>
      </c>
      <c r="G2192" s="85">
        <v>12.593333333333334</v>
      </c>
      <c r="H2192" s="72"/>
      <c r="I2192" s="73">
        <f t="shared" si="69"/>
        <v>0</v>
      </c>
      <c r="J2192" s="74" t="str">
        <f t="shared" si="68"/>
        <v/>
      </c>
    </row>
    <row r="2193" spans="1:10" ht="15" customHeight="1">
      <c r="A2193" s="25">
        <v>2238</v>
      </c>
      <c r="B2193" s="25" t="s">
        <v>17</v>
      </c>
      <c r="C2193" s="24" t="s">
        <v>4047</v>
      </c>
      <c r="D2193" s="24" t="s">
        <v>2813</v>
      </c>
      <c r="E2193" s="23">
        <v>96906</v>
      </c>
      <c r="F2193" s="115">
        <v>5</v>
      </c>
      <c r="G2193" s="85">
        <v>13.159999999999998</v>
      </c>
      <c r="H2193" s="72"/>
      <c r="I2193" s="73">
        <f t="shared" si="69"/>
        <v>0</v>
      </c>
      <c r="J2193" s="74" t="str">
        <f t="shared" si="68"/>
        <v/>
      </c>
    </row>
    <row r="2194" spans="1:10" ht="15" customHeight="1">
      <c r="A2194" s="25">
        <v>2239</v>
      </c>
      <c r="B2194" s="25" t="s">
        <v>17</v>
      </c>
      <c r="C2194" s="24" t="s">
        <v>4046</v>
      </c>
      <c r="D2194" s="24" t="s">
        <v>2813</v>
      </c>
      <c r="E2194" s="23">
        <v>96906</v>
      </c>
      <c r="F2194" s="115">
        <v>81</v>
      </c>
      <c r="G2194" s="85">
        <v>11.593333333333334</v>
      </c>
      <c r="H2194" s="72"/>
      <c r="I2194" s="73">
        <f t="shared" si="69"/>
        <v>0</v>
      </c>
      <c r="J2194" s="74" t="str">
        <f t="shared" si="68"/>
        <v/>
      </c>
    </row>
    <row r="2195" spans="1:10" ht="15" customHeight="1">
      <c r="A2195" s="25">
        <v>2240</v>
      </c>
      <c r="B2195" s="25" t="s">
        <v>17</v>
      </c>
      <c r="C2195" s="24" t="s">
        <v>4045</v>
      </c>
      <c r="D2195" s="24" t="s">
        <v>2813</v>
      </c>
      <c r="E2195" s="23">
        <v>81343</v>
      </c>
      <c r="F2195" s="115">
        <v>57</v>
      </c>
      <c r="G2195" s="85">
        <v>44.45000000000001</v>
      </c>
      <c r="H2195" s="72"/>
      <c r="I2195" s="73">
        <f t="shared" si="69"/>
        <v>0</v>
      </c>
      <c r="J2195" s="74" t="str">
        <f t="shared" si="68"/>
        <v/>
      </c>
    </row>
    <row r="2196" spans="1:10" ht="15" customHeight="1">
      <c r="A2196" s="25">
        <v>2241</v>
      </c>
      <c r="B2196" s="25" t="s">
        <v>17</v>
      </c>
      <c r="C2196" s="24" t="s">
        <v>762</v>
      </c>
      <c r="D2196" s="24" t="s">
        <v>2876</v>
      </c>
      <c r="E2196" s="23">
        <v>80205</v>
      </c>
      <c r="F2196" s="115">
        <v>26</v>
      </c>
      <c r="G2196" s="85">
        <v>9.39</v>
      </c>
      <c r="H2196" s="72"/>
      <c r="I2196" s="73">
        <f t="shared" si="69"/>
        <v>0</v>
      </c>
      <c r="J2196" s="74" t="str">
        <f t="shared" si="68"/>
        <v/>
      </c>
    </row>
    <row r="2197" spans="1:10" ht="15" customHeight="1">
      <c r="A2197" s="25">
        <v>2242</v>
      </c>
      <c r="B2197" s="25" t="s">
        <v>17</v>
      </c>
      <c r="C2197" s="24" t="s">
        <v>762</v>
      </c>
      <c r="D2197" s="24" t="s">
        <v>2876</v>
      </c>
      <c r="E2197" s="23">
        <v>96906</v>
      </c>
      <c r="F2197" s="115">
        <v>19</v>
      </c>
      <c r="G2197" s="85">
        <v>8.3666666666666671</v>
      </c>
      <c r="H2197" s="72"/>
      <c r="I2197" s="73">
        <f t="shared" si="69"/>
        <v>0</v>
      </c>
      <c r="J2197" s="74" t="str">
        <f t="shared" si="68"/>
        <v/>
      </c>
    </row>
    <row r="2198" spans="1:10" ht="15" customHeight="1">
      <c r="A2198" s="25">
        <v>2243</v>
      </c>
      <c r="B2198" s="25" t="s">
        <v>17</v>
      </c>
      <c r="C2198" s="24" t="s">
        <v>4043</v>
      </c>
      <c r="D2198" s="24" t="s">
        <v>2876</v>
      </c>
      <c r="E2198" s="23">
        <v>80205</v>
      </c>
      <c r="F2198" s="115">
        <v>541</v>
      </c>
      <c r="G2198" s="85">
        <v>9.2166666666666668</v>
      </c>
      <c r="H2198" s="72"/>
      <c r="I2198" s="73">
        <f t="shared" si="69"/>
        <v>0</v>
      </c>
      <c r="J2198" s="74" t="str">
        <f t="shared" si="68"/>
        <v/>
      </c>
    </row>
    <row r="2199" spans="1:10" ht="15" customHeight="1">
      <c r="A2199" s="25">
        <v>2244</v>
      </c>
      <c r="B2199" s="25" t="s">
        <v>17</v>
      </c>
      <c r="C2199" s="24" t="s">
        <v>761</v>
      </c>
      <c r="D2199" s="24" t="s">
        <v>2876</v>
      </c>
      <c r="E2199" s="23">
        <v>80205</v>
      </c>
      <c r="F2199" s="115">
        <v>94</v>
      </c>
      <c r="G2199" s="85">
        <v>1.5533333333333335</v>
      </c>
      <c r="H2199" s="72"/>
      <c r="I2199" s="73">
        <f t="shared" si="69"/>
        <v>0</v>
      </c>
      <c r="J2199" s="74" t="str">
        <f t="shared" si="68"/>
        <v/>
      </c>
    </row>
    <row r="2200" spans="1:10" ht="15" customHeight="1">
      <c r="A2200" s="25">
        <v>2245</v>
      </c>
      <c r="B2200" s="25" t="s">
        <v>17</v>
      </c>
      <c r="C2200" s="24" t="s">
        <v>4041</v>
      </c>
      <c r="D2200" s="24" t="s">
        <v>2876</v>
      </c>
      <c r="E2200" s="23">
        <v>80205</v>
      </c>
      <c r="F2200" s="115">
        <v>50</v>
      </c>
      <c r="G2200" s="85">
        <v>2.9633333333333334</v>
      </c>
      <c r="H2200" s="72"/>
      <c r="I2200" s="73">
        <f t="shared" si="69"/>
        <v>0</v>
      </c>
      <c r="J2200" s="74" t="str">
        <f t="shared" si="68"/>
        <v/>
      </c>
    </row>
    <row r="2201" spans="1:10" ht="15" customHeight="1">
      <c r="A2201" s="25">
        <v>2246</v>
      </c>
      <c r="B2201" s="25" t="s">
        <v>17</v>
      </c>
      <c r="C2201" s="24" t="s">
        <v>4040</v>
      </c>
      <c r="D2201" s="24" t="s">
        <v>2876</v>
      </c>
      <c r="E2201" s="23">
        <v>80205</v>
      </c>
      <c r="F2201" s="115">
        <v>17</v>
      </c>
      <c r="G2201" s="85">
        <v>6.25</v>
      </c>
      <c r="H2201" s="72"/>
      <c r="I2201" s="73">
        <f t="shared" si="69"/>
        <v>0</v>
      </c>
      <c r="J2201" s="74" t="str">
        <f t="shared" si="68"/>
        <v/>
      </c>
    </row>
    <row r="2202" spans="1:10" ht="15" customHeight="1">
      <c r="A2202" s="25">
        <v>2247</v>
      </c>
      <c r="B2202" s="25" t="s">
        <v>17</v>
      </c>
      <c r="C2202" s="24" t="s">
        <v>4039</v>
      </c>
      <c r="D2202" s="24" t="s">
        <v>4038</v>
      </c>
      <c r="E2202" s="23">
        <v>96906</v>
      </c>
      <c r="F2202" s="115">
        <v>5</v>
      </c>
      <c r="G2202" s="85">
        <v>145.78666666666666</v>
      </c>
      <c r="H2202" s="72"/>
      <c r="I2202" s="73">
        <f t="shared" si="69"/>
        <v>0</v>
      </c>
      <c r="J2202" s="74" t="str">
        <f t="shared" si="68"/>
        <v/>
      </c>
    </row>
    <row r="2203" spans="1:10" ht="15" customHeight="1">
      <c r="A2203" s="25">
        <v>2248</v>
      </c>
      <c r="B2203" s="25" t="s">
        <v>17</v>
      </c>
      <c r="C2203" s="24" t="s">
        <v>4037</v>
      </c>
      <c r="D2203" s="24" t="s">
        <v>4036</v>
      </c>
      <c r="E2203" s="23" t="s">
        <v>4035</v>
      </c>
      <c r="F2203" s="115">
        <v>9</v>
      </c>
      <c r="G2203" s="85">
        <v>1551.7</v>
      </c>
      <c r="H2203" s="72"/>
      <c r="I2203" s="73">
        <f t="shared" si="69"/>
        <v>0</v>
      </c>
      <c r="J2203" s="74" t="str">
        <f t="shared" si="68"/>
        <v/>
      </c>
    </row>
    <row r="2204" spans="1:10" ht="15" customHeight="1">
      <c r="A2204" s="25">
        <v>2249</v>
      </c>
      <c r="B2204" s="25" t="s">
        <v>17</v>
      </c>
      <c r="C2204" s="24" t="s">
        <v>4034</v>
      </c>
      <c r="D2204" s="24" t="s">
        <v>4032</v>
      </c>
      <c r="E2204" s="23" t="s">
        <v>550</v>
      </c>
      <c r="F2204" s="115">
        <v>144</v>
      </c>
      <c r="G2204" s="85">
        <v>0.54999999999999993</v>
      </c>
      <c r="H2204" s="72"/>
      <c r="I2204" s="73">
        <f t="shared" si="69"/>
        <v>0</v>
      </c>
      <c r="J2204" s="74" t="str">
        <f t="shared" si="68"/>
        <v/>
      </c>
    </row>
    <row r="2205" spans="1:10" ht="15" customHeight="1">
      <c r="A2205" s="25">
        <v>2250</v>
      </c>
      <c r="B2205" s="25" t="s">
        <v>17</v>
      </c>
      <c r="C2205" s="24" t="s">
        <v>4033</v>
      </c>
      <c r="D2205" s="24" t="s">
        <v>4032</v>
      </c>
      <c r="E2205" s="23">
        <v>96906</v>
      </c>
      <c r="F2205" s="115">
        <v>24</v>
      </c>
      <c r="G2205" s="85">
        <v>4.0466666666666669</v>
      </c>
      <c r="H2205" s="72"/>
      <c r="I2205" s="73">
        <f t="shared" si="69"/>
        <v>0</v>
      </c>
      <c r="J2205" s="74" t="str">
        <f t="shared" si="68"/>
        <v/>
      </c>
    </row>
    <row r="2206" spans="1:10" ht="15" customHeight="1">
      <c r="A2206" s="25">
        <v>2251</v>
      </c>
      <c r="B2206" s="25" t="s">
        <v>17</v>
      </c>
      <c r="C2206" s="24" t="s">
        <v>4030</v>
      </c>
      <c r="D2206" s="24" t="s">
        <v>4021</v>
      </c>
      <c r="E2206" s="23">
        <v>96906</v>
      </c>
      <c r="F2206" s="115">
        <v>88</v>
      </c>
      <c r="G2206" s="85">
        <v>2.1033333333333335</v>
      </c>
      <c r="H2206" s="72"/>
      <c r="I2206" s="73">
        <f t="shared" si="69"/>
        <v>0</v>
      </c>
      <c r="J2206" s="74" t="str">
        <f t="shared" si="68"/>
        <v/>
      </c>
    </row>
    <row r="2207" spans="1:10" ht="15" customHeight="1">
      <c r="A2207" s="25">
        <v>2252</v>
      </c>
      <c r="B2207" s="25" t="s">
        <v>17</v>
      </c>
      <c r="C2207" s="24" t="s">
        <v>4029</v>
      </c>
      <c r="D2207" s="24" t="s">
        <v>4021</v>
      </c>
      <c r="E2207" s="23">
        <v>80205</v>
      </c>
      <c r="F2207" s="115">
        <v>26</v>
      </c>
      <c r="G2207" s="85">
        <v>2.5233333333333334</v>
      </c>
      <c r="H2207" s="72"/>
      <c r="I2207" s="73">
        <f t="shared" si="69"/>
        <v>0</v>
      </c>
      <c r="J2207" s="74" t="str">
        <f t="shared" si="68"/>
        <v/>
      </c>
    </row>
    <row r="2208" spans="1:10" ht="15" customHeight="1">
      <c r="A2208" s="25">
        <v>2253</v>
      </c>
      <c r="B2208" s="25" t="s">
        <v>17</v>
      </c>
      <c r="C2208" s="24" t="s">
        <v>4029</v>
      </c>
      <c r="D2208" s="24" t="s">
        <v>4021</v>
      </c>
      <c r="E2208" s="23">
        <v>96906</v>
      </c>
      <c r="F2208" s="115">
        <v>107</v>
      </c>
      <c r="G2208" s="85">
        <v>2.5233333333333334</v>
      </c>
      <c r="H2208" s="72"/>
      <c r="I2208" s="73">
        <f t="shared" si="69"/>
        <v>0</v>
      </c>
      <c r="J2208" s="74" t="str">
        <f t="shared" si="68"/>
        <v/>
      </c>
    </row>
    <row r="2209" spans="1:10" ht="15" customHeight="1">
      <c r="A2209" s="25">
        <v>2254</v>
      </c>
      <c r="B2209" s="25" t="s">
        <v>17</v>
      </c>
      <c r="C2209" s="24" t="s">
        <v>752</v>
      </c>
      <c r="D2209" s="24" t="s">
        <v>2834</v>
      </c>
      <c r="E2209" s="23">
        <v>96906</v>
      </c>
      <c r="F2209" s="115">
        <v>66</v>
      </c>
      <c r="G2209" s="85">
        <v>5.57</v>
      </c>
      <c r="H2209" s="72"/>
      <c r="I2209" s="73">
        <f t="shared" si="69"/>
        <v>0</v>
      </c>
      <c r="J2209" s="74" t="str">
        <f t="shared" si="68"/>
        <v/>
      </c>
    </row>
    <row r="2210" spans="1:10" ht="15" customHeight="1">
      <c r="A2210" s="25">
        <v>2255</v>
      </c>
      <c r="B2210" s="25" t="s">
        <v>17</v>
      </c>
      <c r="C2210" s="24" t="s">
        <v>4028</v>
      </c>
      <c r="D2210" s="24" t="s">
        <v>2834</v>
      </c>
      <c r="E2210" s="23">
        <v>96906</v>
      </c>
      <c r="F2210" s="115">
        <v>200</v>
      </c>
      <c r="G2210" s="85">
        <v>0.49666666666666665</v>
      </c>
      <c r="H2210" s="72"/>
      <c r="I2210" s="73">
        <f t="shared" si="69"/>
        <v>0</v>
      </c>
      <c r="J2210" s="74" t="str">
        <f t="shared" si="68"/>
        <v/>
      </c>
    </row>
    <row r="2211" spans="1:10" ht="15" customHeight="1">
      <c r="A2211" s="25">
        <v>2256</v>
      </c>
      <c r="B2211" s="25" t="s">
        <v>17</v>
      </c>
      <c r="C2211" s="24" t="s">
        <v>4027</v>
      </c>
      <c r="D2211" s="24" t="s">
        <v>4026</v>
      </c>
      <c r="E2211" s="23">
        <v>96906</v>
      </c>
      <c r="F2211" s="115">
        <v>1486</v>
      </c>
      <c r="G2211" s="85">
        <v>0.93666666666666665</v>
      </c>
      <c r="H2211" s="72"/>
      <c r="I2211" s="73">
        <f t="shared" si="69"/>
        <v>0</v>
      </c>
      <c r="J2211" s="74" t="str">
        <f t="shared" si="68"/>
        <v/>
      </c>
    </row>
    <row r="2212" spans="1:10" ht="15" customHeight="1">
      <c r="A2212" s="25">
        <v>2257</v>
      </c>
      <c r="B2212" s="25" t="s">
        <v>17</v>
      </c>
      <c r="C2212" s="24" t="s">
        <v>4025</v>
      </c>
      <c r="D2212" s="24" t="s">
        <v>3267</v>
      </c>
      <c r="E2212" s="23">
        <v>96906</v>
      </c>
      <c r="F2212" s="115">
        <v>408</v>
      </c>
      <c r="G2212" s="85">
        <v>7.456666666666667</v>
      </c>
      <c r="H2212" s="72"/>
      <c r="I2212" s="73">
        <f t="shared" si="69"/>
        <v>0</v>
      </c>
      <c r="J2212" s="74" t="str">
        <f t="shared" si="68"/>
        <v/>
      </c>
    </row>
    <row r="2213" spans="1:10" ht="15" customHeight="1">
      <c r="A2213" s="25">
        <v>2258</v>
      </c>
      <c r="B2213" s="25" t="s">
        <v>17</v>
      </c>
      <c r="C2213" s="24" t="s">
        <v>4024</v>
      </c>
      <c r="D2213" s="24" t="s">
        <v>3267</v>
      </c>
      <c r="E2213" s="23" t="s">
        <v>4023</v>
      </c>
      <c r="F2213" s="115">
        <v>281</v>
      </c>
      <c r="G2213" s="85">
        <v>33.426666666666669</v>
      </c>
      <c r="H2213" s="72"/>
      <c r="I2213" s="73">
        <f t="shared" si="69"/>
        <v>0</v>
      </c>
      <c r="J2213" s="74" t="str">
        <f t="shared" si="68"/>
        <v/>
      </c>
    </row>
    <row r="2214" spans="1:10" ht="15" customHeight="1">
      <c r="A2214" s="25">
        <v>2259</v>
      </c>
      <c r="B2214" s="25" t="s">
        <v>17</v>
      </c>
      <c r="C2214" s="24" t="s">
        <v>4022</v>
      </c>
      <c r="D2214" s="24" t="s">
        <v>3267</v>
      </c>
      <c r="E2214" s="23">
        <v>96906</v>
      </c>
      <c r="F2214" s="115">
        <v>236</v>
      </c>
      <c r="G2214" s="85">
        <v>1.6366666666666667</v>
      </c>
      <c r="H2214" s="72"/>
      <c r="I2214" s="73">
        <f t="shared" si="69"/>
        <v>0</v>
      </c>
      <c r="J2214" s="74" t="str">
        <f t="shared" si="68"/>
        <v/>
      </c>
    </row>
    <row r="2215" spans="1:10" ht="15" customHeight="1">
      <c r="A2215" s="25">
        <v>2260</v>
      </c>
      <c r="B2215" s="25" t="s">
        <v>17</v>
      </c>
      <c r="C2215" s="24" t="s">
        <v>4020</v>
      </c>
      <c r="D2215" s="24" t="s">
        <v>4019</v>
      </c>
      <c r="E2215" s="23">
        <v>88044</v>
      </c>
      <c r="F2215" s="115">
        <v>5</v>
      </c>
      <c r="G2215" s="85">
        <v>77.290000000000006</v>
      </c>
      <c r="H2215" s="72"/>
      <c r="I2215" s="73">
        <f t="shared" si="69"/>
        <v>0</v>
      </c>
      <c r="J2215" s="74" t="str">
        <f t="shared" si="68"/>
        <v/>
      </c>
    </row>
    <row r="2216" spans="1:10" ht="15" customHeight="1">
      <c r="A2216" s="25">
        <v>2261</v>
      </c>
      <c r="B2216" s="25" t="s">
        <v>17</v>
      </c>
      <c r="C2216" s="24" t="s">
        <v>4018</v>
      </c>
      <c r="D2216" s="24" t="s">
        <v>4017</v>
      </c>
      <c r="E2216" s="23">
        <v>96906</v>
      </c>
      <c r="F2216" s="115">
        <v>30</v>
      </c>
      <c r="G2216" s="85">
        <v>18.079999999999998</v>
      </c>
      <c r="H2216" s="72"/>
      <c r="I2216" s="73">
        <f t="shared" si="69"/>
        <v>0</v>
      </c>
      <c r="J2216" s="74" t="str">
        <f t="shared" si="68"/>
        <v/>
      </c>
    </row>
    <row r="2217" spans="1:10" ht="15" customHeight="1">
      <c r="A2217" s="25">
        <v>2262</v>
      </c>
      <c r="B2217" s="25" t="s">
        <v>17</v>
      </c>
      <c r="C2217" s="24" t="s">
        <v>4015</v>
      </c>
      <c r="D2217" s="24" t="s">
        <v>4013</v>
      </c>
      <c r="E2217" s="23">
        <v>96906</v>
      </c>
      <c r="F2217" s="115">
        <v>5</v>
      </c>
      <c r="G2217" s="85">
        <v>55.696666666666665</v>
      </c>
      <c r="H2217" s="72"/>
      <c r="I2217" s="73">
        <f t="shared" si="69"/>
        <v>0</v>
      </c>
      <c r="J2217" s="74" t="str">
        <f t="shared" si="68"/>
        <v/>
      </c>
    </row>
    <row r="2218" spans="1:10" ht="15" customHeight="1">
      <c r="A2218" s="25">
        <v>2263</v>
      </c>
      <c r="B2218" s="25" t="s">
        <v>17</v>
      </c>
      <c r="C2218" s="24" t="s">
        <v>4014</v>
      </c>
      <c r="D2218" s="24" t="s">
        <v>4013</v>
      </c>
      <c r="E2218" s="23">
        <v>96906</v>
      </c>
      <c r="F2218" s="115">
        <v>5</v>
      </c>
      <c r="G2218" s="85">
        <v>52.053333333333335</v>
      </c>
      <c r="H2218" s="72"/>
      <c r="I2218" s="73">
        <f t="shared" si="69"/>
        <v>0</v>
      </c>
      <c r="J2218" s="74" t="str">
        <f t="shared" si="68"/>
        <v/>
      </c>
    </row>
    <row r="2219" spans="1:10" ht="15" customHeight="1">
      <c r="A2219" s="25">
        <v>2264</v>
      </c>
      <c r="B2219" s="25" t="s">
        <v>17</v>
      </c>
      <c r="C2219" s="24" t="s">
        <v>4014</v>
      </c>
      <c r="D2219" s="24" t="s">
        <v>4013</v>
      </c>
      <c r="E2219" s="23" t="s">
        <v>4012</v>
      </c>
      <c r="F2219" s="115">
        <v>30</v>
      </c>
      <c r="G2219" s="85">
        <v>52.053333333333335</v>
      </c>
      <c r="H2219" s="72"/>
      <c r="I2219" s="73">
        <f t="shared" si="69"/>
        <v>0</v>
      </c>
      <c r="J2219" s="74" t="str">
        <f t="shared" si="68"/>
        <v/>
      </c>
    </row>
    <row r="2220" spans="1:10" ht="15" customHeight="1">
      <c r="A2220" s="25">
        <v>2265</v>
      </c>
      <c r="B2220" s="25" t="s">
        <v>17</v>
      </c>
      <c r="C2220" s="24" t="s">
        <v>735</v>
      </c>
      <c r="D2220" s="24" t="s">
        <v>2658</v>
      </c>
      <c r="E2220" s="23">
        <v>80205</v>
      </c>
      <c r="F2220" s="115">
        <v>400</v>
      </c>
      <c r="G2220" s="85">
        <v>20.309999999999999</v>
      </c>
      <c r="H2220" s="72"/>
      <c r="I2220" s="73">
        <f t="shared" si="69"/>
        <v>0</v>
      </c>
      <c r="J2220" s="74" t="str">
        <f t="shared" si="68"/>
        <v/>
      </c>
    </row>
    <row r="2221" spans="1:10" ht="15" customHeight="1">
      <c r="A2221" s="25">
        <v>2266</v>
      </c>
      <c r="B2221" s="25" t="s">
        <v>17</v>
      </c>
      <c r="C2221" s="24" t="s">
        <v>4011</v>
      </c>
      <c r="D2221" s="24" t="s">
        <v>4010</v>
      </c>
      <c r="E2221" s="23">
        <v>96906</v>
      </c>
      <c r="F2221" s="115">
        <v>333</v>
      </c>
      <c r="G2221" s="85">
        <v>3.6266666666666669</v>
      </c>
      <c r="H2221" s="72"/>
      <c r="I2221" s="73">
        <f t="shared" si="69"/>
        <v>0</v>
      </c>
      <c r="J2221" s="74" t="str">
        <f t="shared" si="68"/>
        <v/>
      </c>
    </row>
    <row r="2222" spans="1:10" ht="15" customHeight="1">
      <c r="A2222" s="25">
        <v>2267</v>
      </c>
      <c r="B2222" s="25" t="s">
        <v>17</v>
      </c>
      <c r="C2222" s="24" t="s">
        <v>4009</v>
      </c>
      <c r="D2222" s="24" t="s">
        <v>4008</v>
      </c>
      <c r="E2222" s="23">
        <v>96906</v>
      </c>
      <c r="F2222" s="115">
        <v>25</v>
      </c>
      <c r="G2222" s="85">
        <v>36.033333333333331</v>
      </c>
      <c r="H2222" s="72"/>
      <c r="I2222" s="73">
        <f t="shared" si="69"/>
        <v>0</v>
      </c>
      <c r="J2222" s="74" t="str">
        <f t="shared" si="68"/>
        <v/>
      </c>
    </row>
    <row r="2223" spans="1:10" ht="15" customHeight="1">
      <c r="A2223" s="25">
        <v>2268</v>
      </c>
      <c r="B2223" s="25" t="s">
        <v>17</v>
      </c>
      <c r="C2223" s="24" t="s">
        <v>4007</v>
      </c>
      <c r="D2223" s="24" t="s">
        <v>4006</v>
      </c>
      <c r="E2223" s="23">
        <v>81349</v>
      </c>
      <c r="F2223" s="115">
        <v>12</v>
      </c>
      <c r="G2223" s="85">
        <v>18.84</v>
      </c>
      <c r="H2223" s="72"/>
      <c r="I2223" s="73">
        <f t="shared" si="69"/>
        <v>0</v>
      </c>
      <c r="J2223" s="74" t="str">
        <f t="shared" si="68"/>
        <v/>
      </c>
    </row>
    <row r="2224" spans="1:10" ht="15" customHeight="1">
      <c r="A2224" s="25">
        <v>2269</v>
      </c>
      <c r="B2224" s="25" t="s">
        <v>17</v>
      </c>
      <c r="C2224" s="24" t="s">
        <v>4005</v>
      </c>
      <c r="D2224" s="24" t="s">
        <v>4004</v>
      </c>
      <c r="E2224" s="23">
        <v>96906</v>
      </c>
      <c r="F2224" s="115">
        <v>8</v>
      </c>
      <c r="G2224" s="85">
        <v>16.676666666666666</v>
      </c>
      <c r="H2224" s="72"/>
      <c r="I2224" s="73">
        <f t="shared" si="69"/>
        <v>0</v>
      </c>
      <c r="J2224" s="74" t="str">
        <f t="shared" si="68"/>
        <v/>
      </c>
    </row>
    <row r="2225" spans="1:10" ht="15" customHeight="1">
      <c r="A2225" s="25">
        <v>2270</v>
      </c>
      <c r="B2225" s="25" t="s">
        <v>17</v>
      </c>
      <c r="C2225" s="24" t="s">
        <v>4003</v>
      </c>
      <c r="D2225" s="24" t="s">
        <v>4002</v>
      </c>
      <c r="E2225" s="23">
        <v>96906</v>
      </c>
      <c r="F2225" s="115">
        <v>97</v>
      </c>
      <c r="G2225" s="85">
        <v>33.03</v>
      </c>
      <c r="H2225" s="72"/>
      <c r="I2225" s="73">
        <f t="shared" si="69"/>
        <v>0</v>
      </c>
      <c r="J2225" s="74" t="str">
        <f t="shared" si="68"/>
        <v/>
      </c>
    </row>
    <row r="2226" spans="1:10" ht="15" customHeight="1">
      <c r="A2226" s="25">
        <v>2271</v>
      </c>
      <c r="B2226" s="25" t="s">
        <v>17</v>
      </c>
      <c r="C2226" s="24" t="s">
        <v>4001</v>
      </c>
      <c r="D2226" s="24" t="s">
        <v>2751</v>
      </c>
      <c r="E2226" s="23">
        <v>96906</v>
      </c>
      <c r="F2226" s="115">
        <v>30</v>
      </c>
      <c r="G2226" s="85">
        <v>41</v>
      </c>
      <c r="H2226" s="72"/>
      <c r="I2226" s="73">
        <f t="shared" si="69"/>
        <v>0</v>
      </c>
      <c r="J2226" s="74" t="str">
        <f t="shared" si="68"/>
        <v/>
      </c>
    </row>
    <row r="2227" spans="1:10" ht="15" customHeight="1">
      <c r="A2227" s="25">
        <v>2272</v>
      </c>
      <c r="B2227" s="25" t="s">
        <v>17</v>
      </c>
      <c r="C2227" s="24" t="s">
        <v>4000</v>
      </c>
      <c r="D2227" s="24" t="s">
        <v>3118</v>
      </c>
      <c r="E2227" s="23" t="s">
        <v>719</v>
      </c>
      <c r="F2227" s="115">
        <v>11</v>
      </c>
      <c r="G2227" s="85">
        <v>55.66</v>
      </c>
      <c r="H2227" s="72"/>
      <c r="I2227" s="73">
        <f t="shared" si="69"/>
        <v>0</v>
      </c>
      <c r="J2227" s="74" t="str">
        <f t="shared" si="68"/>
        <v/>
      </c>
    </row>
    <row r="2228" spans="1:10" ht="15" customHeight="1">
      <c r="A2228" s="25">
        <v>2273</v>
      </c>
      <c r="B2228" s="25" t="s">
        <v>17</v>
      </c>
      <c r="C2228" s="24" t="s">
        <v>3998</v>
      </c>
      <c r="D2228" s="24" t="s">
        <v>2751</v>
      </c>
      <c r="E2228" s="23">
        <v>96906</v>
      </c>
      <c r="F2228" s="115">
        <v>28</v>
      </c>
      <c r="G2228" s="85">
        <v>10.75</v>
      </c>
      <c r="H2228" s="72"/>
      <c r="I2228" s="73">
        <f t="shared" si="69"/>
        <v>0</v>
      </c>
      <c r="J2228" s="74" t="str">
        <f t="shared" si="68"/>
        <v/>
      </c>
    </row>
    <row r="2229" spans="1:10" ht="15" customHeight="1">
      <c r="A2229" s="25">
        <v>2274</v>
      </c>
      <c r="B2229" s="25" t="s">
        <v>17</v>
      </c>
      <c r="C2229" s="24" t="s">
        <v>3997</v>
      </c>
      <c r="D2229" s="24" t="s">
        <v>3989</v>
      </c>
      <c r="E2229" s="23">
        <v>96906</v>
      </c>
      <c r="F2229" s="115">
        <v>26</v>
      </c>
      <c r="G2229" s="85">
        <v>28.426666666666666</v>
      </c>
      <c r="H2229" s="72"/>
      <c r="I2229" s="73">
        <f t="shared" si="69"/>
        <v>0</v>
      </c>
      <c r="J2229" s="74" t="str">
        <f t="shared" si="68"/>
        <v/>
      </c>
    </row>
    <row r="2230" spans="1:10" ht="15" customHeight="1">
      <c r="A2230" s="25">
        <v>2275</v>
      </c>
      <c r="B2230" s="25" t="s">
        <v>17</v>
      </c>
      <c r="C2230" s="24" t="s">
        <v>3996</v>
      </c>
      <c r="D2230" s="24" t="s">
        <v>3995</v>
      </c>
      <c r="E2230" s="23">
        <v>96906</v>
      </c>
      <c r="F2230" s="115">
        <v>5</v>
      </c>
      <c r="G2230" s="85">
        <v>47.096666666666664</v>
      </c>
      <c r="H2230" s="72"/>
      <c r="I2230" s="73">
        <f t="shared" si="69"/>
        <v>0</v>
      </c>
      <c r="J2230" s="74" t="str">
        <f t="shared" si="68"/>
        <v/>
      </c>
    </row>
    <row r="2231" spans="1:10" ht="15" customHeight="1">
      <c r="A2231" s="25">
        <v>2276</v>
      </c>
      <c r="B2231" s="25" t="s">
        <v>17</v>
      </c>
      <c r="C2231" s="24" t="s">
        <v>3994</v>
      </c>
      <c r="D2231" s="24" t="s">
        <v>3989</v>
      </c>
      <c r="E2231" s="23">
        <v>80205</v>
      </c>
      <c r="F2231" s="115">
        <v>104</v>
      </c>
      <c r="G2231" s="85">
        <v>14.866666666666667</v>
      </c>
      <c r="H2231" s="72"/>
      <c r="I2231" s="73">
        <f t="shared" si="69"/>
        <v>0</v>
      </c>
      <c r="J2231" s="74" t="str">
        <f t="shared" si="68"/>
        <v/>
      </c>
    </row>
    <row r="2232" spans="1:10" ht="15" customHeight="1">
      <c r="A2232" s="25">
        <v>2277</v>
      </c>
      <c r="B2232" s="25" t="s">
        <v>17</v>
      </c>
      <c r="C2232" s="24" t="s">
        <v>3994</v>
      </c>
      <c r="D2232" s="24" t="s">
        <v>3989</v>
      </c>
      <c r="E2232" s="23">
        <v>96906</v>
      </c>
      <c r="F2232" s="115">
        <v>28</v>
      </c>
      <c r="G2232" s="85">
        <v>9.5266666666666673</v>
      </c>
      <c r="H2232" s="72"/>
      <c r="I2232" s="73">
        <f t="shared" si="69"/>
        <v>0</v>
      </c>
      <c r="J2232" s="74" t="str">
        <f t="shared" si="68"/>
        <v/>
      </c>
    </row>
    <row r="2233" spans="1:10" ht="15" customHeight="1">
      <c r="A2233" s="25">
        <v>2278</v>
      </c>
      <c r="B2233" s="25" t="s">
        <v>17</v>
      </c>
      <c r="C2233" s="24" t="s">
        <v>3993</v>
      </c>
      <c r="D2233" s="24" t="s">
        <v>3989</v>
      </c>
      <c r="E2233" s="23">
        <v>80205</v>
      </c>
      <c r="F2233" s="115">
        <v>5</v>
      </c>
      <c r="G2233" s="85">
        <v>31.143333333333334</v>
      </c>
      <c r="H2233" s="72"/>
      <c r="I2233" s="73">
        <f t="shared" si="69"/>
        <v>0</v>
      </c>
      <c r="J2233" s="74" t="str">
        <f t="shared" si="68"/>
        <v/>
      </c>
    </row>
    <row r="2234" spans="1:10" ht="15" customHeight="1">
      <c r="A2234" s="25">
        <v>2279</v>
      </c>
      <c r="B2234" s="25" t="s">
        <v>17</v>
      </c>
      <c r="C2234" s="24" t="s">
        <v>3992</v>
      </c>
      <c r="D2234" s="24" t="s">
        <v>3989</v>
      </c>
      <c r="E2234" s="23">
        <v>96906</v>
      </c>
      <c r="F2234" s="115">
        <v>59</v>
      </c>
      <c r="G2234" s="85">
        <v>1.5633333333333335</v>
      </c>
      <c r="H2234" s="72"/>
      <c r="I2234" s="73">
        <f t="shared" si="69"/>
        <v>0</v>
      </c>
      <c r="J2234" s="74" t="str">
        <f t="shared" si="68"/>
        <v/>
      </c>
    </row>
    <row r="2235" spans="1:10" ht="15" customHeight="1">
      <c r="A2235" s="25">
        <v>2280</v>
      </c>
      <c r="B2235" s="25" t="s">
        <v>17</v>
      </c>
      <c r="C2235" s="24" t="s">
        <v>3991</v>
      </c>
      <c r="D2235" s="24" t="s">
        <v>3990</v>
      </c>
      <c r="E2235" s="23">
        <v>96906</v>
      </c>
      <c r="F2235" s="115">
        <v>404</v>
      </c>
      <c r="G2235" s="85">
        <v>1.6866666666666665</v>
      </c>
      <c r="H2235" s="72"/>
      <c r="I2235" s="73">
        <f t="shared" si="69"/>
        <v>0</v>
      </c>
      <c r="J2235" s="74" t="str">
        <f t="shared" si="68"/>
        <v/>
      </c>
    </row>
    <row r="2236" spans="1:10" ht="15" customHeight="1">
      <c r="A2236" s="25">
        <v>2281</v>
      </c>
      <c r="B2236" s="25" t="s">
        <v>17</v>
      </c>
      <c r="C2236" s="24" t="s">
        <v>3987</v>
      </c>
      <c r="D2236" s="24" t="s">
        <v>3297</v>
      </c>
      <c r="E2236" s="23">
        <v>80205</v>
      </c>
      <c r="F2236" s="115">
        <v>5</v>
      </c>
      <c r="G2236" s="85">
        <v>12.46</v>
      </c>
      <c r="H2236" s="72"/>
      <c r="I2236" s="73">
        <f t="shared" si="69"/>
        <v>0</v>
      </c>
      <c r="J2236" s="74" t="str">
        <f t="shared" si="68"/>
        <v/>
      </c>
    </row>
    <row r="2237" spans="1:10" ht="15" customHeight="1">
      <c r="A2237" s="25">
        <v>2282</v>
      </c>
      <c r="B2237" s="25" t="s">
        <v>17</v>
      </c>
      <c r="C2237" s="24" t="s">
        <v>730</v>
      </c>
      <c r="D2237" s="24" t="s">
        <v>3297</v>
      </c>
      <c r="E2237" s="23">
        <v>96906</v>
      </c>
      <c r="F2237" s="115">
        <v>42</v>
      </c>
      <c r="G2237" s="85">
        <v>19.293333333333337</v>
      </c>
      <c r="H2237" s="72"/>
      <c r="I2237" s="73">
        <f t="shared" si="69"/>
        <v>0</v>
      </c>
      <c r="J2237" s="74" t="str">
        <f t="shared" si="68"/>
        <v/>
      </c>
    </row>
    <row r="2238" spans="1:10" ht="15" customHeight="1">
      <c r="A2238" s="25">
        <v>2283</v>
      </c>
      <c r="B2238" s="25" t="s">
        <v>17</v>
      </c>
      <c r="C2238" s="24" t="s">
        <v>3985</v>
      </c>
      <c r="D2238" s="24" t="s">
        <v>3933</v>
      </c>
      <c r="E2238" s="23">
        <v>80205</v>
      </c>
      <c r="F2238" s="115">
        <v>5</v>
      </c>
      <c r="G2238" s="85">
        <v>25.150000000000002</v>
      </c>
      <c r="H2238" s="72"/>
      <c r="I2238" s="73">
        <f t="shared" si="69"/>
        <v>0</v>
      </c>
      <c r="J2238" s="74" t="str">
        <f t="shared" si="68"/>
        <v/>
      </c>
    </row>
    <row r="2239" spans="1:10" ht="15" customHeight="1">
      <c r="A2239" s="25">
        <v>2284</v>
      </c>
      <c r="B2239" s="25" t="s">
        <v>17</v>
      </c>
      <c r="C2239" s="24" t="s">
        <v>3985</v>
      </c>
      <c r="D2239" s="24" t="s">
        <v>3933</v>
      </c>
      <c r="E2239" s="23">
        <v>96906</v>
      </c>
      <c r="F2239" s="115">
        <v>100</v>
      </c>
      <c r="G2239" s="85">
        <v>22.373333333333335</v>
      </c>
      <c r="H2239" s="72"/>
      <c r="I2239" s="73">
        <f t="shared" si="69"/>
        <v>0</v>
      </c>
      <c r="J2239" s="74" t="str">
        <f t="shared" si="68"/>
        <v/>
      </c>
    </row>
    <row r="2240" spans="1:10" ht="15" customHeight="1">
      <c r="A2240" s="25">
        <v>2285</v>
      </c>
      <c r="B2240" s="25" t="s">
        <v>17</v>
      </c>
      <c r="C2240" s="24" t="s">
        <v>3984</v>
      </c>
      <c r="D2240" s="24" t="s">
        <v>3297</v>
      </c>
      <c r="E2240" s="23">
        <v>80205</v>
      </c>
      <c r="F2240" s="115">
        <v>14</v>
      </c>
      <c r="G2240" s="85">
        <v>17.763333333333335</v>
      </c>
      <c r="H2240" s="72"/>
      <c r="I2240" s="73">
        <f t="shared" si="69"/>
        <v>0</v>
      </c>
      <c r="J2240" s="74" t="str">
        <f t="shared" si="68"/>
        <v/>
      </c>
    </row>
    <row r="2241" spans="1:10" ht="15" customHeight="1">
      <c r="A2241" s="25">
        <v>2286</v>
      </c>
      <c r="B2241" s="25" t="s">
        <v>17</v>
      </c>
      <c r="C2241" s="24" t="s">
        <v>3983</v>
      </c>
      <c r="D2241" s="24" t="s">
        <v>3933</v>
      </c>
      <c r="E2241" s="23">
        <v>80205</v>
      </c>
      <c r="F2241" s="115">
        <v>16</v>
      </c>
      <c r="G2241" s="85">
        <v>39.080000000000005</v>
      </c>
      <c r="H2241" s="72"/>
      <c r="I2241" s="73">
        <f t="shared" si="69"/>
        <v>0</v>
      </c>
      <c r="J2241" s="74" t="str">
        <f t="shared" si="68"/>
        <v/>
      </c>
    </row>
    <row r="2242" spans="1:10" ht="15" customHeight="1">
      <c r="A2242" s="25">
        <v>2287</v>
      </c>
      <c r="B2242" s="25" t="s">
        <v>17</v>
      </c>
      <c r="C2242" s="24" t="s">
        <v>3982</v>
      </c>
      <c r="D2242" s="24" t="s">
        <v>3297</v>
      </c>
      <c r="E2242" s="23">
        <v>80205</v>
      </c>
      <c r="F2242" s="115">
        <v>5</v>
      </c>
      <c r="G2242" s="85">
        <v>19.983333333333334</v>
      </c>
      <c r="H2242" s="72"/>
      <c r="I2242" s="73">
        <f t="shared" si="69"/>
        <v>0</v>
      </c>
      <c r="J2242" s="74" t="str">
        <f t="shared" ref="J2242:J2305" si="70">IF(H:H&gt;G:G, "Above Estimated Unit Price", "")</f>
        <v/>
      </c>
    </row>
    <row r="2243" spans="1:10" ht="15" customHeight="1">
      <c r="A2243" s="25">
        <v>2288</v>
      </c>
      <c r="B2243" s="25" t="s">
        <v>17</v>
      </c>
      <c r="C2243" s="24" t="s">
        <v>3981</v>
      </c>
      <c r="D2243" s="24" t="s">
        <v>3297</v>
      </c>
      <c r="E2243" s="23" t="s">
        <v>3980</v>
      </c>
      <c r="F2243" s="115">
        <v>324</v>
      </c>
      <c r="G2243" s="85">
        <v>13.686666666666667</v>
      </c>
      <c r="H2243" s="72"/>
      <c r="I2243" s="73">
        <f t="shared" ref="I2243:I2306" si="71">H2243*F2243</f>
        <v>0</v>
      </c>
      <c r="J2243" s="74" t="str">
        <f t="shared" si="70"/>
        <v/>
      </c>
    </row>
    <row r="2244" spans="1:10" ht="15" customHeight="1">
      <c r="A2244" s="25">
        <v>2289</v>
      </c>
      <c r="B2244" s="25" t="s">
        <v>17</v>
      </c>
      <c r="C2244" s="24" t="s">
        <v>3979</v>
      </c>
      <c r="D2244" s="24" t="s">
        <v>3297</v>
      </c>
      <c r="E2244" s="23">
        <v>80205</v>
      </c>
      <c r="F2244" s="115">
        <v>5</v>
      </c>
      <c r="G2244" s="85">
        <v>14.053333333333333</v>
      </c>
      <c r="H2244" s="72"/>
      <c r="I2244" s="73">
        <f t="shared" si="71"/>
        <v>0</v>
      </c>
      <c r="J2244" s="74" t="str">
        <f t="shared" si="70"/>
        <v/>
      </c>
    </row>
    <row r="2245" spans="1:10" ht="15" customHeight="1">
      <c r="A2245" s="25">
        <v>2290</v>
      </c>
      <c r="B2245" s="25" t="s">
        <v>17</v>
      </c>
      <c r="C2245" s="24" t="s">
        <v>3979</v>
      </c>
      <c r="D2245" s="24" t="s">
        <v>3297</v>
      </c>
      <c r="E2245" s="23">
        <v>88044</v>
      </c>
      <c r="F2245" s="115">
        <v>5170</v>
      </c>
      <c r="G2245" s="85">
        <v>5.5</v>
      </c>
      <c r="H2245" s="72"/>
      <c r="I2245" s="73">
        <f t="shared" si="71"/>
        <v>0</v>
      </c>
      <c r="J2245" s="74" t="str">
        <f t="shared" si="70"/>
        <v/>
      </c>
    </row>
    <row r="2246" spans="1:10" ht="15" customHeight="1">
      <c r="A2246" s="25">
        <v>2291</v>
      </c>
      <c r="B2246" s="25" t="s">
        <v>17</v>
      </c>
      <c r="C2246" s="24" t="s">
        <v>3978</v>
      </c>
      <c r="D2246" s="24" t="s">
        <v>3297</v>
      </c>
      <c r="E2246" s="23">
        <v>96906</v>
      </c>
      <c r="F2246" s="115">
        <v>206</v>
      </c>
      <c r="G2246" s="85">
        <v>15.940000000000003</v>
      </c>
      <c r="H2246" s="72"/>
      <c r="I2246" s="73">
        <f t="shared" si="71"/>
        <v>0</v>
      </c>
      <c r="J2246" s="74" t="str">
        <f t="shared" si="70"/>
        <v/>
      </c>
    </row>
    <row r="2247" spans="1:10" ht="15" customHeight="1">
      <c r="A2247" s="25">
        <v>2292</v>
      </c>
      <c r="B2247" s="25" t="s">
        <v>17</v>
      </c>
      <c r="C2247" s="24" t="s">
        <v>3977</v>
      </c>
      <c r="D2247" s="24" t="s">
        <v>3297</v>
      </c>
      <c r="E2247" s="23">
        <v>96906</v>
      </c>
      <c r="F2247" s="115">
        <v>9830</v>
      </c>
      <c r="G2247" s="85">
        <v>13.026666666666666</v>
      </c>
      <c r="H2247" s="72"/>
      <c r="I2247" s="73">
        <f t="shared" si="71"/>
        <v>0</v>
      </c>
      <c r="J2247" s="74" t="str">
        <f t="shared" si="70"/>
        <v/>
      </c>
    </row>
    <row r="2248" spans="1:10" ht="15" customHeight="1">
      <c r="A2248" s="25">
        <v>2293</v>
      </c>
      <c r="B2248" s="25" t="s">
        <v>17</v>
      </c>
      <c r="C2248" s="24" t="s">
        <v>3976</v>
      </c>
      <c r="D2248" s="24" t="s">
        <v>3297</v>
      </c>
      <c r="E2248" s="23">
        <v>96906</v>
      </c>
      <c r="F2248" s="115">
        <v>326</v>
      </c>
      <c r="G2248" s="85">
        <v>11.583333333333334</v>
      </c>
      <c r="H2248" s="72"/>
      <c r="I2248" s="73">
        <f t="shared" si="71"/>
        <v>0</v>
      </c>
      <c r="J2248" s="74" t="str">
        <f t="shared" si="70"/>
        <v/>
      </c>
    </row>
    <row r="2249" spans="1:10" ht="15" customHeight="1">
      <c r="A2249" s="25">
        <v>2294</v>
      </c>
      <c r="B2249" s="25" t="s">
        <v>17</v>
      </c>
      <c r="C2249" s="24" t="s">
        <v>3975</v>
      </c>
      <c r="D2249" s="24" t="s">
        <v>3297</v>
      </c>
      <c r="E2249" s="23">
        <v>81205</v>
      </c>
      <c r="F2249" s="115">
        <v>700</v>
      </c>
      <c r="G2249" s="85">
        <v>12.57</v>
      </c>
      <c r="H2249" s="72"/>
      <c r="I2249" s="73">
        <f t="shared" si="71"/>
        <v>0</v>
      </c>
      <c r="J2249" s="74" t="str">
        <f t="shared" si="70"/>
        <v/>
      </c>
    </row>
    <row r="2250" spans="1:10" ht="15" customHeight="1">
      <c r="A2250" s="25">
        <v>2295</v>
      </c>
      <c r="B2250" s="25" t="s">
        <v>17</v>
      </c>
      <c r="C2250" s="24" t="s">
        <v>3974</v>
      </c>
      <c r="D2250" s="24" t="s">
        <v>3297</v>
      </c>
      <c r="E2250" s="23">
        <v>96906</v>
      </c>
      <c r="F2250" s="115">
        <v>46</v>
      </c>
      <c r="G2250" s="85">
        <v>14.536666666666667</v>
      </c>
      <c r="H2250" s="72"/>
      <c r="I2250" s="73">
        <f t="shared" si="71"/>
        <v>0</v>
      </c>
      <c r="J2250" s="74" t="str">
        <f t="shared" si="70"/>
        <v/>
      </c>
    </row>
    <row r="2251" spans="1:10" ht="15" customHeight="1">
      <c r="A2251" s="25">
        <v>2296</v>
      </c>
      <c r="B2251" s="25" t="s">
        <v>17</v>
      </c>
      <c r="C2251" s="24" t="s">
        <v>3973</v>
      </c>
      <c r="D2251" s="24" t="s">
        <v>3297</v>
      </c>
      <c r="E2251" s="23">
        <v>80205</v>
      </c>
      <c r="F2251" s="115">
        <v>7</v>
      </c>
      <c r="G2251" s="85">
        <v>14.313333333333333</v>
      </c>
      <c r="H2251" s="72"/>
      <c r="I2251" s="73">
        <f t="shared" si="71"/>
        <v>0</v>
      </c>
      <c r="J2251" s="74" t="str">
        <f t="shared" si="70"/>
        <v/>
      </c>
    </row>
    <row r="2252" spans="1:10" ht="15" customHeight="1">
      <c r="A2252" s="25">
        <v>2297</v>
      </c>
      <c r="B2252" s="25" t="s">
        <v>17</v>
      </c>
      <c r="C2252" s="24" t="s">
        <v>3972</v>
      </c>
      <c r="D2252" s="24" t="s">
        <v>3297</v>
      </c>
      <c r="E2252" s="23">
        <v>96906</v>
      </c>
      <c r="F2252" s="115">
        <v>165</v>
      </c>
      <c r="G2252" s="85">
        <v>13.24</v>
      </c>
      <c r="H2252" s="72"/>
      <c r="I2252" s="73">
        <f t="shared" si="71"/>
        <v>0</v>
      </c>
      <c r="J2252" s="74" t="str">
        <f t="shared" si="70"/>
        <v/>
      </c>
    </row>
    <row r="2253" spans="1:10" ht="15" customHeight="1">
      <c r="A2253" s="25">
        <v>2298</v>
      </c>
      <c r="B2253" s="25" t="s">
        <v>17</v>
      </c>
      <c r="C2253" s="24" t="s">
        <v>3971</v>
      </c>
      <c r="D2253" s="24" t="s">
        <v>3297</v>
      </c>
      <c r="E2253" s="23">
        <v>80205</v>
      </c>
      <c r="F2253" s="115">
        <v>850</v>
      </c>
      <c r="G2253" s="85">
        <v>11.156666666666666</v>
      </c>
      <c r="H2253" s="72"/>
      <c r="I2253" s="73">
        <f t="shared" si="71"/>
        <v>0</v>
      </c>
      <c r="J2253" s="74" t="str">
        <f t="shared" si="70"/>
        <v/>
      </c>
    </row>
    <row r="2254" spans="1:10" ht="15" customHeight="1">
      <c r="A2254" s="25">
        <v>2299</v>
      </c>
      <c r="B2254" s="25" t="s">
        <v>17</v>
      </c>
      <c r="C2254" s="24" t="s">
        <v>3970</v>
      </c>
      <c r="D2254" s="24" t="s">
        <v>3297</v>
      </c>
      <c r="E2254" s="23">
        <v>80205</v>
      </c>
      <c r="F2254" s="115">
        <v>1002</v>
      </c>
      <c r="G2254" s="85">
        <v>14.396666666666667</v>
      </c>
      <c r="H2254" s="72"/>
      <c r="I2254" s="73">
        <f t="shared" si="71"/>
        <v>0</v>
      </c>
      <c r="J2254" s="74" t="str">
        <f t="shared" si="70"/>
        <v/>
      </c>
    </row>
    <row r="2255" spans="1:10" ht="15" customHeight="1">
      <c r="A2255" s="25">
        <v>2300</v>
      </c>
      <c r="B2255" s="25" t="s">
        <v>17</v>
      </c>
      <c r="C2255" s="24" t="s">
        <v>3969</v>
      </c>
      <c r="D2255" s="24" t="s">
        <v>3933</v>
      </c>
      <c r="E2255" s="23">
        <v>96906</v>
      </c>
      <c r="F2255" s="115">
        <v>50</v>
      </c>
      <c r="G2255" s="85">
        <v>3.6633333333333336</v>
      </c>
      <c r="H2255" s="72"/>
      <c r="I2255" s="73">
        <f t="shared" si="71"/>
        <v>0</v>
      </c>
      <c r="J2255" s="74" t="str">
        <f t="shared" si="70"/>
        <v/>
      </c>
    </row>
    <row r="2256" spans="1:10" ht="15" customHeight="1">
      <c r="A2256" s="25">
        <v>2301</v>
      </c>
      <c r="B2256" s="25" t="s">
        <v>17</v>
      </c>
      <c r="C2256" s="24" t="s">
        <v>3968</v>
      </c>
      <c r="D2256" s="24" t="s">
        <v>3297</v>
      </c>
      <c r="E2256" s="23">
        <v>96906</v>
      </c>
      <c r="F2256" s="115">
        <v>6</v>
      </c>
      <c r="G2256" s="85">
        <v>29.203333333333333</v>
      </c>
      <c r="H2256" s="72"/>
      <c r="I2256" s="73">
        <f t="shared" si="71"/>
        <v>0</v>
      </c>
      <c r="J2256" s="74" t="str">
        <f t="shared" si="70"/>
        <v/>
      </c>
    </row>
    <row r="2257" spans="1:10" ht="15" customHeight="1">
      <c r="A2257" s="25">
        <v>2302</v>
      </c>
      <c r="B2257" s="25" t="s">
        <v>17</v>
      </c>
      <c r="C2257" s="24" t="s">
        <v>3967</v>
      </c>
      <c r="D2257" s="24" t="s">
        <v>3933</v>
      </c>
      <c r="E2257" s="23">
        <v>96906</v>
      </c>
      <c r="F2257" s="115">
        <v>71</v>
      </c>
      <c r="G2257" s="85">
        <v>23.056666666666668</v>
      </c>
      <c r="H2257" s="72"/>
      <c r="I2257" s="73">
        <f t="shared" si="71"/>
        <v>0</v>
      </c>
      <c r="J2257" s="74" t="str">
        <f t="shared" si="70"/>
        <v/>
      </c>
    </row>
    <row r="2258" spans="1:10" ht="15" customHeight="1">
      <c r="A2258" s="25">
        <v>2303</v>
      </c>
      <c r="B2258" s="25" t="s">
        <v>17</v>
      </c>
      <c r="C2258" s="24" t="s">
        <v>3966</v>
      </c>
      <c r="D2258" s="24" t="s">
        <v>3297</v>
      </c>
      <c r="E2258" s="23">
        <v>96906</v>
      </c>
      <c r="F2258" s="115">
        <v>5</v>
      </c>
      <c r="G2258" s="85">
        <v>26.5</v>
      </c>
      <c r="H2258" s="72"/>
      <c r="I2258" s="73">
        <f t="shared" si="71"/>
        <v>0</v>
      </c>
      <c r="J2258" s="74" t="str">
        <f t="shared" si="70"/>
        <v/>
      </c>
    </row>
    <row r="2259" spans="1:10" ht="15" customHeight="1">
      <c r="A2259" s="25">
        <v>2304</v>
      </c>
      <c r="B2259" s="25" t="s">
        <v>17</v>
      </c>
      <c r="C2259" s="24" t="s">
        <v>3964</v>
      </c>
      <c r="D2259" s="24" t="s">
        <v>3297</v>
      </c>
      <c r="E2259" s="23">
        <v>53551</v>
      </c>
      <c r="F2259" s="115">
        <v>5</v>
      </c>
      <c r="G2259" s="85">
        <v>13.800000000000002</v>
      </c>
      <c r="H2259" s="72"/>
      <c r="I2259" s="73">
        <f t="shared" si="71"/>
        <v>0</v>
      </c>
      <c r="J2259" s="74" t="str">
        <f t="shared" si="70"/>
        <v/>
      </c>
    </row>
    <row r="2260" spans="1:10" ht="15" customHeight="1">
      <c r="A2260" s="25">
        <v>2305</v>
      </c>
      <c r="B2260" s="25" t="s">
        <v>17</v>
      </c>
      <c r="C2260" s="24" t="s">
        <v>3963</v>
      </c>
      <c r="D2260" s="24" t="s">
        <v>3297</v>
      </c>
      <c r="E2260" s="23">
        <v>96906</v>
      </c>
      <c r="F2260" s="115">
        <v>5</v>
      </c>
      <c r="G2260" s="85">
        <v>15.839999999999998</v>
      </c>
      <c r="H2260" s="72"/>
      <c r="I2260" s="73">
        <f t="shared" si="71"/>
        <v>0</v>
      </c>
      <c r="J2260" s="74" t="str">
        <f t="shared" si="70"/>
        <v/>
      </c>
    </row>
    <row r="2261" spans="1:10" ht="15" customHeight="1">
      <c r="A2261" s="25">
        <v>2306</v>
      </c>
      <c r="B2261" s="25" t="s">
        <v>17</v>
      </c>
      <c r="C2261" s="24" t="s">
        <v>3962</v>
      </c>
      <c r="D2261" s="24" t="s">
        <v>3297</v>
      </c>
      <c r="E2261" s="23">
        <v>80205</v>
      </c>
      <c r="F2261" s="115">
        <v>9</v>
      </c>
      <c r="G2261" s="85">
        <v>11.983333333333334</v>
      </c>
      <c r="H2261" s="72"/>
      <c r="I2261" s="73">
        <f t="shared" si="71"/>
        <v>0</v>
      </c>
      <c r="J2261" s="74" t="str">
        <f t="shared" si="70"/>
        <v/>
      </c>
    </row>
    <row r="2262" spans="1:10" ht="15" customHeight="1">
      <c r="A2262" s="25">
        <v>2307</v>
      </c>
      <c r="B2262" s="25" t="s">
        <v>17</v>
      </c>
      <c r="C2262" s="24" t="s">
        <v>3962</v>
      </c>
      <c r="D2262" s="24" t="s">
        <v>3297</v>
      </c>
      <c r="E2262" s="23" t="s">
        <v>3637</v>
      </c>
      <c r="F2262" s="115">
        <v>1037</v>
      </c>
      <c r="G2262" s="85">
        <v>12.086666666666666</v>
      </c>
      <c r="H2262" s="72"/>
      <c r="I2262" s="73">
        <f t="shared" si="71"/>
        <v>0</v>
      </c>
      <c r="J2262" s="74" t="str">
        <f t="shared" si="70"/>
        <v/>
      </c>
    </row>
    <row r="2263" spans="1:10" ht="15" customHeight="1">
      <c r="A2263" s="25">
        <v>2308</v>
      </c>
      <c r="B2263" s="25" t="s">
        <v>17</v>
      </c>
      <c r="C2263" s="24" t="s">
        <v>3961</v>
      </c>
      <c r="D2263" s="24" t="s">
        <v>3297</v>
      </c>
      <c r="E2263" s="23">
        <v>80205</v>
      </c>
      <c r="F2263" s="115">
        <v>790</v>
      </c>
      <c r="G2263" s="85">
        <v>15.893333333333333</v>
      </c>
      <c r="H2263" s="72"/>
      <c r="I2263" s="73">
        <f t="shared" si="71"/>
        <v>0</v>
      </c>
      <c r="J2263" s="74" t="str">
        <f t="shared" si="70"/>
        <v/>
      </c>
    </row>
    <row r="2264" spans="1:10" ht="15" customHeight="1">
      <c r="A2264" s="25">
        <v>2309</v>
      </c>
      <c r="B2264" s="25" t="s">
        <v>17</v>
      </c>
      <c r="C2264" s="24" t="s">
        <v>3961</v>
      </c>
      <c r="D2264" s="24" t="s">
        <v>3297</v>
      </c>
      <c r="E2264" s="23">
        <v>81352</v>
      </c>
      <c r="F2264" s="115">
        <v>10</v>
      </c>
      <c r="G2264" s="85">
        <v>11.97</v>
      </c>
      <c r="H2264" s="72"/>
      <c r="I2264" s="73">
        <f t="shared" si="71"/>
        <v>0</v>
      </c>
      <c r="J2264" s="74" t="str">
        <f t="shared" si="70"/>
        <v/>
      </c>
    </row>
    <row r="2265" spans="1:10" ht="15" customHeight="1">
      <c r="A2265" s="25">
        <v>2310</v>
      </c>
      <c r="B2265" s="25" t="s">
        <v>17</v>
      </c>
      <c r="C2265" s="24" t="s">
        <v>3961</v>
      </c>
      <c r="D2265" s="24" t="s">
        <v>3297</v>
      </c>
      <c r="E2265" s="23">
        <v>96906</v>
      </c>
      <c r="F2265" s="115">
        <v>17</v>
      </c>
      <c r="G2265" s="85">
        <v>10.896666666666667</v>
      </c>
      <c r="H2265" s="72"/>
      <c r="I2265" s="73">
        <f t="shared" si="71"/>
        <v>0</v>
      </c>
      <c r="J2265" s="74" t="str">
        <f t="shared" si="70"/>
        <v/>
      </c>
    </row>
    <row r="2266" spans="1:10" ht="15" customHeight="1">
      <c r="A2266" s="25">
        <v>2311</v>
      </c>
      <c r="B2266" s="25" t="s">
        <v>17</v>
      </c>
      <c r="C2266" s="24" t="s">
        <v>3960</v>
      </c>
      <c r="D2266" s="24" t="s">
        <v>3297</v>
      </c>
      <c r="E2266" s="23">
        <v>96906</v>
      </c>
      <c r="F2266" s="115">
        <v>770</v>
      </c>
      <c r="G2266" s="85">
        <v>13.966666666666667</v>
      </c>
      <c r="H2266" s="72"/>
      <c r="I2266" s="73">
        <f t="shared" si="71"/>
        <v>0</v>
      </c>
      <c r="J2266" s="74" t="str">
        <f t="shared" si="70"/>
        <v/>
      </c>
    </row>
    <row r="2267" spans="1:10" ht="15" customHeight="1">
      <c r="A2267" s="25">
        <v>2312</v>
      </c>
      <c r="B2267" s="25" t="s">
        <v>17</v>
      </c>
      <c r="C2267" s="24" t="s">
        <v>3959</v>
      </c>
      <c r="D2267" s="24" t="s">
        <v>3297</v>
      </c>
      <c r="E2267" s="23">
        <v>80205</v>
      </c>
      <c r="F2267" s="115">
        <v>98</v>
      </c>
      <c r="G2267" s="85">
        <v>18.540000000000003</v>
      </c>
      <c r="H2267" s="72"/>
      <c r="I2267" s="73">
        <f t="shared" si="71"/>
        <v>0</v>
      </c>
      <c r="J2267" s="74" t="str">
        <f t="shared" si="70"/>
        <v/>
      </c>
    </row>
    <row r="2268" spans="1:10" ht="15" customHeight="1">
      <c r="A2268" s="25">
        <v>2313</v>
      </c>
      <c r="B2268" s="25" t="s">
        <v>17</v>
      </c>
      <c r="C2268" s="24" t="s">
        <v>3959</v>
      </c>
      <c r="D2268" s="24" t="s">
        <v>3297</v>
      </c>
      <c r="E2268" s="23">
        <v>96906</v>
      </c>
      <c r="F2268" s="115">
        <v>300</v>
      </c>
      <c r="G2268" s="85">
        <v>18.256666666666664</v>
      </c>
      <c r="H2268" s="72"/>
      <c r="I2268" s="73">
        <f t="shared" si="71"/>
        <v>0</v>
      </c>
      <c r="J2268" s="74" t="str">
        <f t="shared" si="70"/>
        <v/>
      </c>
    </row>
    <row r="2269" spans="1:10" ht="15" customHeight="1">
      <c r="A2269" s="25">
        <v>2314</v>
      </c>
      <c r="B2269" s="25" t="s">
        <v>17</v>
      </c>
      <c r="C2269" s="24" t="s">
        <v>3958</v>
      </c>
      <c r="D2269" s="24" t="s">
        <v>3297</v>
      </c>
      <c r="E2269" s="23">
        <v>96906</v>
      </c>
      <c r="F2269" s="115">
        <v>6</v>
      </c>
      <c r="G2269" s="85">
        <v>16.86</v>
      </c>
      <c r="H2269" s="72"/>
      <c r="I2269" s="73">
        <f t="shared" si="71"/>
        <v>0</v>
      </c>
      <c r="J2269" s="74" t="str">
        <f t="shared" si="70"/>
        <v/>
      </c>
    </row>
    <row r="2270" spans="1:10" ht="15" customHeight="1">
      <c r="A2270" s="25">
        <v>2315</v>
      </c>
      <c r="B2270" s="25" t="s">
        <v>17</v>
      </c>
      <c r="C2270" s="24" t="s">
        <v>3957</v>
      </c>
      <c r="D2270" s="24" t="s">
        <v>3297</v>
      </c>
      <c r="E2270" s="23">
        <v>80205</v>
      </c>
      <c r="F2270" s="115">
        <v>880</v>
      </c>
      <c r="G2270" s="85">
        <v>15.753333333333332</v>
      </c>
      <c r="H2270" s="72"/>
      <c r="I2270" s="73">
        <f t="shared" si="71"/>
        <v>0</v>
      </c>
      <c r="J2270" s="74" t="str">
        <f t="shared" si="70"/>
        <v/>
      </c>
    </row>
    <row r="2271" spans="1:10" ht="15" customHeight="1">
      <c r="A2271" s="25">
        <v>2316</v>
      </c>
      <c r="B2271" s="25" t="s">
        <v>17</v>
      </c>
      <c r="C2271" s="24" t="s">
        <v>3956</v>
      </c>
      <c r="D2271" s="24" t="s">
        <v>3933</v>
      </c>
      <c r="E2271" s="23">
        <v>53551</v>
      </c>
      <c r="F2271" s="115">
        <v>11</v>
      </c>
      <c r="G2271" s="85">
        <v>11.733333333333334</v>
      </c>
      <c r="H2271" s="72"/>
      <c r="I2271" s="73">
        <f t="shared" si="71"/>
        <v>0</v>
      </c>
      <c r="J2271" s="74" t="str">
        <f t="shared" si="70"/>
        <v/>
      </c>
    </row>
    <row r="2272" spans="1:10" ht="15" customHeight="1">
      <c r="A2272" s="25">
        <v>2317</v>
      </c>
      <c r="B2272" s="25" t="s">
        <v>17</v>
      </c>
      <c r="C2272" s="24" t="s">
        <v>3954</v>
      </c>
      <c r="D2272" s="24" t="s">
        <v>3295</v>
      </c>
      <c r="E2272" s="23">
        <v>53551</v>
      </c>
      <c r="F2272" s="115">
        <v>327</v>
      </c>
      <c r="G2272" s="85">
        <v>11.696666666666667</v>
      </c>
      <c r="H2272" s="72"/>
      <c r="I2272" s="73">
        <f t="shared" si="71"/>
        <v>0</v>
      </c>
      <c r="J2272" s="74" t="str">
        <f t="shared" si="70"/>
        <v/>
      </c>
    </row>
    <row r="2273" spans="1:10" ht="15" customHeight="1">
      <c r="A2273" s="25">
        <v>2318</v>
      </c>
      <c r="B2273" s="25" t="s">
        <v>17</v>
      </c>
      <c r="C2273" s="24" t="s">
        <v>3954</v>
      </c>
      <c r="D2273" s="24" t="s">
        <v>3295</v>
      </c>
      <c r="E2273" s="23">
        <v>80205</v>
      </c>
      <c r="F2273" s="115">
        <v>6</v>
      </c>
      <c r="G2273" s="85">
        <v>11.94</v>
      </c>
      <c r="H2273" s="72"/>
      <c r="I2273" s="73">
        <f t="shared" si="71"/>
        <v>0</v>
      </c>
      <c r="J2273" s="74" t="str">
        <f t="shared" si="70"/>
        <v/>
      </c>
    </row>
    <row r="2274" spans="1:10" ht="15" customHeight="1">
      <c r="A2274" s="25">
        <v>2319</v>
      </c>
      <c r="B2274" s="25" t="s">
        <v>17</v>
      </c>
      <c r="C2274" s="24" t="s">
        <v>3953</v>
      </c>
      <c r="D2274" s="24" t="s">
        <v>3074</v>
      </c>
      <c r="E2274" s="23">
        <v>80049</v>
      </c>
      <c r="F2274" s="115">
        <v>202</v>
      </c>
      <c r="G2274" s="85">
        <v>2.97</v>
      </c>
      <c r="H2274" s="72"/>
      <c r="I2274" s="73">
        <f t="shared" si="71"/>
        <v>0</v>
      </c>
      <c r="J2274" s="74" t="str">
        <f t="shared" si="70"/>
        <v/>
      </c>
    </row>
    <row r="2275" spans="1:10" ht="15" customHeight="1">
      <c r="A2275" s="25">
        <v>2320</v>
      </c>
      <c r="B2275" s="25" t="s">
        <v>17</v>
      </c>
      <c r="C2275" s="24" t="s">
        <v>3953</v>
      </c>
      <c r="D2275" s="24" t="s">
        <v>3297</v>
      </c>
      <c r="E2275" s="23">
        <v>80205</v>
      </c>
      <c r="F2275" s="115">
        <v>25</v>
      </c>
      <c r="G2275" s="85">
        <v>14.506666666666666</v>
      </c>
      <c r="H2275" s="72"/>
      <c r="I2275" s="73">
        <f t="shared" si="71"/>
        <v>0</v>
      </c>
      <c r="J2275" s="74" t="str">
        <f t="shared" si="70"/>
        <v/>
      </c>
    </row>
    <row r="2276" spans="1:10" ht="15" customHeight="1">
      <c r="A2276" s="25">
        <v>2321</v>
      </c>
      <c r="B2276" s="25" t="s">
        <v>17</v>
      </c>
      <c r="C2276" s="24" t="s">
        <v>3952</v>
      </c>
      <c r="D2276" s="24" t="s">
        <v>3297</v>
      </c>
      <c r="E2276" s="23">
        <v>96906</v>
      </c>
      <c r="F2276" s="115">
        <v>292</v>
      </c>
      <c r="G2276" s="85">
        <v>12.496666666666668</v>
      </c>
      <c r="H2276" s="72"/>
      <c r="I2276" s="73">
        <f t="shared" si="71"/>
        <v>0</v>
      </c>
      <c r="J2276" s="74" t="str">
        <f t="shared" si="70"/>
        <v/>
      </c>
    </row>
    <row r="2277" spans="1:10" ht="15" customHeight="1">
      <c r="A2277" s="25">
        <v>2322</v>
      </c>
      <c r="B2277" s="25" t="s">
        <v>17</v>
      </c>
      <c r="C2277" s="24" t="s">
        <v>3950</v>
      </c>
      <c r="D2277" s="24" t="s">
        <v>3297</v>
      </c>
      <c r="E2277" s="23">
        <v>96906</v>
      </c>
      <c r="F2277" s="115">
        <v>40</v>
      </c>
      <c r="G2277" s="85">
        <v>7.19</v>
      </c>
      <c r="H2277" s="72"/>
      <c r="I2277" s="73">
        <f t="shared" si="71"/>
        <v>0</v>
      </c>
      <c r="J2277" s="74" t="str">
        <f t="shared" si="70"/>
        <v/>
      </c>
    </row>
    <row r="2278" spans="1:10" ht="15" customHeight="1">
      <c r="A2278" s="25">
        <v>2323</v>
      </c>
      <c r="B2278" s="25" t="s">
        <v>17</v>
      </c>
      <c r="C2278" s="24" t="s">
        <v>3949</v>
      </c>
      <c r="D2278" s="24" t="s">
        <v>2974</v>
      </c>
      <c r="E2278" s="23">
        <v>96906</v>
      </c>
      <c r="F2278" s="115">
        <v>1048</v>
      </c>
      <c r="G2278" s="85">
        <v>45.056666666666672</v>
      </c>
      <c r="H2278" s="72"/>
      <c r="I2278" s="73">
        <f t="shared" si="71"/>
        <v>0</v>
      </c>
      <c r="J2278" s="74" t="str">
        <f t="shared" si="70"/>
        <v/>
      </c>
    </row>
    <row r="2279" spans="1:10" ht="15" customHeight="1">
      <c r="A2279" s="25">
        <v>2324</v>
      </c>
      <c r="B2279" s="25" t="s">
        <v>17</v>
      </c>
      <c r="C2279" s="24" t="s">
        <v>3948</v>
      </c>
      <c r="D2279" s="24" t="s">
        <v>2974</v>
      </c>
      <c r="E2279" s="23">
        <v>80205</v>
      </c>
      <c r="F2279" s="115">
        <v>405</v>
      </c>
      <c r="G2279" s="85">
        <v>14.020000000000001</v>
      </c>
      <c r="H2279" s="72"/>
      <c r="I2279" s="73">
        <f t="shared" si="71"/>
        <v>0</v>
      </c>
      <c r="J2279" s="74" t="str">
        <f t="shared" si="70"/>
        <v/>
      </c>
    </row>
    <row r="2280" spans="1:10" ht="15" customHeight="1">
      <c r="A2280" s="25">
        <v>2325</v>
      </c>
      <c r="B2280" s="25" t="s">
        <v>17</v>
      </c>
      <c r="C2280" s="24" t="s">
        <v>3947</v>
      </c>
      <c r="D2280" s="24" t="s">
        <v>2974</v>
      </c>
      <c r="E2280" s="23">
        <v>80205</v>
      </c>
      <c r="F2280" s="115">
        <v>1205</v>
      </c>
      <c r="G2280" s="85">
        <v>20.92</v>
      </c>
      <c r="H2280" s="72"/>
      <c r="I2280" s="73">
        <f t="shared" si="71"/>
        <v>0</v>
      </c>
      <c r="J2280" s="74" t="str">
        <f t="shared" si="70"/>
        <v/>
      </c>
    </row>
    <row r="2281" spans="1:10" ht="15" customHeight="1">
      <c r="A2281" s="25">
        <v>2326</v>
      </c>
      <c r="B2281" s="25" t="s">
        <v>17</v>
      </c>
      <c r="C2281" s="24" t="s">
        <v>3946</v>
      </c>
      <c r="D2281" s="24" t="s">
        <v>2974</v>
      </c>
      <c r="E2281" s="23">
        <v>96906</v>
      </c>
      <c r="F2281" s="115">
        <v>245</v>
      </c>
      <c r="G2281" s="85">
        <v>22.743333333333329</v>
      </c>
      <c r="H2281" s="72"/>
      <c r="I2281" s="73">
        <f t="shared" si="71"/>
        <v>0</v>
      </c>
      <c r="J2281" s="74" t="str">
        <f t="shared" si="70"/>
        <v/>
      </c>
    </row>
    <row r="2282" spans="1:10" ht="15" customHeight="1">
      <c r="A2282" s="25">
        <v>2327</v>
      </c>
      <c r="B2282" s="25" t="s">
        <v>17</v>
      </c>
      <c r="C2282" s="24" t="s">
        <v>3945</v>
      </c>
      <c r="D2282" s="24" t="s">
        <v>2974</v>
      </c>
      <c r="E2282" s="23">
        <v>80205</v>
      </c>
      <c r="F2282" s="115">
        <v>220</v>
      </c>
      <c r="G2282" s="85">
        <v>14.61</v>
      </c>
      <c r="H2282" s="72"/>
      <c r="I2282" s="73">
        <f t="shared" si="71"/>
        <v>0</v>
      </c>
      <c r="J2282" s="74" t="str">
        <f t="shared" si="70"/>
        <v/>
      </c>
    </row>
    <row r="2283" spans="1:10" ht="15" customHeight="1">
      <c r="A2283" s="25">
        <v>2328</v>
      </c>
      <c r="B2283" s="25" t="s">
        <v>17</v>
      </c>
      <c r="C2283" s="24" t="s">
        <v>3944</v>
      </c>
      <c r="D2283" s="24" t="s">
        <v>2974</v>
      </c>
      <c r="E2283" s="23">
        <v>80205</v>
      </c>
      <c r="F2283" s="115">
        <v>60</v>
      </c>
      <c r="G2283" s="85">
        <v>37.01</v>
      </c>
      <c r="H2283" s="72"/>
      <c r="I2283" s="73">
        <f t="shared" si="71"/>
        <v>0</v>
      </c>
      <c r="J2283" s="74" t="str">
        <f t="shared" si="70"/>
        <v/>
      </c>
    </row>
    <row r="2284" spans="1:10" ht="15" customHeight="1">
      <c r="A2284" s="25">
        <v>2329</v>
      </c>
      <c r="B2284" s="25" t="s">
        <v>17</v>
      </c>
      <c r="C2284" s="24" t="s">
        <v>3943</v>
      </c>
      <c r="D2284" s="24" t="s">
        <v>2974</v>
      </c>
      <c r="E2284" s="23">
        <v>96906</v>
      </c>
      <c r="F2284" s="115">
        <v>350</v>
      </c>
      <c r="G2284" s="85">
        <v>27.436666666666667</v>
      </c>
      <c r="H2284" s="72"/>
      <c r="I2284" s="73">
        <f t="shared" si="71"/>
        <v>0</v>
      </c>
      <c r="J2284" s="74" t="str">
        <f t="shared" si="70"/>
        <v/>
      </c>
    </row>
    <row r="2285" spans="1:10" ht="15" customHeight="1">
      <c r="A2285" s="25">
        <v>2330</v>
      </c>
      <c r="B2285" s="25" t="s">
        <v>17</v>
      </c>
      <c r="C2285" s="24" t="s">
        <v>3942</v>
      </c>
      <c r="D2285" s="24" t="s">
        <v>2974</v>
      </c>
      <c r="E2285" s="23">
        <v>96906</v>
      </c>
      <c r="F2285" s="115">
        <v>334</v>
      </c>
      <c r="G2285" s="85">
        <v>0.45333333333333331</v>
      </c>
      <c r="H2285" s="72"/>
      <c r="I2285" s="73">
        <f t="shared" si="71"/>
        <v>0</v>
      </c>
      <c r="J2285" s="74" t="str">
        <f t="shared" si="70"/>
        <v/>
      </c>
    </row>
    <row r="2286" spans="1:10" ht="15" customHeight="1">
      <c r="A2286" s="25">
        <v>2331</v>
      </c>
      <c r="B2286" s="25" t="s">
        <v>17</v>
      </c>
      <c r="C2286" s="24" t="s">
        <v>3941</v>
      </c>
      <c r="D2286" s="24" t="s">
        <v>3933</v>
      </c>
      <c r="E2286" s="23">
        <v>96906</v>
      </c>
      <c r="F2286" s="115">
        <v>10</v>
      </c>
      <c r="G2286" s="85">
        <v>51.046666666666674</v>
      </c>
      <c r="H2286" s="72"/>
      <c r="I2286" s="73">
        <f t="shared" si="71"/>
        <v>0</v>
      </c>
      <c r="J2286" s="74" t="str">
        <f t="shared" si="70"/>
        <v/>
      </c>
    </row>
    <row r="2287" spans="1:10" ht="15" customHeight="1">
      <c r="A2287" s="25">
        <v>2332</v>
      </c>
      <c r="B2287" s="25" t="s">
        <v>17</v>
      </c>
      <c r="C2287" s="24" t="s">
        <v>3940</v>
      </c>
      <c r="D2287" s="24" t="s">
        <v>3933</v>
      </c>
      <c r="E2287" s="23">
        <v>80205</v>
      </c>
      <c r="F2287" s="115">
        <v>5</v>
      </c>
      <c r="G2287" s="85">
        <v>28.796666666666667</v>
      </c>
      <c r="H2287" s="72"/>
      <c r="I2287" s="73">
        <f t="shared" si="71"/>
        <v>0</v>
      </c>
      <c r="J2287" s="74" t="str">
        <f t="shared" si="70"/>
        <v/>
      </c>
    </row>
    <row r="2288" spans="1:10" ht="15" customHeight="1">
      <c r="A2288" s="25">
        <v>2333</v>
      </c>
      <c r="B2288" s="25" t="s">
        <v>17</v>
      </c>
      <c r="C2288" s="24" t="s">
        <v>3939</v>
      </c>
      <c r="D2288" s="24" t="s">
        <v>3145</v>
      </c>
      <c r="E2288" s="23">
        <v>96906</v>
      </c>
      <c r="F2288" s="115">
        <v>400</v>
      </c>
      <c r="G2288" s="85">
        <v>86.066666666666663</v>
      </c>
      <c r="H2288" s="72"/>
      <c r="I2288" s="73">
        <f t="shared" si="71"/>
        <v>0</v>
      </c>
      <c r="J2288" s="74" t="str">
        <f t="shared" si="70"/>
        <v/>
      </c>
    </row>
    <row r="2289" spans="1:10" ht="15" customHeight="1">
      <c r="A2289" s="25">
        <v>2334</v>
      </c>
      <c r="B2289" s="25" t="s">
        <v>17</v>
      </c>
      <c r="C2289" s="24" t="s">
        <v>3938</v>
      </c>
      <c r="D2289" s="24" t="s">
        <v>3937</v>
      </c>
      <c r="E2289" s="23">
        <v>96906</v>
      </c>
      <c r="F2289" s="115">
        <v>700</v>
      </c>
      <c r="G2289" s="85">
        <v>18.03</v>
      </c>
      <c r="H2289" s="72"/>
      <c r="I2289" s="73">
        <f t="shared" si="71"/>
        <v>0</v>
      </c>
      <c r="J2289" s="74" t="str">
        <f t="shared" si="70"/>
        <v/>
      </c>
    </row>
    <row r="2290" spans="1:10" ht="15" customHeight="1">
      <c r="A2290" s="25">
        <v>2335</v>
      </c>
      <c r="B2290" s="25" t="s">
        <v>17</v>
      </c>
      <c r="C2290" s="24" t="s">
        <v>3936</v>
      </c>
      <c r="D2290" s="24" t="s">
        <v>3933</v>
      </c>
      <c r="E2290" s="23">
        <v>96906</v>
      </c>
      <c r="F2290" s="115">
        <v>5</v>
      </c>
      <c r="G2290" s="85">
        <v>27.51</v>
      </c>
      <c r="H2290" s="72"/>
      <c r="I2290" s="73">
        <f t="shared" si="71"/>
        <v>0</v>
      </c>
      <c r="J2290" s="74" t="str">
        <f t="shared" si="70"/>
        <v/>
      </c>
    </row>
    <row r="2291" spans="1:10" ht="15" customHeight="1">
      <c r="A2291" s="25">
        <v>2336</v>
      </c>
      <c r="B2291" s="25" t="s">
        <v>17</v>
      </c>
      <c r="C2291" s="24" t="s">
        <v>3935</v>
      </c>
      <c r="D2291" s="24" t="s">
        <v>2974</v>
      </c>
      <c r="E2291" s="23">
        <v>96906</v>
      </c>
      <c r="F2291" s="115">
        <v>20</v>
      </c>
      <c r="G2291" s="85">
        <v>63</v>
      </c>
      <c r="H2291" s="72"/>
      <c r="I2291" s="73">
        <f t="shared" si="71"/>
        <v>0</v>
      </c>
      <c r="J2291" s="74" t="str">
        <f t="shared" si="70"/>
        <v/>
      </c>
    </row>
    <row r="2292" spans="1:10" ht="15" customHeight="1">
      <c r="A2292" s="25">
        <v>2337</v>
      </c>
      <c r="B2292" s="25" t="s">
        <v>17</v>
      </c>
      <c r="C2292" s="24" t="s">
        <v>3934</v>
      </c>
      <c r="D2292" s="24" t="s">
        <v>3296</v>
      </c>
      <c r="E2292" s="23">
        <v>80205</v>
      </c>
      <c r="F2292" s="115">
        <v>329</v>
      </c>
      <c r="G2292" s="85">
        <v>17.756666666666664</v>
      </c>
      <c r="H2292" s="72"/>
      <c r="I2292" s="73">
        <f t="shared" si="71"/>
        <v>0</v>
      </c>
      <c r="J2292" s="74" t="str">
        <f t="shared" si="70"/>
        <v/>
      </c>
    </row>
    <row r="2293" spans="1:10" ht="15" customHeight="1">
      <c r="A2293" s="25">
        <v>2338</v>
      </c>
      <c r="B2293" s="25" t="s">
        <v>17</v>
      </c>
      <c r="C2293" s="24" t="s">
        <v>3932</v>
      </c>
      <c r="D2293" s="24" t="s">
        <v>3295</v>
      </c>
      <c r="E2293" s="23">
        <v>80205</v>
      </c>
      <c r="F2293" s="115">
        <v>6</v>
      </c>
      <c r="G2293" s="85">
        <v>45.75333333333333</v>
      </c>
      <c r="H2293" s="72"/>
      <c r="I2293" s="73">
        <f t="shared" si="71"/>
        <v>0</v>
      </c>
      <c r="J2293" s="74" t="str">
        <f t="shared" si="70"/>
        <v/>
      </c>
    </row>
    <row r="2294" spans="1:10" ht="15" customHeight="1">
      <c r="A2294" s="25">
        <v>2339</v>
      </c>
      <c r="B2294" s="25" t="s">
        <v>17</v>
      </c>
      <c r="C2294" s="24" t="s">
        <v>3931</v>
      </c>
      <c r="D2294" s="24" t="s">
        <v>3297</v>
      </c>
      <c r="E2294" s="23">
        <v>96906</v>
      </c>
      <c r="F2294" s="115">
        <v>5</v>
      </c>
      <c r="G2294" s="85">
        <v>52.45333333333334</v>
      </c>
      <c r="H2294" s="72"/>
      <c r="I2294" s="73">
        <f t="shared" si="71"/>
        <v>0</v>
      </c>
      <c r="J2294" s="74" t="str">
        <f t="shared" si="70"/>
        <v/>
      </c>
    </row>
    <row r="2295" spans="1:10" ht="15" customHeight="1">
      <c r="A2295" s="25">
        <v>2340</v>
      </c>
      <c r="B2295" s="25" t="s">
        <v>17</v>
      </c>
      <c r="C2295" s="24" t="s">
        <v>3930</v>
      </c>
      <c r="D2295" s="24" t="s">
        <v>3713</v>
      </c>
      <c r="E2295" s="23">
        <v>96906</v>
      </c>
      <c r="F2295" s="115">
        <v>8</v>
      </c>
      <c r="G2295" s="85">
        <v>16.823333333333334</v>
      </c>
      <c r="H2295" s="72"/>
      <c r="I2295" s="73">
        <f t="shared" si="71"/>
        <v>0</v>
      </c>
      <c r="J2295" s="74" t="str">
        <f t="shared" si="70"/>
        <v/>
      </c>
    </row>
    <row r="2296" spans="1:10" ht="15" customHeight="1">
      <c r="A2296" s="25">
        <v>2341</v>
      </c>
      <c r="B2296" s="25" t="s">
        <v>17</v>
      </c>
      <c r="C2296" s="24" t="s">
        <v>3929</v>
      </c>
      <c r="D2296" s="24" t="s">
        <v>3927</v>
      </c>
      <c r="E2296" s="23">
        <v>96906</v>
      </c>
      <c r="F2296" s="115">
        <v>174</v>
      </c>
      <c r="G2296" s="85">
        <v>1.2933333333333334</v>
      </c>
      <c r="H2296" s="72"/>
      <c r="I2296" s="73">
        <f t="shared" si="71"/>
        <v>0</v>
      </c>
      <c r="J2296" s="74" t="str">
        <f t="shared" si="70"/>
        <v/>
      </c>
    </row>
    <row r="2297" spans="1:10" ht="15" customHeight="1">
      <c r="A2297" s="25">
        <v>2342</v>
      </c>
      <c r="B2297" s="25" t="s">
        <v>17</v>
      </c>
      <c r="C2297" s="24" t="s">
        <v>3928</v>
      </c>
      <c r="D2297" s="24" t="s">
        <v>3927</v>
      </c>
      <c r="E2297" s="23">
        <v>65196</v>
      </c>
      <c r="F2297" s="115">
        <v>14</v>
      </c>
      <c r="G2297" s="85">
        <v>47.303333333333335</v>
      </c>
      <c r="H2297" s="72"/>
      <c r="I2297" s="73">
        <f t="shared" si="71"/>
        <v>0</v>
      </c>
      <c r="J2297" s="74" t="str">
        <f t="shared" si="70"/>
        <v/>
      </c>
    </row>
    <row r="2298" spans="1:10" ht="15" customHeight="1">
      <c r="A2298" s="25">
        <v>2343</v>
      </c>
      <c r="B2298" s="25" t="s">
        <v>17</v>
      </c>
      <c r="C2298" s="24" t="s">
        <v>3926</v>
      </c>
      <c r="D2298" s="24" t="s">
        <v>3925</v>
      </c>
      <c r="E2298" s="23">
        <v>96906</v>
      </c>
      <c r="F2298" s="115">
        <v>203</v>
      </c>
      <c r="G2298" s="85">
        <v>47.316666666666663</v>
      </c>
      <c r="H2298" s="72"/>
      <c r="I2298" s="73">
        <f t="shared" si="71"/>
        <v>0</v>
      </c>
      <c r="J2298" s="74" t="str">
        <f t="shared" si="70"/>
        <v/>
      </c>
    </row>
    <row r="2299" spans="1:10" ht="15" customHeight="1">
      <c r="A2299" s="25">
        <v>2344</v>
      </c>
      <c r="B2299" s="25" t="s">
        <v>17</v>
      </c>
      <c r="C2299" s="24" t="s">
        <v>3924</v>
      </c>
      <c r="D2299" s="24" t="s">
        <v>3918</v>
      </c>
      <c r="E2299" s="23">
        <v>96906</v>
      </c>
      <c r="F2299" s="115">
        <v>318</v>
      </c>
      <c r="G2299" s="85">
        <v>18.579999999999998</v>
      </c>
      <c r="H2299" s="72"/>
      <c r="I2299" s="73">
        <f t="shared" si="71"/>
        <v>0</v>
      </c>
      <c r="J2299" s="74" t="str">
        <f t="shared" si="70"/>
        <v/>
      </c>
    </row>
    <row r="2300" spans="1:10" ht="15" customHeight="1">
      <c r="A2300" s="25">
        <v>2345</v>
      </c>
      <c r="B2300" s="25" t="s">
        <v>17</v>
      </c>
      <c r="C2300" s="24" t="s">
        <v>3923</v>
      </c>
      <c r="D2300" s="24" t="s">
        <v>3922</v>
      </c>
      <c r="E2300" s="23">
        <v>96906</v>
      </c>
      <c r="F2300" s="115">
        <v>98</v>
      </c>
      <c r="G2300" s="85">
        <v>3.58</v>
      </c>
      <c r="H2300" s="72"/>
      <c r="I2300" s="73">
        <f t="shared" si="71"/>
        <v>0</v>
      </c>
      <c r="J2300" s="74" t="str">
        <f t="shared" si="70"/>
        <v/>
      </c>
    </row>
    <row r="2301" spans="1:10" ht="15" customHeight="1">
      <c r="A2301" s="25">
        <v>2346</v>
      </c>
      <c r="B2301" s="25" t="s">
        <v>17</v>
      </c>
      <c r="C2301" s="24" t="s">
        <v>3921</v>
      </c>
      <c r="D2301" s="24" t="s">
        <v>3920</v>
      </c>
      <c r="E2301" s="23">
        <v>96906</v>
      </c>
      <c r="F2301" s="115">
        <v>17</v>
      </c>
      <c r="G2301" s="85">
        <v>7.23</v>
      </c>
      <c r="H2301" s="72"/>
      <c r="I2301" s="73">
        <f t="shared" si="71"/>
        <v>0</v>
      </c>
      <c r="J2301" s="74" t="str">
        <f t="shared" si="70"/>
        <v/>
      </c>
    </row>
    <row r="2302" spans="1:10" ht="15" customHeight="1">
      <c r="A2302" s="25">
        <v>2347</v>
      </c>
      <c r="B2302" s="25" t="s">
        <v>17</v>
      </c>
      <c r="C2302" s="24" t="s">
        <v>3919</v>
      </c>
      <c r="D2302" s="24" t="s">
        <v>3918</v>
      </c>
      <c r="E2302" s="23">
        <v>96906</v>
      </c>
      <c r="F2302" s="115">
        <v>38</v>
      </c>
      <c r="G2302" s="85">
        <v>10.89</v>
      </c>
      <c r="H2302" s="72"/>
      <c r="I2302" s="73">
        <f t="shared" si="71"/>
        <v>0</v>
      </c>
      <c r="J2302" s="74" t="str">
        <f t="shared" si="70"/>
        <v/>
      </c>
    </row>
    <row r="2303" spans="1:10" ht="15" customHeight="1">
      <c r="A2303" s="25">
        <v>2348</v>
      </c>
      <c r="B2303" s="25" t="s">
        <v>17</v>
      </c>
      <c r="C2303" s="24" t="s">
        <v>3917</v>
      </c>
      <c r="D2303" s="24" t="s">
        <v>3916</v>
      </c>
      <c r="E2303" s="23">
        <v>96906</v>
      </c>
      <c r="F2303" s="115">
        <v>212</v>
      </c>
      <c r="G2303" s="85">
        <v>0.6166666666666667</v>
      </c>
      <c r="H2303" s="72"/>
      <c r="I2303" s="73">
        <f t="shared" si="71"/>
        <v>0</v>
      </c>
      <c r="J2303" s="74" t="str">
        <f t="shared" si="70"/>
        <v/>
      </c>
    </row>
    <row r="2304" spans="1:10" ht="15" customHeight="1">
      <c r="A2304" s="25">
        <v>2349</v>
      </c>
      <c r="B2304" s="25" t="s">
        <v>17</v>
      </c>
      <c r="C2304" s="24" t="s">
        <v>3917</v>
      </c>
      <c r="D2304" s="24" t="s">
        <v>3916</v>
      </c>
      <c r="E2304" s="23">
        <v>96909</v>
      </c>
      <c r="F2304" s="115">
        <v>263</v>
      </c>
      <c r="G2304" s="85">
        <v>0.67333333333333334</v>
      </c>
      <c r="H2304" s="72"/>
      <c r="I2304" s="73">
        <f t="shared" si="71"/>
        <v>0</v>
      </c>
      <c r="J2304" s="74" t="str">
        <f t="shared" si="70"/>
        <v/>
      </c>
    </row>
    <row r="2305" spans="1:10" ht="15" customHeight="1">
      <c r="A2305" s="25">
        <v>2350</v>
      </c>
      <c r="B2305" s="25" t="s">
        <v>17</v>
      </c>
      <c r="C2305" s="24" t="s">
        <v>3915</v>
      </c>
      <c r="D2305" s="24" t="s">
        <v>3914</v>
      </c>
      <c r="E2305" s="23">
        <v>96906</v>
      </c>
      <c r="F2305" s="115">
        <v>8</v>
      </c>
      <c r="G2305" s="85">
        <v>8.74</v>
      </c>
      <c r="H2305" s="72"/>
      <c r="I2305" s="73">
        <f t="shared" si="71"/>
        <v>0</v>
      </c>
      <c r="J2305" s="74" t="str">
        <f t="shared" si="70"/>
        <v/>
      </c>
    </row>
    <row r="2306" spans="1:10" ht="15" customHeight="1">
      <c r="A2306" s="25">
        <v>2351</v>
      </c>
      <c r="B2306" s="25" t="s">
        <v>17</v>
      </c>
      <c r="C2306" s="24" t="s">
        <v>725</v>
      </c>
      <c r="D2306" s="24" t="s">
        <v>3912</v>
      </c>
      <c r="E2306" s="23">
        <v>96906</v>
      </c>
      <c r="F2306" s="115">
        <v>11</v>
      </c>
      <c r="G2306" s="85">
        <v>6.8</v>
      </c>
      <c r="H2306" s="72"/>
      <c r="I2306" s="73">
        <f t="shared" si="71"/>
        <v>0</v>
      </c>
      <c r="J2306" s="74" t="str">
        <f t="shared" ref="J2306:J2369" si="72">IF(H:H&gt;G:G, "Above Estimated Unit Price", "")</f>
        <v/>
      </c>
    </row>
    <row r="2307" spans="1:10" ht="15" customHeight="1">
      <c r="A2307" s="25">
        <v>2352</v>
      </c>
      <c r="B2307" s="25" t="s">
        <v>17</v>
      </c>
      <c r="C2307" s="24" t="s">
        <v>3911</v>
      </c>
      <c r="D2307" s="24" t="s">
        <v>3910</v>
      </c>
      <c r="E2307" s="23">
        <v>80205</v>
      </c>
      <c r="F2307" s="115">
        <v>1328</v>
      </c>
      <c r="G2307" s="85">
        <v>4.0999999999999996</v>
      </c>
      <c r="H2307" s="72"/>
      <c r="I2307" s="73">
        <f t="shared" ref="I2307:I2370" si="73">H2307*F2307</f>
        <v>0</v>
      </c>
      <c r="J2307" s="74" t="str">
        <f t="shared" si="72"/>
        <v/>
      </c>
    </row>
    <row r="2308" spans="1:10" ht="15" customHeight="1">
      <c r="A2308" s="25">
        <v>2353</v>
      </c>
      <c r="B2308" s="25" t="s">
        <v>17</v>
      </c>
      <c r="C2308" s="24" t="s">
        <v>723</v>
      </c>
      <c r="D2308" s="24" t="s">
        <v>3909</v>
      </c>
      <c r="E2308" s="23">
        <v>96906</v>
      </c>
      <c r="F2308" s="115">
        <v>5</v>
      </c>
      <c r="G2308" s="85">
        <v>22.47</v>
      </c>
      <c r="H2308" s="72"/>
      <c r="I2308" s="73">
        <f t="shared" si="73"/>
        <v>0</v>
      </c>
      <c r="J2308" s="74" t="str">
        <f t="shared" si="72"/>
        <v/>
      </c>
    </row>
    <row r="2309" spans="1:10" ht="15" customHeight="1">
      <c r="A2309" s="25">
        <v>2354</v>
      </c>
      <c r="B2309" s="25" t="s">
        <v>17</v>
      </c>
      <c r="C2309" s="24" t="s">
        <v>3908</v>
      </c>
      <c r="D2309" s="24" t="s">
        <v>3907</v>
      </c>
      <c r="E2309" s="23">
        <v>80205</v>
      </c>
      <c r="F2309" s="115">
        <v>5</v>
      </c>
      <c r="G2309" s="85">
        <v>43.949999999999996</v>
      </c>
      <c r="H2309" s="72"/>
      <c r="I2309" s="73">
        <f t="shared" si="73"/>
        <v>0</v>
      </c>
      <c r="J2309" s="74" t="str">
        <f t="shared" si="72"/>
        <v/>
      </c>
    </row>
    <row r="2310" spans="1:10" ht="15" customHeight="1">
      <c r="A2310" s="25">
        <v>2355</v>
      </c>
      <c r="B2310" s="25" t="s">
        <v>17</v>
      </c>
      <c r="C2310" s="24" t="s">
        <v>3908</v>
      </c>
      <c r="D2310" s="24" t="s">
        <v>3907</v>
      </c>
      <c r="E2310" s="23">
        <v>96906</v>
      </c>
      <c r="F2310" s="115">
        <v>5</v>
      </c>
      <c r="G2310" s="85">
        <v>25.320000000000004</v>
      </c>
      <c r="H2310" s="72"/>
      <c r="I2310" s="73">
        <f t="shared" si="73"/>
        <v>0</v>
      </c>
      <c r="J2310" s="74" t="str">
        <f t="shared" si="72"/>
        <v/>
      </c>
    </row>
    <row r="2311" spans="1:10" ht="15" customHeight="1">
      <c r="A2311" s="25">
        <v>2356</v>
      </c>
      <c r="B2311" s="25" t="s">
        <v>17</v>
      </c>
      <c r="C2311" s="24" t="s">
        <v>718</v>
      </c>
      <c r="D2311" s="24" t="s">
        <v>3122</v>
      </c>
      <c r="E2311" s="23" t="s">
        <v>636</v>
      </c>
      <c r="F2311" s="115">
        <v>9</v>
      </c>
      <c r="G2311" s="85">
        <v>20.810000000000002</v>
      </c>
      <c r="H2311" s="72"/>
      <c r="I2311" s="73">
        <f t="shared" si="73"/>
        <v>0</v>
      </c>
      <c r="J2311" s="74" t="str">
        <f t="shared" si="72"/>
        <v/>
      </c>
    </row>
    <row r="2312" spans="1:10" ht="15" customHeight="1">
      <c r="A2312" s="25">
        <v>2357</v>
      </c>
      <c r="B2312" s="25" t="s">
        <v>17</v>
      </c>
      <c r="C2312" s="24" t="s">
        <v>717</v>
      </c>
      <c r="D2312" s="24" t="s">
        <v>2876</v>
      </c>
      <c r="E2312" s="23">
        <v>96906</v>
      </c>
      <c r="F2312" s="115">
        <v>737</v>
      </c>
      <c r="G2312" s="85">
        <v>22.526666666666667</v>
      </c>
      <c r="H2312" s="72"/>
      <c r="I2312" s="73">
        <f t="shared" si="73"/>
        <v>0</v>
      </c>
      <c r="J2312" s="74" t="str">
        <f t="shared" si="72"/>
        <v/>
      </c>
    </row>
    <row r="2313" spans="1:10" ht="15" customHeight="1">
      <c r="A2313" s="25">
        <v>2358</v>
      </c>
      <c r="B2313" s="25" t="s">
        <v>17</v>
      </c>
      <c r="C2313" s="24" t="s">
        <v>3906</v>
      </c>
      <c r="D2313" s="24" t="s">
        <v>2876</v>
      </c>
      <c r="E2313" s="23" t="s">
        <v>719</v>
      </c>
      <c r="F2313" s="115">
        <v>136</v>
      </c>
      <c r="G2313" s="85">
        <v>31.336666666666662</v>
      </c>
      <c r="H2313" s="72"/>
      <c r="I2313" s="73">
        <f t="shared" si="73"/>
        <v>0</v>
      </c>
      <c r="J2313" s="74" t="str">
        <f t="shared" si="72"/>
        <v/>
      </c>
    </row>
    <row r="2314" spans="1:10" ht="15" customHeight="1">
      <c r="A2314" s="25">
        <v>2359</v>
      </c>
      <c r="B2314" s="25" t="s">
        <v>17</v>
      </c>
      <c r="C2314" s="24" t="s">
        <v>716</v>
      </c>
      <c r="D2314" s="24" t="s">
        <v>2876</v>
      </c>
      <c r="E2314" s="23">
        <v>96906</v>
      </c>
      <c r="F2314" s="115">
        <v>425</v>
      </c>
      <c r="G2314" s="85">
        <v>30.093333333333334</v>
      </c>
      <c r="H2314" s="72"/>
      <c r="I2314" s="73">
        <f t="shared" si="73"/>
        <v>0</v>
      </c>
      <c r="J2314" s="74" t="str">
        <f t="shared" si="72"/>
        <v/>
      </c>
    </row>
    <row r="2315" spans="1:10" ht="15" customHeight="1">
      <c r="A2315" s="25">
        <v>2360</v>
      </c>
      <c r="B2315" s="25" t="s">
        <v>17</v>
      </c>
      <c r="C2315" s="24" t="s">
        <v>716</v>
      </c>
      <c r="D2315" s="24" t="s">
        <v>2876</v>
      </c>
      <c r="E2315" s="23" t="s">
        <v>636</v>
      </c>
      <c r="F2315" s="115">
        <v>5</v>
      </c>
      <c r="G2315" s="85">
        <v>26.060000000000002</v>
      </c>
      <c r="H2315" s="72"/>
      <c r="I2315" s="73">
        <f t="shared" si="73"/>
        <v>0</v>
      </c>
      <c r="J2315" s="74" t="str">
        <f t="shared" si="72"/>
        <v/>
      </c>
    </row>
    <row r="2316" spans="1:10" ht="15" customHeight="1">
      <c r="A2316" s="25">
        <v>2361</v>
      </c>
      <c r="B2316" s="25" t="s">
        <v>17</v>
      </c>
      <c r="C2316" s="24" t="s">
        <v>715</v>
      </c>
      <c r="D2316" s="24" t="s">
        <v>2876</v>
      </c>
      <c r="E2316" s="23">
        <v>80205</v>
      </c>
      <c r="F2316" s="115">
        <v>164</v>
      </c>
      <c r="G2316" s="85">
        <v>32.356666666666662</v>
      </c>
      <c r="H2316" s="72"/>
      <c r="I2316" s="73">
        <f t="shared" si="73"/>
        <v>0</v>
      </c>
      <c r="J2316" s="74" t="str">
        <f t="shared" si="72"/>
        <v/>
      </c>
    </row>
    <row r="2317" spans="1:10" ht="15" customHeight="1">
      <c r="A2317" s="25">
        <v>2362</v>
      </c>
      <c r="B2317" s="25" t="s">
        <v>17</v>
      </c>
      <c r="C2317" s="24" t="s">
        <v>714</v>
      </c>
      <c r="D2317" s="24" t="s">
        <v>2876</v>
      </c>
      <c r="E2317" s="23">
        <v>96906</v>
      </c>
      <c r="F2317" s="115">
        <v>56</v>
      </c>
      <c r="G2317" s="85">
        <v>51.786666666666669</v>
      </c>
      <c r="H2317" s="72"/>
      <c r="I2317" s="73">
        <f t="shared" si="73"/>
        <v>0</v>
      </c>
      <c r="J2317" s="74" t="str">
        <f t="shared" si="72"/>
        <v/>
      </c>
    </row>
    <row r="2318" spans="1:10" ht="15" customHeight="1">
      <c r="A2318" s="25">
        <v>2363</v>
      </c>
      <c r="B2318" s="25" t="s">
        <v>17</v>
      </c>
      <c r="C2318" s="24" t="s">
        <v>714</v>
      </c>
      <c r="D2318" s="24" t="s">
        <v>2876</v>
      </c>
      <c r="E2318" s="23" t="s">
        <v>626</v>
      </c>
      <c r="F2318" s="115">
        <v>283</v>
      </c>
      <c r="G2318" s="85">
        <v>55.24</v>
      </c>
      <c r="H2318" s="72"/>
      <c r="I2318" s="73">
        <f t="shared" si="73"/>
        <v>0</v>
      </c>
      <c r="J2318" s="74" t="str">
        <f t="shared" si="72"/>
        <v/>
      </c>
    </row>
    <row r="2319" spans="1:10" ht="15" customHeight="1">
      <c r="A2319" s="25">
        <v>2364</v>
      </c>
      <c r="B2319" s="25" t="s">
        <v>17</v>
      </c>
      <c r="C2319" s="24" t="s">
        <v>3905</v>
      </c>
      <c r="D2319" s="24" t="s">
        <v>3904</v>
      </c>
      <c r="E2319" s="23">
        <v>80205</v>
      </c>
      <c r="F2319" s="115">
        <v>315</v>
      </c>
      <c r="G2319" s="85">
        <v>50.866666666666667</v>
      </c>
      <c r="H2319" s="72"/>
      <c r="I2319" s="73">
        <f t="shared" si="73"/>
        <v>0</v>
      </c>
      <c r="J2319" s="74" t="str">
        <f t="shared" si="72"/>
        <v/>
      </c>
    </row>
    <row r="2320" spans="1:10" ht="15" customHeight="1">
      <c r="A2320" s="25">
        <v>2365</v>
      </c>
      <c r="B2320" s="25" t="s">
        <v>17</v>
      </c>
      <c r="C2320" s="24" t="s">
        <v>713</v>
      </c>
      <c r="D2320" s="24" t="s">
        <v>2876</v>
      </c>
      <c r="E2320" s="23">
        <v>80205</v>
      </c>
      <c r="F2320" s="115">
        <v>257</v>
      </c>
      <c r="G2320" s="85">
        <v>31.973333333333333</v>
      </c>
      <c r="H2320" s="72"/>
      <c r="I2320" s="73">
        <f t="shared" si="73"/>
        <v>0</v>
      </c>
      <c r="J2320" s="74" t="str">
        <f t="shared" si="72"/>
        <v/>
      </c>
    </row>
    <row r="2321" spans="1:10" ht="15" customHeight="1">
      <c r="A2321" s="25">
        <v>2366</v>
      </c>
      <c r="B2321" s="25" t="s">
        <v>17</v>
      </c>
      <c r="C2321" s="24" t="s">
        <v>3903</v>
      </c>
      <c r="D2321" s="24" t="s">
        <v>3122</v>
      </c>
      <c r="E2321" s="23">
        <v>80205</v>
      </c>
      <c r="F2321" s="115">
        <v>93</v>
      </c>
      <c r="G2321" s="85">
        <v>22.983333333333334</v>
      </c>
      <c r="H2321" s="72"/>
      <c r="I2321" s="73">
        <f t="shared" si="73"/>
        <v>0</v>
      </c>
      <c r="J2321" s="74" t="str">
        <f t="shared" si="72"/>
        <v/>
      </c>
    </row>
    <row r="2322" spans="1:10" ht="15" customHeight="1">
      <c r="A2322" s="25">
        <v>2367</v>
      </c>
      <c r="B2322" s="25" t="s">
        <v>17</v>
      </c>
      <c r="C2322" s="24" t="s">
        <v>3903</v>
      </c>
      <c r="D2322" s="24" t="s">
        <v>3122</v>
      </c>
      <c r="E2322" s="23">
        <v>96906</v>
      </c>
      <c r="F2322" s="115">
        <v>11</v>
      </c>
      <c r="G2322" s="85">
        <v>22</v>
      </c>
      <c r="H2322" s="72"/>
      <c r="I2322" s="73">
        <f t="shared" si="73"/>
        <v>0</v>
      </c>
      <c r="J2322" s="74" t="str">
        <f t="shared" si="72"/>
        <v/>
      </c>
    </row>
    <row r="2323" spans="1:10" ht="15" customHeight="1">
      <c r="A2323" s="25">
        <v>2368</v>
      </c>
      <c r="B2323" s="25" t="s">
        <v>17</v>
      </c>
      <c r="C2323" s="24" t="s">
        <v>712</v>
      </c>
      <c r="D2323" s="24" t="s">
        <v>3122</v>
      </c>
      <c r="E2323" s="23">
        <v>80205</v>
      </c>
      <c r="F2323" s="115">
        <v>1308</v>
      </c>
      <c r="G2323" s="85">
        <v>19.52</v>
      </c>
      <c r="H2323" s="72"/>
      <c r="I2323" s="73">
        <f t="shared" si="73"/>
        <v>0</v>
      </c>
      <c r="J2323" s="74" t="str">
        <f t="shared" si="72"/>
        <v/>
      </c>
    </row>
    <row r="2324" spans="1:10" ht="15" customHeight="1">
      <c r="A2324" s="25">
        <v>2369</v>
      </c>
      <c r="B2324" s="25" t="s">
        <v>17</v>
      </c>
      <c r="C2324" s="24" t="s">
        <v>712</v>
      </c>
      <c r="D2324" s="24" t="s">
        <v>3122</v>
      </c>
      <c r="E2324" s="23">
        <v>96906</v>
      </c>
      <c r="F2324" s="115">
        <v>240</v>
      </c>
      <c r="G2324" s="85">
        <v>19.216666666666669</v>
      </c>
      <c r="H2324" s="72"/>
      <c r="I2324" s="73">
        <f t="shared" si="73"/>
        <v>0</v>
      </c>
      <c r="J2324" s="74" t="str">
        <f t="shared" si="72"/>
        <v/>
      </c>
    </row>
    <row r="2325" spans="1:10" ht="15" customHeight="1">
      <c r="A2325" s="25">
        <v>2370</v>
      </c>
      <c r="B2325" s="25" t="s">
        <v>17</v>
      </c>
      <c r="C2325" s="24" t="s">
        <v>711</v>
      </c>
      <c r="D2325" s="24" t="s">
        <v>2876</v>
      </c>
      <c r="E2325" s="23">
        <v>80205</v>
      </c>
      <c r="F2325" s="115">
        <v>3277</v>
      </c>
      <c r="G2325" s="85">
        <v>30.14</v>
      </c>
      <c r="H2325" s="72"/>
      <c r="I2325" s="73">
        <f t="shared" si="73"/>
        <v>0</v>
      </c>
      <c r="J2325" s="74" t="str">
        <f t="shared" si="72"/>
        <v/>
      </c>
    </row>
    <row r="2326" spans="1:10" ht="15" customHeight="1">
      <c r="A2326" s="25">
        <v>2371</v>
      </c>
      <c r="B2326" s="25" t="s">
        <v>17</v>
      </c>
      <c r="C2326" s="24" t="s">
        <v>711</v>
      </c>
      <c r="D2326" s="24" t="s">
        <v>2876</v>
      </c>
      <c r="E2326" s="23">
        <v>96906</v>
      </c>
      <c r="F2326" s="115">
        <v>2943</v>
      </c>
      <c r="G2326" s="85">
        <v>31.179999999999996</v>
      </c>
      <c r="H2326" s="72"/>
      <c r="I2326" s="73">
        <f t="shared" si="73"/>
        <v>0</v>
      </c>
      <c r="J2326" s="74" t="str">
        <f t="shared" si="72"/>
        <v/>
      </c>
    </row>
    <row r="2327" spans="1:10" ht="15" customHeight="1">
      <c r="A2327" s="25">
        <v>2372</v>
      </c>
      <c r="B2327" s="25" t="s">
        <v>17</v>
      </c>
      <c r="C2327" s="24" t="s">
        <v>711</v>
      </c>
      <c r="D2327" s="24" t="s">
        <v>2876</v>
      </c>
      <c r="E2327" s="23" t="s">
        <v>710</v>
      </c>
      <c r="F2327" s="115">
        <v>184</v>
      </c>
      <c r="G2327" s="85">
        <v>20.206666666666667</v>
      </c>
      <c r="H2327" s="72"/>
      <c r="I2327" s="73">
        <f t="shared" si="73"/>
        <v>0</v>
      </c>
      <c r="J2327" s="74" t="str">
        <f t="shared" si="72"/>
        <v/>
      </c>
    </row>
    <row r="2328" spans="1:10" ht="15" customHeight="1">
      <c r="A2328" s="25">
        <v>2373</v>
      </c>
      <c r="B2328" s="25" t="s">
        <v>17</v>
      </c>
      <c r="C2328" s="24" t="s">
        <v>711</v>
      </c>
      <c r="D2328" s="24" t="s">
        <v>2876</v>
      </c>
      <c r="E2328" s="23" t="s">
        <v>3637</v>
      </c>
      <c r="F2328" s="115">
        <v>750</v>
      </c>
      <c r="G2328" s="85">
        <v>31.336666666666662</v>
      </c>
      <c r="H2328" s="72"/>
      <c r="I2328" s="73">
        <f t="shared" si="73"/>
        <v>0</v>
      </c>
      <c r="J2328" s="74" t="str">
        <f t="shared" si="72"/>
        <v/>
      </c>
    </row>
    <row r="2329" spans="1:10" ht="15" customHeight="1">
      <c r="A2329" s="25">
        <v>2374</v>
      </c>
      <c r="B2329" s="25" t="s">
        <v>17</v>
      </c>
      <c r="C2329" s="24" t="s">
        <v>709</v>
      </c>
      <c r="D2329" s="24" t="s">
        <v>2876</v>
      </c>
      <c r="E2329" s="23">
        <v>52828</v>
      </c>
      <c r="F2329" s="115">
        <v>206</v>
      </c>
      <c r="G2329" s="85">
        <v>0.29333333333333339</v>
      </c>
      <c r="H2329" s="72"/>
      <c r="I2329" s="73">
        <f t="shared" si="73"/>
        <v>0</v>
      </c>
      <c r="J2329" s="74" t="str">
        <f t="shared" si="72"/>
        <v/>
      </c>
    </row>
    <row r="2330" spans="1:10" ht="15" customHeight="1">
      <c r="A2330" s="25">
        <v>2375</v>
      </c>
      <c r="B2330" s="25" t="s">
        <v>17</v>
      </c>
      <c r="C2330" s="24" t="s">
        <v>709</v>
      </c>
      <c r="D2330" s="24" t="s">
        <v>2876</v>
      </c>
      <c r="E2330" s="23">
        <v>80205</v>
      </c>
      <c r="F2330" s="115">
        <v>625</v>
      </c>
      <c r="G2330" s="85">
        <v>0.32333333333333331</v>
      </c>
      <c r="H2330" s="72"/>
      <c r="I2330" s="73">
        <f t="shared" si="73"/>
        <v>0</v>
      </c>
      <c r="J2330" s="74" t="str">
        <f t="shared" si="72"/>
        <v/>
      </c>
    </row>
    <row r="2331" spans="1:10" ht="15" customHeight="1">
      <c r="A2331" s="25">
        <v>2376</v>
      </c>
      <c r="B2331" s="25" t="s">
        <v>17</v>
      </c>
      <c r="C2331" s="24" t="s">
        <v>709</v>
      </c>
      <c r="D2331" s="24" t="s">
        <v>2876</v>
      </c>
      <c r="E2331" s="23">
        <v>96906</v>
      </c>
      <c r="F2331" s="115">
        <v>2706</v>
      </c>
      <c r="G2331" s="85">
        <v>0.29000000000000004</v>
      </c>
      <c r="H2331" s="72"/>
      <c r="I2331" s="73">
        <f t="shared" si="73"/>
        <v>0</v>
      </c>
      <c r="J2331" s="74" t="str">
        <f t="shared" si="72"/>
        <v/>
      </c>
    </row>
    <row r="2332" spans="1:10" ht="15" customHeight="1">
      <c r="A2332" s="25">
        <v>2377</v>
      </c>
      <c r="B2332" s="25" t="s">
        <v>17</v>
      </c>
      <c r="C2332" s="24" t="s">
        <v>3902</v>
      </c>
      <c r="D2332" s="24" t="s">
        <v>2876</v>
      </c>
      <c r="E2332" s="23">
        <v>60119</v>
      </c>
      <c r="F2332" s="115">
        <v>598</v>
      </c>
      <c r="G2332" s="85">
        <v>50.06</v>
      </c>
      <c r="H2332" s="72"/>
      <c r="I2332" s="73">
        <f t="shared" si="73"/>
        <v>0</v>
      </c>
      <c r="J2332" s="74" t="str">
        <f t="shared" si="72"/>
        <v/>
      </c>
    </row>
    <row r="2333" spans="1:10" ht="15" customHeight="1">
      <c r="A2333" s="25">
        <v>2378</v>
      </c>
      <c r="B2333" s="25" t="s">
        <v>17</v>
      </c>
      <c r="C2333" s="24" t="s">
        <v>3902</v>
      </c>
      <c r="D2333" s="24" t="s">
        <v>2876</v>
      </c>
      <c r="E2333" s="23">
        <v>80205</v>
      </c>
      <c r="F2333" s="115">
        <v>225</v>
      </c>
      <c r="G2333" s="85">
        <v>50.06</v>
      </c>
      <c r="H2333" s="72"/>
      <c r="I2333" s="73">
        <f t="shared" si="73"/>
        <v>0</v>
      </c>
      <c r="J2333" s="74" t="str">
        <f t="shared" si="72"/>
        <v/>
      </c>
    </row>
    <row r="2334" spans="1:10" ht="15" customHeight="1">
      <c r="A2334" s="25">
        <v>2379</v>
      </c>
      <c r="B2334" s="25" t="s">
        <v>17</v>
      </c>
      <c r="C2334" s="24" t="s">
        <v>3902</v>
      </c>
      <c r="D2334" s="24" t="s">
        <v>2876</v>
      </c>
      <c r="E2334" s="23">
        <v>96906</v>
      </c>
      <c r="F2334" s="115">
        <v>2871</v>
      </c>
      <c r="G2334" s="85">
        <v>39.343333333333334</v>
      </c>
      <c r="H2334" s="72"/>
      <c r="I2334" s="73">
        <f t="shared" si="73"/>
        <v>0</v>
      </c>
      <c r="J2334" s="74" t="str">
        <f t="shared" si="72"/>
        <v/>
      </c>
    </row>
    <row r="2335" spans="1:10" ht="15" customHeight="1">
      <c r="A2335" s="25">
        <v>2380</v>
      </c>
      <c r="B2335" s="25" t="s">
        <v>17</v>
      </c>
      <c r="C2335" s="24" t="s">
        <v>708</v>
      </c>
      <c r="D2335" s="24" t="s">
        <v>2876</v>
      </c>
      <c r="E2335" s="23">
        <v>80205</v>
      </c>
      <c r="F2335" s="115">
        <v>179</v>
      </c>
      <c r="G2335" s="85">
        <v>0.49666666666666665</v>
      </c>
      <c r="H2335" s="72"/>
      <c r="I2335" s="73">
        <f t="shared" si="73"/>
        <v>0</v>
      </c>
      <c r="J2335" s="74" t="str">
        <f t="shared" si="72"/>
        <v/>
      </c>
    </row>
    <row r="2336" spans="1:10" ht="15" customHeight="1">
      <c r="A2336" s="25">
        <v>2381</v>
      </c>
      <c r="B2336" s="25" t="s">
        <v>17</v>
      </c>
      <c r="C2336" s="24" t="s">
        <v>3901</v>
      </c>
      <c r="D2336" s="24" t="s">
        <v>3122</v>
      </c>
      <c r="E2336" s="23">
        <v>80205</v>
      </c>
      <c r="F2336" s="115">
        <v>228</v>
      </c>
      <c r="G2336" s="85">
        <v>0.6433333333333332</v>
      </c>
      <c r="H2336" s="72"/>
      <c r="I2336" s="73">
        <f t="shared" si="73"/>
        <v>0</v>
      </c>
      <c r="J2336" s="74" t="str">
        <f t="shared" si="72"/>
        <v/>
      </c>
    </row>
    <row r="2337" spans="1:10" ht="15" customHeight="1">
      <c r="A2337" s="25">
        <v>2382</v>
      </c>
      <c r="B2337" s="25" t="s">
        <v>17</v>
      </c>
      <c r="C2337" s="24" t="s">
        <v>3900</v>
      </c>
      <c r="D2337" s="24" t="s">
        <v>2751</v>
      </c>
      <c r="E2337" s="23">
        <v>80205</v>
      </c>
      <c r="F2337" s="115">
        <v>49</v>
      </c>
      <c r="G2337" s="85">
        <v>9.6666666666666661</v>
      </c>
      <c r="H2337" s="72"/>
      <c r="I2337" s="73">
        <f t="shared" si="73"/>
        <v>0</v>
      </c>
      <c r="J2337" s="74" t="str">
        <f t="shared" si="72"/>
        <v/>
      </c>
    </row>
    <row r="2338" spans="1:10" ht="15" customHeight="1">
      <c r="A2338" s="25">
        <v>2383</v>
      </c>
      <c r="B2338" s="25" t="s">
        <v>17</v>
      </c>
      <c r="C2338" s="24" t="s">
        <v>3899</v>
      </c>
      <c r="D2338" s="24" t="s">
        <v>2751</v>
      </c>
      <c r="E2338" s="23">
        <v>96906</v>
      </c>
      <c r="F2338" s="115">
        <v>18</v>
      </c>
      <c r="G2338" s="85">
        <v>17.3</v>
      </c>
      <c r="H2338" s="72"/>
      <c r="I2338" s="73">
        <f t="shared" si="73"/>
        <v>0</v>
      </c>
      <c r="J2338" s="74" t="str">
        <f t="shared" si="72"/>
        <v/>
      </c>
    </row>
    <row r="2339" spans="1:10" ht="15" customHeight="1">
      <c r="A2339" s="25">
        <v>2384</v>
      </c>
      <c r="B2339" s="25" t="s">
        <v>17</v>
      </c>
      <c r="C2339" s="24" t="s">
        <v>3897</v>
      </c>
      <c r="D2339" s="24" t="s">
        <v>2751</v>
      </c>
      <c r="E2339" s="23" t="s">
        <v>3882</v>
      </c>
      <c r="F2339" s="115">
        <v>161</v>
      </c>
      <c r="G2339" s="85">
        <v>6.9799999999999995</v>
      </c>
      <c r="H2339" s="72"/>
      <c r="I2339" s="73">
        <f t="shared" si="73"/>
        <v>0</v>
      </c>
      <c r="J2339" s="74" t="str">
        <f t="shared" si="72"/>
        <v/>
      </c>
    </row>
    <row r="2340" spans="1:10" ht="15" customHeight="1">
      <c r="A2340" s="25">
        <v>2385</v>
      </c>
      <c r="B2340" s="25" t="s">
        <v>17</v>
      </c>
      <c r="C2340" s="24" t="s">
        <v>3896</v>
      </c>
      <c r="D2340" s="24" t="s">
        <v>2751</v>
      </c>
      <c r="E2340" s="23">
        <v>80205</v>
      </c>
      <c r="F2340" s="115">
        <v>490</v>
      </c>
      <c r="G2340" s="85">
        <v>9.6666666666666661</v>
      </c>
      <c r="H2340" s="72"/>
      <c r="I2340" s="73">
        <f t="shared" si="73"/>
        <v>0</v>
      </c>
      <c r="J2340" s="74" t="str">
        <f t="shared" si="72"/>
        <v/>
      </c>
    </row>
    <row r="2341" spans="1:10" ht="15" customHeight="1">
      <c r="A2341" s="25">
        <v>2386</v>
      </c>
      <c r="B2341" s="25" t="s">
        <v>17</v>
      </c>
      <c r="C2341" s="24" t="s">
        <v>3896</v>
      </c>
      <c r="D2341" s="24" t="s">
        <v>2751</v>
      </c>
      <c r="E2341" s="23">
        <v>96906</v>
      </c>
      <c r="F2341" s="115">
        <v>814</v>
      </c>
      <c r="G2341" s="85">
        <v>8.75</v>
      </c>
      <c r="H2341" s="72"/>
      <c r="I2341" s="73">
        <f t="shared" si="73"/>
        <v>0</v>
      </c>
      <c r="J2341" s="74" t="str">
        <f t="shared" si="72"/>
        <v/>
      </c>
    </row>
    <row r="2342" spans="1:10" ht="15" customHeight="1">
      <c r="A2342" s="25">
        <v>2387</v>
      </c>
      <c r="B2342" s="25" t="s">
        <v>17</v>
      </c>
      <c r="C2342" s="24" t="s">
        <v>3895</v>
      </c>
      <c r="D2342" s="24" t="s">
        <v>2751</v>
      </c>
      <c r="E2342" s="23" t="s">
        <v>719</v>
      </c>
      <c r="F2342" s="115">
        <v>34</v>
      </c>
      <c r="G2342" s="85">
        <v>10.54</v>
      </c>
      <c r="H2342" s="72"/>
      <c r="I2342" s="73">
        <f t="shared" si="73"/>
        <v>0</v>
      </c>
      <c r="J2342" s="74" t="str">
        <f t="shared" si="72"/>
        <v/>
      </c>
    </row>
    <row r="2343" spans="1:10" ht="15" customHeight="1">
      <c r="A2343" s="25">
        <v>2388</v>
      </c>
      <c r="B2343" s="25" t="s">
        <v>17</v>
      </c>
      <c r="C2343" s="24" t="s">
        <v>3894</v>
      </c>
      <c r="D2343" s="24" t="s">
        <v>2751</v>
      </c>
      <c r="E2343" s="23">
        <v>80205</v>
      </c>
      <c r="F2343" s="115">
        <v>219</v>
      </c>
      <c r="G2343" s="85">
        <v>10.233333333333333</v>
      </c>
      <c r="H2343" s="72"/>
      <c r="I2343" s="73">
        <f t="shared" si="73"/>
        <v>0</v>
      </c>
      <c r="J2343" s="74" t="str">
        <f t="shared" si="72"/>
        <v/>
      </c>
    </row>
    <row r="2344" spans="1:10" ht="15" customHeight="1">
      <c r="A2344" s="25">
        <v>2389</v>
      </c>
      <c r="B2344" s="25" t="s">
        <v>17</v>
      </c>
      <c r="C2344" s="24" t="s">
        <v>3893</v>
      </c>
      <c r="D2344" s="24" t="s">
        <v>2751</v>
      </c>
      <c r="E2344" s="23">
        <v>96906</v>
      </c>
      <c r="F2344" s="115">
        <v>124</v>
      </c>
      <c r="G2344" s="85">
        <v>13.943333333333333</v>
      </c>
      <c r="H2344" s="72"/>
      <c r="I2344" s="73">
        <f t="shared" si="73"/>
        <v>0</v>
      </c>
      <c r="J2344" s="74" t="str">
        <f t="shared" si="72"/>
        <v/>
      </c>
    </row>
    <row r="2345" spans="1:10" ht="15" customHeight="1">
      <c r="A2345" s="25">
        <v>2390</v>
      </c>
      <c r="B2345" s="25" t="s">
        <v>17</v>
      </c>
      <c r="C2345" s="24" t="s">
        <v>3892</v>
      </c>
      <c r="D2345" s="24" t="s">
        <v>2751</v>
      </c>
      <c r="E2345" s="23">
        <v>96906</v>
      </c>
      <c r="F2345" s="115">
        <v>174</v>
      </c>
      <c r="G2345" s="85">
        <v>21.970000000000002</v>
      </c>
      <c r="H2345" s="72"/>
      <c r="I2345" s="73">
        <f t="shared" si="73"/>
        <v>0</v>
      </c>
      <c r="J2345" s="74" t="str">
        <f t="shared" si="72"/>
        <v/>
      </c>
    </row>
    <row r="2346" spans="1:10" ht="15" customHeight="1">
      <c r="A2346" s="25">
        <v>2391</v>
      </c>
      <c r="B2346" s="25" t="s">
        <v>17</v>
      </c>
      <c r="C2346" s="24" t="s">
        <v>3891</v>
      </c>
      <c r="D2346" s="24" t="s">
        <v>2751</v>
      </c>
      <c r="E2346" s="23">
        <v>80205</v>
      </c>
      <c r="F2346" s="115">
        <v>444</v>
      </c>
      <c r="G2346" s="85">
        <v>0.56333333333333335</v>
      </c>
      <c r="H2346" s="72"/>
      <c r="I2346" s="73">
        <f t="shared" si="73"/>
        <v>0</v>
      </c>
      <c r="J2346" s="74" t="str">
        <f t="shared" si="72"/>
        <v/>
      </c>
    </row>
    <row r="2347" spans="1:10" ht="15" customHeight="1">
      <c r="A2347" s="25">
        <v>2392</v>
      </c>
      <c r="B2347" s="25" t="s">
        <v>17</v>
      </c>
      <c r="C2347" s="24" t="s">
        <v>3891</v>
      </c>
      <c r="D2347" s="24" t="s">
        <v>2751</v>
      </c>
      <c r="E2347" s="23">
        <v>96906</v>
      </c>
      <c r="F2347" s="115">
        <v>492</v>
      </c>
      <c r="G2347" s="85">
        <v>1.6866666666666668</v>
      </c>
      <c r="H2347" s="72"/>
      <c r="I2347" s="73">
        <f t="shared" si="73"/>
        <v>0</v>
      </c>
      <c r="J2347" s="74" t="str">
        <f t="shared" si="72"/>
        <v/>
      </c>
    </row>
    <row r="2348" spans="1:10" ht="15" customHeight="1">
      <c r="A2348" s="25">
        <v>2393</v>
      </c>
      <c r="B2348" s="25" t="s">
        <v>17</v>
      </c>
      <c r="C2348" s="24" t="s">
        <v>3890</v>
      </c>
      <c r="D2348" s="24" t="s">
        <v>2751</v>
      </c>
      <c r="E2348" s="23">
        <v>96906</v>
      </c>
      <c r="F2348" s="115">
        <v>5</v>
      </c>
      <c r="G2348" s="85">
        <v>17.64</v>
      </c>
      <c r="H2348" s="72"/>
      <c r="I2348" s="73">
        <f t="shared" si="73"/>
        <v>0</v>
      </c>
      <c r="J2348" s="74" t="str">
        <f t="shared" si="72"/>
        <v/>
      </c>
    </row>
    <row r="2349" spans="1:10" ht="15" customHeight="1">
      <c r="A2349" s="25">
        <v>2394</v>
      </c>
      <c r="B2349" s="25" t="s">
        <v>17</v>
      </c>
      <c r="C2349" s="24" t="s">
        <v>3889</v>
      </c>
      <c r="D2349" s="24" t="s">
        <v>3260</v>
      </c>
      <c r="E2349" s="23">
        <v>96906</v>
      </c>
      <c r="F2349" s="115">
        <v>124</v>
      </c>
      <c r="G2349" s="85">
        <v>50.623333333333335</v>
      </c>
      <c r="H2349" s="72"/>
      <c r="I2349" s="73">
        <f t="shared" si="73"/>
        <v>0</v>
      </c>
      <c r="J2349" s="74" t="str">
        <f t="shared" si="72"/>
        <v/>
      </c>
    </row>
    <row r="2350" spans="1:10" ht="15" customHeight="1">
      <c r="A2350" s="25">
        <v>2395</v>
      </c>
      <c r="B2350" s="25" t="s">
        <v>17</v>
      </c>
      <c r="C2350" s="24" t="s">
        <v>3888</v>
      </c>
      <c r="D2350" s="24" t="s">
        <v>3260</v>
      </c>
      <c r="E2350" s="23">
        <v>96906</v>
      </c>
      <c r="F2350" s="115">
        <v>200</v>
      </c>
      <c r="G2350" s="85">
        <v>0.43333333333333329</v>
      </c>
      <c r="H2350" s="72"/>
      <c r="I2350" s="73">
        <f t="shared" si="73"/>
        <v>0</v>
      </c>
      <c r="J2350" s="74" t="str">
        <f t="shared" si="72"/>
        <v/>
      </c>
    </row>
    <row r="2351" spans="1:10" ht="15" customHeight="1">
      <c r="A2351" s="25">
        <v>2396</v>
      </c>
      <c r="B2351" s="25" t="s">
        <v>17</v>
      </c>
      <c r="C2351" s="24" t="s">
        <v>3887</v>
      </c>
      <c r="D2351" s="24" t="s">
        <v>3260</v>
      </c>
      <c r="E2351" s="23">
        <v>80205</v>
      </c>
      <c r="F2351" s="115">
        <v>136</v>
      </c>
      <c r="G2351" s="85">
        <v>0.51333333333333331</v>
      </c>
      <c r="H2351" s="72"/>
      <c r="I2351" s="73">
        <f t="shared" si="73"/>
        <v>0</v>
      </c>
      <c r="J2351" s="74" t="str">
        <f t="shared" si="72"/>
        <v/>
      </c>
    </row>
    <row r="2352" spans="1:10" ht="15" customHeight="1">
      <c r="A2352" s="25">
        <v>2397</v>
      </c>
      <c r="B2352" s="25" t="s">
        <v>17</v>
      </c>
      <c r="C2352" s="24" t="s">
        <v>3886</v>
      </c>
      <c r="D2352" s="24" t="s">
        <v>3260</v>
      </c>
      <c r="E2352" s="23">
        <v>96906</v>
      </c>
      <c r="F2352" s="115">
        <v>50</v>
      </c>
      <c r="G2352" s="85">
        <v>2.25</v>
      </c>
      <c r="H2352" s="72"/>
      <c r="I2352" s="73">
        <f t="shared" si="73"/>
        <v>0</v>
      </c>
      <c r="J2352" s="74" t="str">
        <f t="shared" si="72"/>
        <v/>
      </c>
    </row>
    <row r="2353" spans="1:10" ht="15" customHeight="1">
      <c r="A2353" s="25">
        <v>2398</v>
      </c>
      <c r="B2353" s="25" t="s">
        <v>17</v>
      </c>
      <c r="C2353" s="24" t="s">
        <v>703</v>
      </c>
      <c r="D2353" s="24" t="s">
        <v>3260</v>
      </c>
      <c r="E2353" s="23">
        <v>80205</v>
      </c>
      <c r="F2353" s="115">
        <v>526</v>
      </c>
      <c r="G2353" s="85">
        <v>0.67333333333333334</v>
      </c>
      <c r="H2353" s="72"/>
      <c r="I2353" s="73">
        <f t="shared" si="73"/>
        <v>0</v>
      </c>
      <c r="J2353" s="74" t="str">
        <f t="shared" si="72"/>
        <v/>
      </c>
    </row>
    <row r="2354" spans="1:10" ht="15" customHeight="1">
      <c r="A2354" s="25">
        <v>2399</v>
      </c>
      <c r="B2354" s="25" t="s">
        <v>17</v>
      </c>
      <c r="C2354" s="24" t="s">
        <v>3884</v>
      </c>
      <c r="D2354" s="24" t="s">
        <v>2751</v>
      </c>
      <c r="E2354" s="23">
        <v>80205</v>
      </c>
      <c r="F2354" s="115">
        <v>20</v>
      </c>
      <c r="G2354" s="85">
        <v>6.5066666666666668</v>
      </c>
      <c r="H2354" s="72"/>
      <c r="I2354" s="73">
        <f t="shared" si="73"/>
        <v>0</v>
      </c>
      <c r="J2354" s="74" t="str">
        <f t="shared" si="72"/>
        <v/>
      </c>
    </row>
    <row r="2355" spans="1:10" ht="15" customHeight="1">
      <c r="A2355" s="25">
        <v>2400</v>
      </c>
      <c r="B2355" s="25" t="s">
        <v>17</v>
      </c>
      <c r="C2355" s="24" t="s">
        <v>3883</v>
      </c>
      <c r="D2355" s="24" t="s">
        <v>2751</v>
      </c>
      <c r="E2355" s="23" t="s">
        <v>3882</v>
      </c>
      <c r="F2355" s="115">
        <v>140</v>
      </c>
      <c r="G2355" s="85">
        <v>1.5666666666666664</v>
      </c>
      <c r="H2355" s="72"/>
      <c r="I2355" s="73">
        <f t="shared" si="73"/>
        <v>0</v>
      </c>
      <c r="J2355" s="74" t="str">
        <f t="shared" si="72"/>
        <v/>
      </c>
    </row>
    <row r="2356" spans="1:10" ht="15" customHeight="1">
      <c r="A2356" s="25">
        <v>2401</v>
      </c>
      <c r="B2356" s="25" t="s">
        <v>17</v>
      </c>
      <c r="C2356" s="24" t="s">
        <v>3881</v>
      </c>
      <c r="D2356" s="24" t="s">
        <v>3118</v>
      </c>
      <c r="E2356" s="23">
        <v>96906</v>
      </c>
      <c r="F2356" s="115">
        <v>234</v>
      </c>
      <c r="G2356" s="85">
        <v>54.853333333333332</v>
      </c>
      <c r="H2356" s="72"/>
      <c r="I2356" s="73">
        <f t="shared" si="73"/>
        <v>0</v>
      </c>
      <c r="J2356" s="74" t="str">
        <f t="shared" si="72"/>
        <v/>
      </c>
    </row>
    <row r="2357" spans="1:10" ht="15" customHeight="1">
      <c r="A2357" s="25">
        <v>2402</v>
      </c>
      <c r="B2357" s="25" t="s">
        <v>17</v>
      </c>
      <c r="C2357" s="24" t="s">
        <v>3880</v>
      </c>
      <c r="D2357" s="24" t="s">
        <v>3155</v>
      </c>
      <c r="E2357" s="23">
        <v>96906</v>
      </c>
      <c r="F2357" s="115">
        <v>113</v>
      </c>
      <c r="G2357" s="85">
        <v>45.7</v>
      </c>
      <c r="H2357" s="72"/>
      <c r="I2357" s="73">
        <f t="shared" si="73"/>
        <v>0</v>
      </c>
      <c r="J2357" s="74" t="str">
        <f t="shared" si="72"/>
        <v/>
      </c>
    </row>
    <row r="2358" spans="1:10" ht="15" customHeight="1">
      <c r="A2358" s="25">
        <v>2403</v>
      </c>
      <c r="B2358" s="25" t="s">
        <v>17</v>
      </c>
      <c r="C2358" s="24" t="s">
        <v>3879</v>
      </c>
      <c r="D2358" s="24" t="s">
        <v>2693</v>
      </c>
      <c r="E2358" s="23">
        <v>81343</v>
      </c>
      <c r="F2358" s="115">
        <v>17</v>
      </c>
      <c r="G2358" s="85">
        <v>54.15</v>
      </c>
      <c r="H2358" s="72"/>
      <c r="I2358" s="73">
        <f t="shared" si="73"/>
        <v>0</v>
      </c>
      <c r="J2358" s="74" t="str">
        <f t="shared" si="72"/>
        <v/>
      </c>
    </row>
    <row r="2359" spans="1:10" ht="15" customHeight="1">
      <c r="A2359" s="25">
        <v>2404</v>
      </c>
      <c r="B2359" s="25" t="s">
        <v>17</v>
      </c>
      <c r="C2359" s="24" t="s">
        <v>3879</v>
      </c>
      <c r="D2359" s="24" t="s">
        <v>2693</v>
      </c>
      <c r="E2359" s="23">
        <v>96906</v>
      </c>
      <c r="F2359" s="115">
        <v>14</v>
      </c>
      <c r="G2359" s="85">
        <v>52.946666666666665</v>
      </c>
      <c r="H2359" s="72"/>
      <c r="I2359" s="73">
        <f t="shared" si="73"/>
        <v>0</v>
      </c>
      <c r="J2359" s="74" t="str">
        <f t="shared" si="72"/>
        <v/>
      </c>
    </row>
    <row r="2360" spans="1:10" ht="15" customHeight="1">
      <c r="A2360" s="25">
        <v>2405</v>
      </c>
      <c r="B2360" s="25" t="s">
        <v>17</v>
      </c>
      <c r="C2360" s="24" t="s">
        <v>3878</v>
      </c>
      <c r="D2360" s="24" t="s">
        <v>2751</v>
      </c>
      <c r="E2360" s="23">
        <v>80205</v>
      </c>
      <c r="F2360" s="115">
        <v>64</v>
      </c>
      <c r="G2360" s="85">
        <v>1.9066666666666665</v>
      </c>
      <c r="H2360" s="72"/>
      <c r="I2360" s="73">
        <f t="shared" si="73"/>
        <v>0</v>
      </c>
      <c r="J2360" s="74" t="str">
        <f t="shared" si="72"/>
        <v/>
      </c>
    </row>
    <row r="2361" spans="1:10" ht="15" customHeight="1">
      <c r="A2361" s="25">
        <v>2406</v>
      </c>
      <c r="B2361" s="25" t="s">
        <v>17</v>
      </c>
      <c r="C2361" s="24" t="s">
        <v>3877</v>
      </c>
      <c r="D2361" s="24" t="s">
        <v>3155</v>
      </c>
      <c r="E2361" s="23">
        <v>96906</v>
      </c>
      <c r="F2361" s="115">
        <v>86</v>
      </c>
      <c r="G2361" s="85">
        <v>10.133333333333333</v>
      </c>
      <c r="H2361" s="72"/>
      <c r="I2361" s="73">
        <f t="shared" si="73"/>
        <v>0</v>
      </c>
      <c r="J2361" s="74" t="str">
        <f t="shared" si="72"/>
        <v/>
      </c>
    </row>
    <row r="2362" spans="1:10" ht="15" customHeight="1">
      <c r="A2362" s="25">
        <v>2407</v>
      </c>
      <c r="B2362" s="25" t="s">
        <v>17</v>
      </c>
      <c r="C2362" s="24" t="s">
        <v>3876</v>
      </c>
      <c r="D2362" s="24" t="s">
        <v>3174</v>
      </c>
      <c r="E2362" s="23">
        <v>96906</v>
      </c>
      <c r="F2362" s="115">
        <v>38</v>
      </c>
      <c r="G2362" s="85">
        <v>12.4</v>
      </c>
      <c r="H2362" s="72"/>
      <c r="I2362" s="73">
        <f t="shared" si="73"/>
        <v>0</v>
      </c>
      <c r="J2362" s="74" t="str">
        <f t="shared" si="72"/>
        <v/>
      </c>
    </row>
    <row r="2363" spans="1:10" ht="15" customHeight="1">
      <c r="A2363" s="25">
        <v>2408</v>
      </c>
      <c r="B2363" s="25" t="s">
        <v>17</v>
      </c>
      <c r="C2363" s="24" t="s">
        <v>3875</v>
      </c>
      <c r="D2363" s="24" t="s">
        <v>3155</v>
      </c>
      <c r="E2363" s="23">
        <v>96906</v>
      </c>
      <c r="F2363" s="115">
        <v>325</v>
      </c>
      <c r="G2363" s="85">
        <v>21.176666666666666</v>
      </c>
      <c r="H2363" s="72"/>
      <c r="I2363" s="73">
        <f t="shared" si="73"/>
        <v>0</v>
      </c>
      <c r="J2363" s="74" t="str">
        <f t="shared" si="72"/>
        <v/>
      </c>
    </row>
    <row r="2364" spans="1:10" ht="15" customHeight="1">
      <c r="A2364" s="25">
        <v>2409</v>
      </c>
      <c r="B2364" s="25" t="s">
        <v>17</v>
      </c>
      <c r="C2364" s="24" t="s">
        <v>3874</v>
      </c>
      <c r="D2364" s="24" t="s">
        <v>3155</v>
      </c>
      <c r="E2364" s="23">
        <v>96906</v>
      </c>
      <c r="F2364" s="115">
        <v>32</v>
      </c>
      <c r="G2364" s="85">
        <v>6.75</v>
      </c>
      <c r="H2364" s="72"/>
      <c r="I2364" s="73">
        <f t="shared" si="73"/>
        <v>0</v>
      </c>
      <c r="J2364" s="74" t="str">
        <f t="shared" si="72"/>
        <v/>
      </c>
    </row>
    <row r="2365" spans="1:10" ht="15" customHeight="1">
      <c r="A2365" s="25">
        <v>2410</v>
      </c>
      <c r="B2365" s="25" t="s">
        <v>17</v>
      </c>
      <c r="C2365" s="24" t="s">
        <v>3873</v>
      </c>
      <c r="D2365" s="24" t="s">
        <v>3871</v>
      </c>
      <c r="E2365" s="23">
        <v>96906</v>
      </c>
      <c r="F2365" s="115">
        <v>31</v>
      </c>
      <c r="G2365" s="85">
        <v>8.1233333333333331</v>
      </c>
      <c r="H2365" s="72"/>
      <c r="I2365" s="73">
        <f t="shared" si="73"/>
        <v>0</v>
      </c>
      <c r="J2365" s="74" t="str">
        <f t="shared" si="72"/>
        <v/>
      </c>
    </row>
    <row r="2366" spans="1:10" ht="15" customHeight="1">
      <c r="A2366" s="25">
        <v>2411</v>
      </c>
      <c r="B2366" s="25" t="s">
        <v>17</v>
      </c>
      <c r="C2366" s="24" t="s">
        <v>3872</v>
      </c>
      <c r="D2366" s="24" t="s">
        <v>3871</v>
      </c>
      <c r="E2366" s="23">
        <v>96906</v>
      </c>
      <c r="F2366" s="115">
        <v>59</v>
      </c>
      <c r="G2366" s="85">
        <v>10.583333333333334</v>
      </c>
      <c r="H2366" s="72"/>
      <c r="I2366" s="73">
        <f t="shared" si="73"/>
        <v>0</v>
      </c>
      <c r="J2366" s="74" t="str">
        <f t="shared" si="72"/>
        <v/>
      </c>
    </row>
    <row r="2367" spans="1:10" ht="15" customHeight="1">
      <c r="A2367" s="25">
        <v>2412</v>
      </c>
      <c r="B2367" s="25" t="s">
        <v>17</v>
      </c>
      <c r="C2367" s="24" t="s">
        <v>3870</v>
      </c>
      <c r="D2367" s="24" t="s">
        <v>3869</v>
      </c>
      <c r="E2367" s="23">
        <v>96906</v>
      </c>
      <c r="F2367" s="115">
        <v>10</v>
      </c>
      <c r="G2367" s="85">
        <v>5.706666666666667</v>
      </c>
      <c r="H2367" s="72"/>
      <c r="I2367" s="73">
        <f t="shared" si="73"/>
        <v>0</v>
      </c>
      <c r="J2367" s="74" t="str">
        <f t="shared" si="72"/>
        <v/>
      </c>
    </row>
    <row r="2368" spans="1:10" ht="15" customHeight="1">
      <c r="A2368" s="25">
        <v>2413</v>
      </c>
      <c r="B2368" s="25" t="s">
        <v>17</v>
      </c>
      <c r="C2368" s="24" t="s">
        <v>3868</v>
      </c>
      <c r="D2368" s="24" t="s">
        <v>3865</v>
      </c>
      <c r="E2368" s="23">
        <v>96906</v>
      </c>
      <c r="F2368" s="115">
        <v>10</v>
      </c>
      <c r="G2368" s="85">
        <v>6.2333333333333334</v>
      </c>
      <c r="H2368" s="72"/>
      <c r="I2368" s="73">
        <f t="shared" si="73"/>
        <v>0</v>
      </c>
      <c r="J2368" s="74" t="str">
        <f t="shared" si="72"/>
        <v/>
      </c>
    </row>
    <row r="2369" spans="1:10" ht="15" customHeight="1">
      <c r="A2369" s="25">
        <v>2414</v>
      </c>
      <c r="B2369" s="25" t="s">
        <v>17</v>
      </c>
      <c r="C2369" s="24" t="s">
        <v>3867</v>
      </c>
      <c r="D2369" s="24" t="s">
        <v>3865</v>
      </c>
      <c r="E2369" s="23">
        <v>96906</v>
      </c>
      <c r="F2369" s="115">
        <v>34</v>
      </c>
      <c r="G2369" s="85">
        <v>6.61</v>
      </c>
      <c r="H2369" s="72"/>
      <c r="I2369" s="73">
        <f t="shared" si="73"/>
        <v>0</v>
      </c>
      <c r="J2369" s="74" t="str">
        <f t="shared" si="72"/>
        <v/>
      </c>
    </row>
    <row r="2370" spans="1:10" ht="15" customHeight="1">
      <c r="A2370" s="25">
        <v>2415</v>
      </c>
      <c r="B2370" s="25" t="s">
        <v>17</v>
      </c>
      <c r="C2370" s="24" t="s">
        <v>3866</v>
      </c>
      <c r="D2370" s="24" t="s">
        <v>3865</v>
      </c>
      <c r="E2370" s="23">
        <v>96906</v>
      </c>
      <c r="F2370" s="115">
        <v>266</v>
      </c>
      <c r="G2370" s="85">
        <v>7.3633333333333342</v>
      </c>
      <c r="H2370" s="72"/>
      <c r="I2370" s="73">
        <f t="shared" si="73"/>
        <v>0</v>
      </c>
      <c r="J2370" s="74" t="str">
        <f t="shared" ref="J2370:J2433" si="74">IF(H:H&gt;G:G, "Above Estimated Unit Price", "")</f>
        <v/>
      </c>
    </row>
    <row r="2371" spans="1:10" ht="15" customHeight="1">
      <c r="A2371" s="25">
        <v>2416</v>
      </c>
      <c r="B2371" s="25" t="s">
        <v>17</v>
      </c>
      <c r="C2371" s="24" t="s">
        <v>3864</v>
      </c>
      <c r="D2371" s="24" t="s">
        <v>3863</v>
      </c>
      <c r="E2371" s="23">
        <v>96906</v>
      </c>
      <c r="F2371" s="115">
        <v>20</v>
      </c>
      <c r="G2371" s="85">
        <v>4.3466666666666667</v>
      </c>
      <c r="H2371" s="72"/>
      <c r="I2371" s="73">
        <f t="shared" ref="I2371:I2434" si="75">H2371*F2371</f>
        <v>0</v>
      </c>
      <c r="J2371" s="74" t="str">
        <f t="shared" si="74"/>
        <v/>
      </c>
    </row>
    <row r="2372" spans="1:10" ht="15" customHeight="1">
      <c r="A2372" s="25">
        <v>2417</v>
      </c>
      <c r="B2372" s="25" t="s">
        <v>17</v>
      </c>
      <c r="C2372" s="24" t="s">
        <v>3861</v>
      </c>
      <c r="D2372" s="24" t="s">
        <v>3315</v>
      </c>
      <c r="E2372" s="23">
        <v>96906</v>
      </c>
      <c r="F2372" s="115">
        <v>5</v>
      </c>
      <c r="G2372" s="85">
        <v>90.856666666666669</v>
      </c>
      <c r="H2372" s="72"/>
      <c r="I2372" s="73">
        <f t="shared" si="75"/>
        <v>0</v>
      </c>
      <c r="J2372" s="74" t="str">
        <f t="shared" si="74"/>
        <v/>
      </c>
    </row>
    <row r="2373" spans="1:10" ht="15" customHeight="1">
      <c r="A2373" s="25">
        <v>2418</v>
      </c>
      <c r="B2373" s="25" t="s">
        <v>17</v>
      </c>
      <c r="C2373" s="24" t="s">
        <v>3860</v>
      </c>
      <c r="D2373" s="24" t="s">
        <v>3859</v>
      </c>
      <c r="E2373" s="23">
        <v>96906</v>
      </c>
      <c r="F2373" s="115">
        <v>5</v>
      </c>
      <c r="G2373" s="85">
        <v>59.076666666666661</v>
      </c>
      <c r="H2373" s="72"/>
      <c r="I2373" s="73">
        <f t="shared" si="75"/>
        <v>0</v>
      </c>
      <c r="J2373" s="74" t="str">
        <f t="shared" si="74"/>
        <v/>
      </c>
    </row>
    <row r="2374" spans="1:10" ht="15" customHeight="1">
      <c r="A2374" s="25">
        <v>2419</v>
      </c>
      <c r="B2374" s="25" t="s">
        <v>17</v>
      </c>
      <c r="C2374" s="24" t="s">
        <v>3858</v>
      </c>
      <c r="D2374" s="24" t="s">
        <v>3852</v>
      </c>
      <c r="E2374" s="23">
        <v>96906</v>
      </c>
      <c r="F2374" s="115">
        <v>32</v>
      </c>
      <c r="G2374" s="85">
        <v>6.5</v>
      </c>
      <c r="H2374" s="72"/>
      <c r="I2374" s="73">
        <f t="shared" si="75"/>
        <v>0</v>
      </c>
      <c r="J2374" s="74" t="str">
        <f t="shared" si="74"/>
        <v/>
      </c>
    </row>
    <row r="2375" spans="1:10" ht="15" customHeight="1">
      <c r="A2375" s="25">
        <v>2420</v>
      </c>
      <c r="B2375" s="25" t="s">
        <v>17</v>
      </c>
      <c r="C2375" s="24" t="s">
        <v>3857</v>
      </c>
      <c r="D2375" s="24" t="s">
        <v>3856</v>
      </c>
      <c r="E2375" s="23">
        <v>96906</v>
      </c>
      <c r="F2375" s="115">
        <v>7</v>
      </c>
      <c r="G2375" s="85">
        <v>8.4366666666666656</v>
      </c>
      <c r="H2375" s="72"/>
      <c r="I2375" s="73">
        <f t="shared" si="75"/>
        <v>0</v>
      </c>
      <c r="J2375" s="74" t="str">
        <f t="shared" si="74"/>
        <v/>
      </c>
    </row>
    <row r="2376" spans="1:10" ht="15" customHeight="1">
      <c r="A2376" s="25">
        <v>2421</v>
      </c>
      <c r="B2376" s="25" t="s">
        <v>17</v>
      </c>
      <c r="C2376" s="24" t="s">
        <v>671</v>
      </c>
      <c r="D2376" s="24" t="s">
        <v>3852</v>
      </c>
      <c r="E2376" s="23">
        <v>96906</v>
      </c>
      <c r="F2376" s="115">
        <v>127</v>
      </c>
      <c r="G2376" s="85">
        <v>2.6266666666666669</v>
      </c>
      <c r="H2376" s="72"/>
      <c r="I2376" s="73">
        <f t="shared" si="75"/>
        <v>0</v>
      </c>
      <c r="J2376" s="74" t="str">
        <f t="shared" si="74"/>
        <v/>
      </c>
    </row>
    <row r="2377" spans="1:10" ht="15" customHeight="1">
      <c r="A2377" s="25">
        <v>2422</v>
      </c>
      <c r="B2377" s="25" t="s">
        <v>17</v>
      </c>
      <c r="C2377" s="24" t="s">
        <v>3855</v>
      </c>
      <c r="D2377" s="24" t="s">
        <v>3854</v>
      </c>
      <c r="E2377" s="23">
        <v>96906</v>
      </c>
      <c r="F2377" s="115">
        <v>38</v>
      </c>
      <c r="G2377" s="85">
        <v>6.75</v>
      </c>
      <c r="H2377" s="72"/>
      <c r="I2377" s="73">
        <f t="shared" si="75"/>
        <v>0</v>
      </c>
      <c r="J2377" s="74" t="str">
        <f t="shared" si="74"/>
        <v/>
      </c>
    </row>
    <row r="2378" spans="1:10" ht="15" customHeight="1">
      <c r="A2378" s="25">
        <v>2423</v>
      </c>
      <c r="B2378" s="25" t="s">
        <v>17</v>
      </c>
      <c r="C2378" s="24" t="s">
        <v>3853</v>
      </c>
      <c r="D2378" s="24" t="s">
        <v>3852</v>
      </c>
      <c r="E2378" s="23">
        <v>96906</v>
      </c>
      <c r="F2378" s="115">
        <v>74</v>
      </c>
      <c r="G2378" s="85">
        <v>3.8566666666666669</v>
      </c>
      <c r="H2378" s="72"/>
      <c r="I2378" s="73">
        <f t="shared" si="75"/>
        <v>0</v>
      </c>
      <c r="J2378" s="74" t="str">
        <f t="shared" si="74"/>
        <v/>
      </c>
    </row>
    <row r="2379" spans="1:10" ht="15" customHeight="1">
      <c r="A2379" s="25">
        <v>2424</v>
      </c>
      <c r="B2379" s="25" t="s">
        <v>17</v>
      </c>
      <c r="C2379" s="24" t="s">
        <v>670</v>
      </c>
      <c r="D2379" s="24" t="s">
        <v>3852</v>
      </c>
      <c r="E2379" s="23">
        <v>96906</v>
      </c>
      <c r="F2379" s="115">
        <v>28</v>
      </c>
      <c r="G2379" s="85">
        <v>3.7133333333333329</v>
      </c>
      <c r="H2379" s="72"/>
      <c r="I2379" s="73">
        <f t="shared" si="75"/>
        <v>0</v>
      </c>
      <c r="J2379" s="74" t="str">
        <f t="shared" si="74"/>
        <v/>
      </c>
    </row>
    <row r="2380" spans="1:10" ht="15" customHeight="1">
      <c r="A2380" s="25">
        <v>2425</v>
      </c>
      <c r="B2380" s="25" t="s">
        <v>17</v>
      </c>
      <c r="C2380" s="24" t="s">
        <v>669</v>
      </c>
      <c r="D2380" s="24" t="s">
        <v>3796</v>
      </c>
      <c r="E2380" s="23">
        <v>624</v>
      </c>
      <c r="F2380" s="115">
        <v>12</v>
      </c>
      <c r="G2380" s="85">
        <v>4.54</v>
      </c>
      <c r="H2380" s="72"/>
      <c r="I2380" s="73">
        <f t="shared" si="75"/>
        <v>0</v>
      </c>
      <c r="J2380" s="74" t="str">
        <f t="shared" si="74"/>
        <v/>
      </c>
    </row>
    <row r="2381" spans="1:10" ht="15" customHeight="1">
      <c r="A2381" s="25">
        <v>2426</v>
      </c>
      <c r="B2381" s="25" t="s">
        <v>17</v>
      </c>
      <c r="C2381" s="24" t="s">
        <v>3851</v>
      </c>
      <c r="D2381" s="24" t="s">
        <v>3796</v>
      </c>
      <c r="E2381" s="23">
        <v>81343</v>
      </c>
      <c r="F2381" s="115">
        <v>100</v>
      </c>
      <c r="G2381" s="85">
        <v>18.63</v>
      </c>
      <c r="H2381" s="72"/>
      <c r="I2381" s="73">
        <f t="shared" si="75"/>
        <v>0</v>
      </c>
      <c r="J2381" s="74" t="str">
        <f t="shared" si="74"/>
        <v/>
      </c>
    </row>
    <row r="2382" spans="1:10" ht="15" customHeight="1">
      <c r="A2382" s="25">
        <v>2427</v>
      </c>
      <c r="B2382" s="25" t="s">
        <v>17</v>
      </c>
      <c r="C2382" s="24" t="s">
        <v>3850</v>
      </c>
      <c r="D2382" s="24" t="s">
        <v>3796</v>
      </c>
      <c r="E2382" s="23">
        <v>81343</v>
      </c>
      <c r="F2382" s="115">
        <v>42</v>
      </c>
      <c r="G2382" s="85">
        <v>3.6</v>
      </c>
      <c r="H2382" s="72"/>
      <c r="I2382" s="73">
        <f t="shared" si="75"/>
        <v>0</v>
      </c>
      <c r="J2382" s="74" t="str">
        <f t="shared" si="74"/>
        <v/>
      </c>
    </row>
    <row r="2383" spans="1:10" ht="15" customHeight="1">
      <c r="A2383" s="25">
        <v>2428</v>
      </c>
      <c r="B2383" s="25" t="s">
        <v>17</v>
      </c>
      <c r="C2383" s="24" t="s">
        <v>3849</v>
      </c>
      <c r="D2383" s="24" t="s">
        <v>3847</v>
      </c>
      <c r="E2383" s="23">
        <v>96906</v>
      </c>
      <c r="F2383" s="115">
        <v>138</v>
      </c>
      <c r="G2383" s="85">
        <v>7.8033333333333337</v>
      </c>
      <c r="H2383" s="72"/>
      <c r="I2383" s="73">
        <f t="shared" si="75"/>
        <v>0</v>
      </c>
      <c r="J2383" s="74" t="str">
        <f t="shared" si="74"/>
        <v/>
      </c>
    </row>
    <row r="2384" spans="1:10" ht="15" customHeight="1">
      <c r="A2384" s="25">
        <v>2429</v>
      </c>
      <c r="B2384" s="25" t="s">
        <v>17</v>
      </c>
      <c r="C2384" s="24" t="s">
        <v>3848</v>
      </c>
      <c r="D2384" s="24" t="s">
        <v>3847</v>
      </c>
      <c r="E2384" s="23">
        <v>81343</v>
      </c>
      <c r="F2384" s="115">
        <v>72</v>
      </c>
      <c r="G2384" s="85">
        <v>28.540000000000003</v>
      </c>
      <c r="H2384" s="72"/>
      <c r="I2384" s="73">
        <f t="shared" si="75"/>
        <v>0</v>
      </c>
      <c r="J2384" s="74" t="str">
        <f t="shared" si="74"/>
        <v/>
      </c>
    </row>
    <row r="2385" spans="1:10" ht="15" customHeight="1">
      <c r="A2385" s="25">
        <v>2430</v>
      </c>
      <c r="B2385" s="25" t="s">
        <v>17</v>
      </c>
      <c r="C2385" s="24" t="s">
        <v>3846</v>
      </c>
      <c r="D2385" s="24" t="s">
        <v>3845</v>
      </c>
      <c r="E2385" s="23">
        <v>96906</v>
      </c>
      <c r="F2385" s="115">
        <v>45</v>
      </c>
      <c r="G2385" s="85">
        <v>12.846666666666666</v>
      </c>
      <c r="H2385" s="72"/>
      <c r="I2385" s="73">
        <f t="shared" si="75"/>
        <v>0</v>
      </c>
      <c r="J2385" s="74" t="str">
        <f t="shared" si="74"/>
        <v/>
      </c>
    </row>
    <row r="2386" spans="1:10" ht="15" customHeight="1">
      <c r="A2386" s="25">
        <v>2431</v>
      </c>
      <c r="B2386" s="25" t="s">
        <v>17</v>
      </c>
      <c r="C2386" s="24" t="s">
        <v>3844</v>
      </c>
      <c r="D2386" s="24" t="s">
        <v>3795</v>
      </c>
      <c r="E2386" s="23">
        <v>96906</v>
      </c>
      <c r="F2386" s="115">
        <v>12</v>
      </c>
      <c r="G2386" s="85">
        <v>13.106666666666667</v>
      </c>
      <c r="H2386" s="72"/>
      <c r="I2386" s="73">
        <f t="shared" si="75"/>
        <v>0</v>
      </c>
      <c r="J2386" s="74" t="str">
        <f t="shared" si="74"/>
        <v/>
      </c>
    </row>
    <row r="2387" spans="1:10" ht="15" customHeight="1">
      <c r="A2387" s="25">
        <v>2432</v>
      </c>
      <c r="B2387" s="25" t="s">
        <v>17</v>
      </c>
      <c r="C2387" s="24" t="s">
        <v>3843</v>
      </c>
      <c r="D2387" s="24" t="s">
        <v>3795</v>
      </c>
      <c r="E2387" s="23">
        <v>81343</v>
      </c>
      <c r="F2387" s="115">
        <v>25</v>
      </c>
      <c r="G2387" s="85">
        <v>11.196666666666667</v>
      </c>
      <c r="H2387" s="72"/>
      <c r="I2387" s="73">
        <f t="shared" si="75"/>
        <v>0</v>
      </c>
      <c r="J2387" s="74" t="str">
        <f t="shared" si="74"/>
        <v/>
      </c>
    </row>
    <row r="2388" spans="1:10" ht="15" customHeight="1">
      <c r="A2388" s="25">
        <v>2433</v>
      </c>
      <c r="B2388" s="25" t="s">
        <v>17</v>
      </c>
      <c r="C2388" s="24" t="s">
        <v>3842</v>
      </c>
      <c r="D2388" s="24" t="s">
        <v>3841</v>
      </c>
      <c r="E2388" s="23">
        <v>96906</v>
      </c>
      <c r="F2388" s="115">
        <v>10</v>
      </c>
      <c r="G2388" s="85">
        <v>11.286666666666667</v>
      </c>
      <c r="H2388" s="72"/>
      <c r="I2388" s="73">
        <f t="shared" si="75"/>
        <v>0</v>
      </c>
      <c r="J2388" s="74" t="str">
        <f t="shared" si="74"/>
        <v/>
      </c>
    </row>
    <row r="2389" spans="1:10" ht="15" customHeight="1">
      <c r="A2389" s="25">
        <v>2434</v>
      </c>
      <c r="B2389" s="25" t="s">
        <v>17</v>
      </c>
      <c r="C2389" s="24" t="s">
        <v>3840</v>
      </c>
      <c r="D2389" s="24" t="s">
        <v>3795</v>
      </c>
      <c r="E2389" s="23">
        <v>56607</v>
      </c>
      <c r="F2389" s="115">
        <v>16</v>
      </c>
      <c r="G2389" s="85">
        <v>12.066666666666668</v>
      </c>
      <c r="H2389" s="72"/>
      <c r="I2389" s="73">
        <f t="shared" si="75"/>
        <v>0</v>
      </c>
      <c r="J2389" s="74" t="str">
        <f t="shared" si="74"/>
        <v/>
      </c>
    </row>
    <row r="2390" spans="1:10" ht="15" customHeight="1">
      <c r="A2390" s="25">
        <v>2435</v>
      </c>
      <c r="B2390" s="25" t="s">
        <v>17</v>
      </c>
      <c r="C2390" s="24" t="s">
        <v>660</v>
      </c>
      <c r="D2390" s="24" t="s">
        <v>3795</v>
      </c>
      <c r="E2390" s="23">
        <v>81343</v>
      </c>
      <c r="F2390" s="115">
        <v>24</v>
      </c>
      <c r="G2390" s="85">
        <v>6.3999999999999995</v>
      </c>
      <c r="H2390" s="72"/>
      <c r="I2390" s="73">
        <f t="shared" si="75"/>
        <v>0</v>
      </c>
      <c r="J2390" s="74" t="str">
        <f t="shared" si="74"/>
        <v/>
      </c>
    </row>
    <row r="2391" spans="1:10" ht="15" customHeight="1">
      <c r="A2391" s="25">
        <v>2436</v>
      </c>
      <c r="B2391" s="25" t="s">
        <v>17</v>
      </c>
      <c r="C2391" s="24" t="s">
        <v>660</v>
      </c>
      <c r="D2391" s="24" t="s">
        <v>3795</v>
      </c>
      <c r="E2391" s="23">
        <v>96906</v>
      </c>
      <c r="F2391" s="115">
        <v>11</v>
      </c>
      <c r="G2391" s="85">
        <v>8.39</v>
      </c>
      <c r="H2391" s="72"/>
      <c r="I2391" s="73">
        <f t="shared" si="75"/>
        <v>0</v>
      </c>
      <c r="J2391" s="74" t="str">
        <f t="shared" si="74"/>
        <v/>
      </c>
    </row>
    <row r="2392" spans="1:10" ht="15" customHeight="1">
      <c r="A2392" s="25">
        <v>2437</v>
      </c>
      <c r="B2392" s="25" t="s">
        <v>17</v>
      </c>
      <c r="C2392" s="24" t="s">
        <v>3839</v>
      </c>
      <c r="D2392" s="24" t="s">
        <v>3795</v>
      </c>
      <c r="E2392" s="23">
        <v>96906</v>
      </c>
      <c r="F2392" s="115">
        <v>10</v>
      </c>
      <c r="G2392" s="85">
        <v>17.826666666666668</v>
      </c>
      <c r="H2392" s="72"/>
      <c r="I2392" s="73">
        <f t="shared" si="75"/>
        <v>0</v>
      </c>
      <c r="J2392" s="74" t="str">
        <f t="shared" si="74"/>
        <v/>
      </c>
    </row>
    <row r="2393" spans="1:10" ht="15" customHeight="1">
      <c r="A2393" s="25">
        <v>2438</v>
      </c>
      <c r="B2393" s="25" t="s">
        <v>17</v>
      </c>
      <c r="C2393" s="24" t="s">
        <v>659</v>
      </c>
      <c r="D2393" s="24" t="s">
        <v>3795</v>
      </c>
      <c r="E2393" s="23">
        <v>96906</v>
      </c>
      <c r="F2393" s="115">
        <v>5</v>
      </c>
      <c r="G2393" s="85">
        <v>24.833333333333332</v>
      </c>
      <c r="H2393" s="72"/>
      <c r="I2393" s="73">
        <f t="shared" si="75"/>
        <v>0</v>
      </c>
      <c r="J2393" s="74" t="str">
        <f t="shared" si="74"/>
        <v/>
      </c>
    </row>
    <row r="2394" spans="1:10" ht="15" customHeight="1">
      <c r="A2394" s="25">
        <v>2439</v>
      </c>
      <c r="B2394" s="25" t="s">
        <v>17</v>
      </c>
      <c r="C2394" s="24" t="s">
        <v>3838</v>
      </c>
      <c r="D2394" s="24" t="s">
        <v>3795</v>
      </c>
      <c r="E2394" s="23">
        <v>81343</v>
      </c>
      <c r="F2394" s="115">
        <v>13</v>
      </c>
      <c r="G2394" s="85">
        <v>6.6566666666666663</v>
      </c>
      <c r="H2394" s="72"/>
      <c r="I2394" s="73">
        <f t="shared" si="75"/>
        <v>0</v>
      </c>
      <c r="J2394" s="74" t="str">
        <f t="shared" si="74"/>
        <v/>
      </c>
    </row>
    <row r="2395" spans="1:10" ht="15" customHeight="1">
      <c r="A2395" s="25">
        <v>2440</v>
      </c>
      <c r="B2395" s="25" t="s">
        <v>17</v>
      </c>
      <c r="C2395" s="24" t="s">
        <v>3837</v>
      </c>
      <c r="D2395" s="24" t="s">
        <v>3834</v>
      </c>
      <c r="E2395" s="23">
        <v>96906</v>
      </c>
      <c r="F2395" s="115">
        <v>7</v>
      </c>
      <c r="G2395" s="85">
        <v>17.63</v>
      </c>
      <c r="H2395" s="72"/>
      <c r="I2395" s="73">
        <f t="shared" si="75"/>
        <v>0</v>
      </c>
      <c r="J2395" s="74" t="str">
        <f t="shared" si="74"/>
        <v/>
      </c>
    </row>
    <row r="2396" spans="1:10" ht="15" customHeight="1">
      <c r="A2396" s="25">
        <v>2441</v>
      </c>
      <c r="B2396" s="25" t="s">
        <v>17</v>
      </c>
      <c r="C2396" s="24" t="s">
        <v>3836</v>
      </c>
      <c r="D2396" s="24" t="s">
        <v>3835</v>
      </c>
      <c r="E2396" s="23">
        <v>96906</v>
      </c>
      <c r="F2396" s="115">
        <v>5</v>
      </c>
      <c r="G2396" s="85">
        <v>41.146666666666668</v>
      </c>
      <c r="H2396" s="72"/>
      <c r="I2396" s="73">
        <f t="shared" si="75"/>
        <v>0</v>
      </c>
      <c r="J2396" s="74" t="str">
        <f t="shared" si="74"/>
        <v/>
      </c>
    </row>
    <row r="2397" spans="1:10" ht="15" customHeight="1">
      <c r="A2397" s="25">
        <v>2442</v>
      </c>
      <c r="B2397" s="25" t="s">
        <v>17</v>
      </c>
      <c r="C2397" s="24" t="s">
        <v>3833</v>
      </c>
      <c r="D2397" s="24" t="s">
        <v>3832</v>
      </c>
      <c r="E2397" s="23">
        <v>96906</v>
      </c>
      <c r="F2397" s="115">
        <v>5</v>
      </c>
      <c r="G2397" s="85">
        <v>22.753333333333334</v>
      </c>
      <c r="H2397" s="72"/>
      <c r="I2397" s="73">
        <f t="shared" si="75"/>
        <v>0</v>
      </c>
      <c r="J2397" s="74" t="str">
        <f t="shared" si="74"/>
        <v/>
      </c>
    </row>
    <row r="2398" spans="1:10" ht="15" customHeight="1">
      <c r="A2398" s="25">
        <v>2443</v>
      </c>
      <c r="B2398" s="25" t="s">
        <v>17</v>
      </c>
      <c r="C2398" s="24" t="s">
        <v>3831</v>
      </c>
      <c r="D2398" s="24" t="s">
        <v>3824</v>
      </c>
      <c r="E2398" s="23">
        <v>96906</v>
      </c>
      <c r="F2398" s="115">
        <v>20</v>
      </c>
      <c r="G2398" s="85">
        <v>9.5400000000000009</v>
      </c>
      <c r="H2398" s="72"/>
      <c r="I2398" s="73">
        <f t="shared" si="75"/>
        <v>0</v>
      </c>
      <c r="J2398" s="74" t="str">
        <f t="shared" si="74"/>
        <v/>
      </c>
    </row>
    <row r="2399" spans="1:10" ht="15" customHeight="1">
      <c r="A2399" s="25">
        <v>2444</v>
      </c>
      <c r="B2399" s="25" t="s">
        <v>17</v>
      </c>
      <c r="C2399" s="24" t="s">
        <v>3830</v>
      </c>
      <c r="D2399" s="24" t="s">
        <v>3793</v>
      </c>
      <c r="E2399" s="23">
        <v>96906</v>
      </c>
      <c r="F2399" s="115">
        <v>6</v>
      </c>
      <c r="G2399" s="85">
        <v>22.399999999999995</v>
      </c>
      <c r="H2399" s="72"/>
      <c r="I2399" s="73">
        <f t="shared" si="75"/>
        <v>0</v>
      </c>
      <c r="J2399" s="74" t="str">
        <f t="shared" si="74"/>
        <v/>
      </c>
    </row>
    <row r="2400" spans="1:10" ht="15" customHeight="1">
      <c r="A2400" s="25">
        <v>2445</v>
      </c>
      <c r="B2400" s="25" t="s">
        <v>17</v>
      </c>
      <c r="C2400" s="24" t="s">
        <v>651</v>
      </c>
      <c r="D2400" s="24" t="s">
        <v>3824</v>
      </c>
      <c r="E2400" s="23">
        <v>81343</v>
      </c>
      <c r="F2400" s="115">
        <v>12</v>
      </c>
      <c r="G2400" s="85">
        <v>5.91</v>
      </c>
      <c r="H2400" s="72"/>
      <c r="I2400" s="73">
        <f t="shared" si="75"/>
        <v>0</v>
      </c>
      <c r="J2400" s="74" t="str">
        <f t="shared" si="74"/>
        <v/>
      </c>
    </row>
    <row r="2401" spans="1:10" ht="15" customHeight="1">
      <c r="A2401" s="25">
        <v>2446</v>
      </c>
      <c r="B2401" s="25" t="s">
        <v>17</v>
      </c>
      <c r="C2401" s="24" t="s">
        <v>3829</v>
      </c>
      <c r="D2401" s="24" t="s">
        <v>3828</v>
      </c>
      <c r="E2401" s="23">
        <v>96906</v>
      </c>
      <c r="F2401" s="115">
        <v>8</v>
      </c>
      <c r="G2401" s="85">
        <v>9.0899999999999981</v>
      </c>
      <c r="H2401" s="72"/>
      <c r="I2401" s="73">
        <f t="shared" si="75"/>
        <v>0</v>
      </c>
      <c r="J2401" s="74" t="str">
        <f t="shared" si="74"/>
        <v/>
      </c>
    </row>
    <row r="2402" spans="1:10" ht="15" customHeight="1">
      <c r="A2402" s="25">
        <v>2447</v>
      </c>
      <c r="B2402" s="25" t="s">
        <v>17</v>
      </c>
      <c r="C2402" s="24" t="s">
        <v>3827</v>
      </c>
      <c r="D2402" s="24" t="s">
        <v>3826</v>
      </c>
      <c r="E2402" s="23">
        <v>96906</v>
      </c>
      <c r="F2402" s="115">
        <v>16</v>
      </c>
      <c r="G2402" s="85">
        <v>6.2333333333333334</v>
      </c>
      <c r="H2402" s="72"/>
      <c r="I2402" s="73">
        <f t="shared" si="75"/>
        <v>0</v>
      </c>
      <c r="J2402" s="74" t="str">
        <f t="shared" si="74"/>
        <v/>
      </c>
    </row>
    <row r="2403" spans="1:10" ht="15" customHeight="1">
      <c r="A2403" s="25">
        <v>2448</v>
      </c>
      <c r="B2403" s="25" t="s">
        <v>17</v>
      </c>
      <c r="C2403" s="24" t="s">
        <v>3825</v>
      </c>
      <c r="D2403" s="24" t="s">
        <v>3793</v>
      </c>
      <c r="E2403" s="23">
        <v>81343</v>
      </c>
      <c r="F2403" s="115">
        <v>20</v>
      </c>
      <c r="G2403" s="85">
        <v>20.09</v>
      </c>
      <c r="H2403" s="72"/>
      <c r="I2403" s="73">
        <f t="shared" si="75"/>
        <v>0</v>
      </c>
      <c r="J2403" s="74" t="str">
        <f t="shared" si="74"/>
        <v/>
      </c>
    </row>
    <row r="2404" spans="1:10" ht="15" customHeight="1">
      <c r="A2404" s="25">
        <v>2449</v>
      </c>
      <c r="B2404" s="25" t="s">
        <v>17</v>
      </c>
      <c r="C2404" s="24" t="s">
        <v>3823</v>
      </c>
      <c r="D2404" s="24" t="s">
        <v>3822</v>
      </c>
      <c r="E2404" s="23">
        <v>96906</v>
      </c>
      <c r="F2404" s="115">
        <v>100</v>
      </c>
      <c r="G2404" s="85">
        <v>1.2133333333333332</v>
      </c>
      <c r="H2404" s="72"/>
      <c r="I2404" s="73">
        <f t="shared" si="75"/>
        <v>0</v>
      </c>
      <c r="J2404" s="74" t="str">
        <f t="shared" si="74"/>
        <v/>
      </c>
    </row>
    <row r="2405" spans="1:10" ht="15" customHeight="1">
      <c r="A2405" s="25">
        <v>2450</v>
      </c>
      <c r="B2405" s="25" t="s">
        <v>17</v>
      </c>
      <c r="C2405" s="24" t="s">
        <v>3821</v>
      </c>
      <c r="D2405" s="24" t="s">
        <v>2775</v>
      </c>
      <c r="E2405" s="23">
        <v>96906</v>
      </c>
      <c r="F2405" s="115">
        <v>64</v>
      </c>
      <c r="G2405" s="85">
        <v>0.88</v>
      </c>
      <c r="H2405" s="72"/>
      <c r="I2405" s="73">
        <f t="shared" si="75"/>
        <v>0</v>
      </c>
      <c r="J2405" s="74" t="str">
        <f t="shared" si="74"/>
        <v/>
      </c>
    </row>
    <row r="2406" spans="1:10" ht="15" customHeight="1">
      <c r="A2406" s="25">
        <v>2451</v>
      </c>
      <c r="B2406" s="25" t="s">
        <v>17</v>
      </c>
      <c r="C2406" s="24" t="s">
        <v>3820</v>
      </c>
      <c r="D2406" s="24" t="s">
        <v>3819</v>
      </c>
      <c r="E2406" s="23">
        <v>18076</v>
      </c>
      <c r="F2406" s="115">
        <v>200</v>
      </c>
      <c r="G2406" s="85">
        <v>1.0233333333333332</v>
      </c>
      <c r="H2406" s="72"/>
      <c r="I2406" s="73">
        <f t="shared" si="75"/>
        <v>0</v>
      </c>
      <c r="J2406" s="74" t="str">
        <f t="shared" si="74"/>
        <v/>
      </c>
    </row>
    <row r="2407" spans="1:10" ht="15" customHeight="1">
      <c r="A2407" s="25">
        <v>2452</v>
      </c>
      <c r="B2407" s="25" t="s">
        <v>17</v>
      </c>
      <c r="C2407" s="24" t="s">
        <v>3818</v>
      </c>
      <c r="D2407" s="24" t="s">
        <v>2775</v>
      </c>
      <c r="E2407" s="23">
        <v>96906</v>
      </c>
      <c r="F2407" s="115">
        <v>5</v>
      </c>
      <c r="G2407" s="85">
        <v>245.41333333333333</v>
      </c>
      <c r="H2407" s="72"/>
      <c r="I2407" s="73">
        <f t="shared" si="75"/>
        <v>0</v>
      </c>
      <c r="J2407" s="74" t="str">
        <f t="shared" si="74"/>
        <v/>
      </c>
    </row>
    <row r="2408" spans="1:10" ht="15" customHeight="1">
      <c r="A2408" s="25">
        <v>2453</v>
      </c>
      <c r="B2408" s="25" t="s">
        <v>17</v>
      </c>
      <c r="C2408" s="24" t="s">
        <v>3816</v>
      </c>
      <c r="D2408" s="24" t="s">
        <v>3815</v>
      </c>
      <c r="E2408" s="23">
        <v>96906</v>
      </c>
      <c r="F2408" s="115">
        <v>333</v>
      </c>
      <c r="G2408" s="85">
        <v>0.46666666666666662</v>
      </c>
      <c r="H2408" s="72"/>
      <c r="I2408" s="73">
        <f t="shared" si="75"/>
        <v>0</v>
      </c>
      <c r="J2408" s="74" t="str">
        <f t="shared" si="74"/>
        <v/>
      </c>
    </row>
    <row r="2409" spans="1:10" ht="15" customHeight="1">
      <c r="A2409" s="25">
        <v>2454</v>
      </c>
      <c r="B2409" s="25" t="s">
        <v>17</v>
      </c>
      <c r="C2409" s="24" t="s">
        <v>3814</v>
      </c>
      <c r="D2409" s="24" t="s">
        <v>3812</v>
      </c>
      <c r="E2409" s="23">
        <v>96906</v>
      </c>
      <c r="F2409" s="115">
        <v>20</v>
      </c>
      <c r="G2409" s="85">
        <v>5.98</v>
      </c>
      <c r="H2409" s="72"/>
      <c r="I2409" s="73">
        <f t="shared" si="75"/>
        <v>0</v>
      </c>
      <c r="J2409" s="74" t="str">
        <f t="shared" si="74"/>
        <v/>
      </c>
    </row>
    <row r="2410" spans="1:10" ht="15" customHeight="1">
      <c r="A2410" s="25">
        <v>2455</v>
      </c>
      <c r="B2410" s="25" t="s">
        <v>17</v>
      </c>
      <c r="C2410" s="24" t="s">
        <v>3813</v>
      </c>
      <c r="D2410" s="24" t="s">
        <v>3812</v>
      </c>
      <c r="E2410" s="23">
        <v>96906</v>
      </c>
      <c r="F2410" s="115">
        <v>56</v>
      </c>
      <c r="G2410" s="85">
        <v>1.8566666666666667</v>
      </c>
      <c r="H2410" s="72"/>
      <c r="I2410" s="73">
        <f t="shared" si="75"/>
        <v>0</v>
      </c>
      <c r="J2410" s="74" t="str">
        <f t="shared" si="74"/>
        <v/>
      </c>
    </row>
    <row r="2411" spans="1:10" ht="15" customHeight="1">
      <c r="A2411" s="25">
        <v>2456</v>
      </c>
      <c r="B2411" s="25" t="s">
        <v>17</v>
      </c>
      <c r="C2411" s="24" t="s">
        <v>3810</v>
      </c>
      <c r="D2411" s="24" t="s">
        <v>3809</v>
      </c>
      <c r="E2411" s="23">
        <v>96906</v>
      </c>
      <c r="F2411" s="115">
        <v>40</v>
      </c>
      <c r="G2411" s="85">
        <v>2.1199999999999997</v>
      </c>
      <c r="H2411" s="72"/>
      <c r="I2411" s="73">
        <f t="shared" si="75"/>
        <v>0</v>
      </c>
      <c r="J2411" s="74" t="str">
        <f t="shared" si="74"/>
        <v/>
      </c>
    </row>
    <row r="2412" spans="1:10" ht="15" customHeight="1">
      <c r="A2412" s="25">
        <v>2457</v>
      </c>
      <c r="B2412" s="25" t="s">
        <v>17</v>
      </c>
      <c r="C2412" s="24" t="s">
        <v>3808</v>
      </c>
      <c r="D2412" s="24" t="s">
        <v>3807</v>
      </c>
      <c r="E2412" s="23">
        <v>96906</v>
      </c>
      <c r="F2412" s="115">
        <v>56</v>
      </c>
      <c r="G2412" s="85">
        <v>7.4499999999999993</v>
      </c>
      <c r="H2412" s="72"/>
      <c r="I2412" s="73">
        <f t="shared" si="75"/>
        <v>0</v>
      </c>
      <c r="J2412" s="74" t="str">
        <f t="shared" si="74"/>
        <v/>
      </c>
    </row>
    <row r="2413" spans="1:10" ht="15" customHeight="1">
      <c r="A2413" s="25">
        <v>2458</v>
      </c>
      <c r="B2413" s="25" t="s">
        <v>17</v>
      </c>
      <c r="C2413" s="24" t="s">
        <v>3805</v>
      </c>
      <c r="D2413" s="24" t="s">
        <v>3804</v>
      </c>
      <c r="E2413" s="23">
        <v>81343</v>
      </c>
      <c r="F2413" s="115">
        <v>54</v>
      </c>
      <c r="G2413" s="85">
        <v>5.623333333333334</v>
      </c>
      <c r="H2413" s="72"/>
      <c r="I2413" s="73">
        <f t="shared" si="75"/>
        <v>0</v>
      </c>
      <c r="J2413" s="74" t="str">
        <f t="shared" si="74"/>
        <v/>
      </c>
    </row>
    <row r="2414" spans="1:10" ht="15" customHeight="1">
      <c r="A2414" s="25">
        <v>2459</v>
      </c>
      <c r="B2414" s="25" t="s">
        <v>17</v>
      </c>
      <c r="C2414" s="24" t="s">
        <v>3803</v>
      </c>
      <c r="D2414" s="24" t="s">
        <v>3367</v>
      </c>
      <c r="E2414" s="23">
        <v>96906</v>
      </c>
      <c r="F2414" s="115">
        <v>11</v>
      </c>
      <c r="G2414" s="85">
        <v>10.86</v>
      </c>
      <c r="H2414" s="72"/>
      <c r="I2414" s="73">
        <f t="shared" si="75"/>
        <v>0</v>
      </c>
      <c r="J2414" s="74" t="str">
        <f t="shared" si="74"/>
        <v/>
      </c>
    </row>
    <row r="2415" spans="1:10" ht="15" customHeight="1">
      <c r="A2415" s="25">
        <v>2460</v>
      </c>
      <c r="B2415" s="25" t="s">
        <v>17</v>
      </c>
      <c r="C2415" s="24" t="s">
        <v>3802</v>
      </c>
      <c r="D2415" s="24" t="s">
        <v>3656</v>
      </c>
      <c r="E2415" s="23">
        <v>96906</v>
      </c>
      <c r="F2415" s="115">
        <v>5</v>
      </c>
      <c r="G2415" s="85">
        <v>28.400000000000002</v>
      </c>
      <c r="H2415" s="72"/>
      <c r="I2415" s="73">
        <f t="shared" si="75"/>
        <v>0</v>
      </c>
      <c r="J2415" s="74" t="str">
        <f t="shared" si="74"/>
        <v/>
      </c>
    </row>
    <row r="2416" spans="1:10" ht="15" customHeight="1">
      <c r="A2416" s="25">
        <v>2461</v>
      </c>
      <c r="B2416" s="25" t="s">
        <v>17</v>
      </c>
      <c r="C2416" s="24" t="s">
        <v>3801</v>
      </c>
      <c r="D2416" s="24" t="s">
        <v>3382</v>
      </c>
      <c r="E2416" s="23">
        <v>96906</v>
      </c>
      <c r="F2416" s="115">
        <v>5</v>
      </c>
      <c r="G2416" s="85">
        <v>85</v>
      </c>
      <c r="H2416" s="72"/>
      <c r="I2416" s="73">
        <f t="shared" si="75"/>
        <v>0</v>
      </c>
      <c r="J2416" s="74" t="str">
        <f t="shared" si="74"/>
        <v/>
      </c>
    </row>
    <row r="2417" spans="1:10" ht="15" customHeight="1">
      <c r="A2417" s="25">
        <v>2462</v>
      </c>
      <c r="B2417" s="25" t="s">
        <v>17</v>
      </c>
      <c r="C2417" s="24" t="s">
        <v>3800</v>
      </c>
      <c r="D2417" s="24" t="s">
        <v>3798</v>
      </c>
      <c r="E2417" s="23">
        <v>96906</v>
      </c>
      <c r="F2417" s="115">
        <v>5</v>
      </c>
      <c r="G2417" s="85">
        <v>222.40666666666667</v>
      </c>
      <c r="H2417" s="72"/>
      <c r="I2417" s="73">
        <f t="shared" si="75"/>
        <v>0</v>
      </c>
      <c r="J2417" s="74" t="str">
        <f t="shared" si="74"/>
        <v/>
      </c>
    </row>
    <row r="2418" spans="1:10" ht="15" customHeight="1">
      <c r="A2418" s="25">
        <v>2463</v>
      </c>
      <c r="B2418" s="25" t="s">
        <v>17</v>
      </c>
      <c r="C2418" s="24" t="s">
        <v>3799</v>
      </c>
      <c r="D2418" s="24" t="s">
        <v>3798</v>
      </c>
      <c r="E2418" s="23">
        <v>96906</v>
      </c>
      <c r="F2418" s="115">
        <v>5</v>
      </c>
      <c r="G2418" s="85">
        <v>184.09000000000003</v>
      </c>
      <c r="H2418" s="72"/>
      <c r="I2418" s="73">
        <f t="shared" si="75"/>
        <v>0</v>
      </c>
      <c r="J2418" s="74" t="str">
        <f t="shared" si="74"/>
        <v/>
      </c>
    </row>
    <row r="2419" spans="1:10" ht="15" customHeight="1">
      <c r="A2419" s="25">
        <v>2464</v>
      </c>
      <c r="B2419" s="25" t="s">
        <v>17</v>
      </c>
      <c r="C2419" s="24" t="s">
        <v>3797</v>
      </c>
      <c r="D2419" s="24" t="s">
        <v>2678</v>
      </c>
      <c r="E2419" s="23">
        <v>96906</v>
      </c>
      <c r="F2419" s="115">
        <v>5</v>
      </c>
      <c r="G2419" s="85">
        <v>151.11000000000001</v>
      </c>
      <c r="H2419" s="72"/>
      <c r="I2419" s="73">
        <f t="shared" si="75"/>
        <v>0</v>
      </c>
      <c r="J2419" s="74" t="str">
        <f t="shared" si="74"/>
        <v/>
      </c>
    </row>
    <row r="2420" spans="1:10" ht="15" customHeight="1">
      <c r="A2420" s="25">
        <v>2465</v>
      </c>
      <c r="B2420" s="25" t="s">
        <v>17</v>
      </c>
      <c r="C2420" s="24" t="s">
        <v>3794</v>
      </c>
      <c r="D2420" s="24" t="s">
        <v>3793</v>
      </c>
      <c r="E2420" s="23">
        <v>96906</v>
      </c>
      <c r="F2420" s="115">
        <v>26</v>
      </c>
      <c r="G2420" s="85">
        <v>2.5399999999999996</v>
      </c>
      <c r="H2420" s="72"/>
      <c r="I2420" s="73">
        <f t="shared" si="75"/>
        <v>0</v>
      </c>
      <c r="J2420" s="74" t="str">
        <f t="shared" si="74"/>
        <v/>
      </c>
    </row>
    <row r="2421" spans="1:10" ht="15" customHeight="1">
      <c r="A2421" s="25">
        <v>2466</v>
      </c>
      <c r="B2421" s="25" t="s">
        <v>17</v>
      </c>
      <c r="C2421" s="24" t="s">
        <v>3792</v>
      </c>
      <c r="D2421" s="24" t="s">
        <v>3611</v>
      </c>
      <c r="E2421" s="23">
        <v>96906</v>
      </c>
      <c r="F2421" s="115">
        <v>5</v>
      </c>
      <c r="G2421" s="85">
        <v>339.93666666666667</v>
      </c>
      <c r="H2421" s="72"/>
      <c r="I2421" s="73">
        <f t="shared" si="75"/>
        <v>0</v>
      </c>
      <c r="J2421" s="74" t="str">
        <f t="shared" si="74"/>
        <v/>
      </c>
    </row>
    <row r="2422" spans="1:10" ht="15" customHeight="1">
      <c r="A2422" s="25">
        <v>2467</v>
      </c>
      <c r="B2422" s="25" t="s">
        <v>17</v>
      </c>
      <c r="C2422" s="24" t="s">
        <v>3791</v>
      </c>
      <c r="D2422" s="24" t="s">
        <v>3315</v>
      </c>
      <c r="E2422" s="23">
        <v>96182</v>
      </c>
      <c r="F2422" s="115">
        <v>13</v>
      </c>
      <c r="G2422" s="85">
        <v>10.876666666666665</v>
      </c>
      <c r="H2422" s="72"/>
      <c r="I2422" s="73">
        <f t="shared" si="75"/>
        <v>0</v>
      </c>
      <c r="J2422" s="74" t="str">
        <f t="shared" si="74"/>
        <v/>
      </c>
    </row>
    <row r="2423" spans="1:10" ht="15" customHeight="1">
      <c r="A2423" s="25">
        <v>2468</v>
      </c>
      <c r="B2423" s="25" t="s">
        <v>17</v>
      </c>
      <c r="C2423" s="24" t="s">
        <v>3790</v>
      </c>
      <c r="D2423" s="24" t="s">
        <v>3611</v>
      </c>
      <c r="E2423" s="23">
        <v>96906</v>
      </c>
      <c r="F2423" s="115">
        <v>38</v>
      </c>
      <c r="G2423" s="85">
        <v>4.6866666666666665</v>
      </c>
      <c r="H2423" s="72"/>
      <c r="I2423" s="73">
        <f t="shared" si="75"/>
        <v>0</v>
      </c>
      <c r="J2423" s="74" t="str">
        <f t="shared" si="74"/>
        <v/>
      </c>
    </row>
    <row r="2424" spans="1:10" ht="15" customHeight="1">
      <c r="A2424" s="25">
        <v>2469</v>
      </c>
      <c r="B2424" s="25" t="s">
        <v>17</v>
      </c>
      <c r="C2424" s="24" t="s">
        <v>3789</v>
      </c>
      <c r="D2424" s="24" t="s">
        <v>3378</v>
      </c>
      <c r="E2424" s="23">
        <v>96906</v>
      </c>
      <c r="F2424" s="115">
        <v>40</v>
      </c>
      <c r="G2424" s="85">
        <v>13.54</v>
      </c>
      <c r="H2424" s="72"/>
      <c r="I2424" s="73">
        <f t="shared" si="75"/>
        <v>0</v>
      </c>
      <c r="J2424" s="74" t="str">
        <f t="shared" si="74"/>
        <v/>
      </c>
    </row>
    <row r="2425" spans="1:10" ht="15" customHeight="1">
      <c r="A2425" s="25">
        <v>2470</v>
      </c>
      <c r="B2425" s="25" t="s">
        <v>17</v>
      </c>
      <c r="C2425" s="24" t="s">
        <v>3788</v>
      </c>
      <c r="D2425" s="24" t="s">
        <v>3378</v>
      </c>
      <c r="E2425" s="23">
        <v>624</v>
      </c>
      <c r="F2425" s="115">
        <v>108</v>
      </c>
      <c r="G2425" s="85">
        <v>9.15</v>
      </c>
      <c r="H2425" s="72"/>
      <c r="I2425" s="73">
        <f t="shared" si="75"/>
        <v>0</v>
      </c>
      <c r="J2425" s="74" t="str">
        <f t="shared" si="74"/>
        <v/>
      </c>
    </row>
    <row r="2426" spans="1:10" ht="15" customHeight="1">
      <c r="A2426" s="25">
        <v>2471</v>
      </c>
      <c r="B2426" s="25" t="s">
        <v>17</v>
      </c>
      <c r="C2426" s="24" t="s">
        <v>3787</v>
      </c>
      <c r="D2426" s="24" t="s">
        <v>3315</v>
      </c>
      <c r="E2426" s="23">
        <v>96906</v>
      </c>
      <c r="F2426" s="115">
        <v>9</v>
      </c>
      <c r="G2426" s="85">
        <v>20.323333333333334</v>
      </c>
      <c r="H2426" s="72"/>
      <c r="I2426" s="73">
        <f t="shared" si="75"/>
        <v>0</v>
      </c>
      <c r="J2426" s="74" t="str">
        <f t="shared" si="74"/>
        <v/>
      </c>
    </row>
    <row r="2427" spans="1:10" ht="15" customHeight="1">
      <c r="A2427" s="25">
        <v>2472</v>
      </c>
      <c r="B2427" s="25" t="s">
        <v>17</v>
      </c>
      <c r="C2427" s="24" t="s">
        <v>3786</v>
      </c>
      <c r="D2427" s="24" t="s">
        <v>3315</v>
      </c>
      <c r="E2427" s="23">
        <v>21439</v>
      </c>
      <c r="F2427" s="115">
        <v>5</v>
      </c>
      <c r="G2427" s="85">
        <v>29.75</v>
      </c>
      <c r="H2427" s="72"/>
      <c r="I2427" s="73">
        <f t="shared" si="75"/>
        <v>0</v>
      </c>
      <c r="J2427" s="74" t="str">
        <f t="shared" si="74"/>
        <v/>
      </c>
    </row>
    <row r="2428" spans="1:10" ht="15" customHeight="1">
      <c r="A2428" s="25">
        <v>2473</v>
      </c>
      <c r="B2428" s="25" t="s">
        <v>17</v>
      </c>
      <c r="C2428" s="24" t="s">
        <v>3785</v>
      </c>
      <c r="D2428" s="24" t="s">
        <v>3304</v>
      </c>
      <c r="E2428" s="23">
        <v>96906</v>
      </c>
      <c r="F2428" s="115">
        <v>243</v>
      </c>
      <c r="G2428" s="85">
        <v>1.6199999999999999</v>
      </c>
      <c r="H2428" s="72"/>
      <c r="I2428" s="73">
        <f t="shared" si="75"/>
        <v>0</v>
      </c>
      <c r="J2428" s="74" t="str">
        <f t="shared" si="74"/>
        <v/>
      </c>
    </row>
    <row r="2429" spans="1:10" ht="15" customHeight="1">
      <c r="A2429" s="25">
        <v>2474</v>
      </c>
      <c r="B2429" s="25" t="s">
        <v>17</v>
      </c>
      <c r="C2429" s="24" t="s">
        <v>3784</v>
      </c>
      <c r="D2429" s="24" t="s">
        <v>3304</v>
      </c>
      <c r="E2429" s="23">
        <v>80205</v>
      </c>
      <c r="F2429" s="115">
        <v>80</v>
      </c>
      <c r="G2429" s="85">
        <v>1.02</v>
      </c>
      <c r="H2429" s="72"/>
      <c r="I2429" s="73">
        <f t="shared" si="75"/>
        <v>0</v>
      </c>
      <c r="J2429" s="74" t="str">
        <f t="shared" si="74"/>
        <v/>
      </c>
    </row>
    <row r="2430" spans="1:10" ht="15" customHeight="1">
      <c r="A2430" s="25">
        <v>2475</v>
      </c>
      <c r="B2430" s="25" t="s">
        <v>17</v>
      </c>
      <c r="C2430" s="24" t="s">
        <v>3783</v>
      </c>
      <c r="D2430" s="24" t="s">
        <v>3081</v>
      </c>
      <c r="E2430" s="23">
        <v>65029</v>
      </c>
      <c r="F2430" s="115">
        <v>378</v>
      </c>
      <c r="G2430" s="85">
        <v>0.65</v>
      </c>
      <c r="H2430" s="72"/>
      <c r="I2430" s="73">
        <f t="shared" si="75"/>
        <v>0</v>
      </c>
      <c r="J2430" s="74" t="str">
        <f t="shared" si="74"/>
        <v/>
      </c>
    </row>
    <row r="2431" spans="1:10" ht="15" customHeight="1">
      <c r="A2431" s="25">
        <v>2476</v>
      </c>
      <c r="B2431" s="25" t="s">
        <v>17</v>
      </c>
      <c r="C2431" s="24" t="s">
        <v>3783</v>
      </c>
      <c r="D2431" s="24" t="s">
        <v>3081</v>
      </c>
      <c r="E2431" s="23">
        <v>80205</v>
      </c>
      <c r="F2431" s="115">
        <v>2612</v>
      </c>
      <c r="G2431" s="85">
        <v>0.7400000000000001</v>
      </c>
      <c r="H2431" s="72"/>
      <c r="I2431" s="73">
        <f t="shared" si="75"/>
        <v>0</v>
      </c>
      <c r="J2431" s="74" t="str">
        <f t="shared" si="74"/>
        <v/>
      </c>
    </row>
    <row r="2432" spans="1:10" ht="15" customHeight="1">
      <c r="A2432" s="25">
        <v>2477</v>
      </c>
      <c r="B2432" s="25" t="s">
        <v>17</v>
      </c>
      <c r="C2432" s="24" t="s">
        <v>3783</v>
      </c>
      <c r="D2432" s="24" t="s">
        <v>3081</v>
      </c>
      <c r="E2432" s="23">
        <v>96906</v>
      </c>
      <c r="F2432" s="115">
        <v>2025</v>
      </c>
      <c r="G2432" s="85">
        <v>0.51666666666666672</v>
      </c>
      <c r="H2432" s="72"/>
      <c r="I2432" s="73">
        <f t="shared" si="75"/>
        <v>0</v>
      </c>
      <c r="J2432" s="74" t="str">
        <f t="shared" si="74"/>
        <v/>
      </c>
    </row>
    <row r="2433" spans="1:10" ht="15" customHeight="1">
      <c r="A2433" s="25">
        <v>2478</v>
      </c>
      <c r="B2433" s="25" t="s">
        <v>17</v>
      </c>
      <c r="C2433" s="24" t="s">
        <v>3783</v>
      </c>
      <c r="D2433" s="24" t="s">
        <v>3081</v>
      </c>
      <c r="E2433" s="23" t="s">
        <v>3723</v>
      </c>
      <c r="F2433" s="115">
        <v>328</v>
      </c>
      <c r="G2433" s="85">
        <v>0.66666666666666663</v>
      </c>
      <c r="H2433" s="72"/>
      <c r="I2433" s="73">
        <f t="shared" si="75"/>
        <v>0</v>
      </c>
      <c r="J2433" s="74" t="str">
        <f t="shared" si="74"/>
        <v/>
      </c>
    </row>
    <row r="2434" spans="1:10" ht="15" customHeight="1">
      <c r="A2434" s="25">
        <v>2479</v>
      </c>
      <c r="B2434" s="25" t="s">
        <v>17</v>
      </c>
      <c r="C2434" s="24" t="s">
        <v>638</v>
      </c>
      <c r="D2434" s="24" t="s">
        <v>3354</v>
      </c>
      <c r="E2434" s="23">
        <v>80205</v>
      </c>
      <c r="F2434" s="115">
        <v>1123</v>
      </c>
      <c r="G2434" s="85">
        <v>0.8833333333333333</v>
      </c>
      <c r="H2434" s="72"/>
      <c r="I2434" s="73">
        <f t="shared" si="75"/>
        <v>0</v>
      </c>
      <c r="J2434" s="74" t="str">
        <f t="shared" ref="J2434:J2497" si="76">IF(H:H&gt;G:G, "Above Estimated Unit Price", "")</f>
        <v/>
      </c>
    </row>
    <row r="2435" spans="1:10" ht="15" customHeight="1">
      <c r="A2435" s="25">
        <v>2480</v>
      </c>
      <c r="B2435" s="25" t="s">
        <v>17</v>
      </c>
      <c r="C2435" s="24" t="s">
        <v>3782</v>
      </c>
      <c r="D2435" s="24" t="s">
        <v>3354</v>
      </c>
      <c r="E2435" s="23">
        <v>80205</v>
      </c>
      <c r="F2435" s="115">
        <v>194</v>
      </c>
      <c r="G2435" s="85">
        <v>0.96</v>
      </c>
      <c r="H2435" s="72"/>
      <c r="I2435" s="73">
        <f t="shared" ref="I2435:I2498" si="77">H2435*F2435</f>
        <v>0</v>
      </c>
      <c r="J2435" s="74" t="str">
        <f t="shared" si="76"/>
        <v/>
      </c>
    </row>
    <row r="2436" spans="1:10" ht="15" customHeight="1">
      <c r="A2436" s="25">
        <v>2481</v>
      </c>
      <c r="B2436" s="25" t="s">
        <v>17</v>
      </c>
      <c r="C2436" s="24" t="s">
        <v>3782</v>
      </c>
      <c r="D2436" s="24" t="s">
        <v>3354</v>
      </c>
      <c r="E2436" s="23">
        <v>96906</v>
      </c>
      <c r="F2436" s="115">
        <v>456</v>
      </c>
      <c r="G2436" s="85">
        <v>0.79</v>
      </c>
      <c r="H2436" s="72"/>
      <c r="I2436" s="73">
        <f t="shared" si="77"/>
        <v>0</v>
      </c>
      <c r="J2436" s="74" t="str">
        <f t="shared" si="76"/>
        <v/>
      </c>
    </row>
    <row r="2437" spans="1:10" ht="15" customHeight="1">
      <c r="A2437" s="25">
        <v>2482</v>
      </c>
      <c r="B2437" s="25" t="s">
        <v>17</v>
      </c>
      <c r="C2437" s="24" t="s">
        <v>3781</v>
      </c>
      <c r="D2437" s="24" t="s">
        <v>3354</v>
      </c>
      <c r="E2437" s="23">
        <v>80205</v>
      </c>
      <c r="F2437" s="115">
        <v>82</v>
      </c>
      <c r="G2437" s="85">
        <v>1.2233333333333334</v>
      </c>
      <c r="H2437" s="72"/>
      <c r="I2437" s="73">
        <f t="shared" si="77"/>
        <v>0</v>
      </c>
      <c r="J2437" s="74" t="str">
        <f t="shared" si="76"/>
        <v/>
      </c>
    </row>
    <row r="2438" spans="1:10" ht="15" customHeight="1">
      <c r="A2438" s="25">
        <v>2483</v>
      </c>
      <c r="B2438" s="25" t="s">
        <v>17</v>
      </c>
      <c r="C2438" s="24" t="s">
        <v>637</v>
      </c>
      <c r="D2438" s="24" t="s">
        <v>3354</v>
      </c>
      <c r="E2438" s="23">
        <v>80205</v>
      </c>
      <c r="F2438" s="115">
        <v>224</v>
      </c>
      <c r="G2438" s="85">
        <v>1.2733333333333332</v>
      </c>
      <c r="H2438" s="72"/>
      <c r="I2438" s="73">
        <f t="shared" si="77"/>
        <v>0</v>
      </c>
      <c r="J2438" s="74" t="str">
        <f t="shared" si="76"/>
        <v/>
      </c>
    </row>
    <row r="2439" spans="1:10" ht="15" customHeight="1">
      <c r="A2439" s="25">
        <v>2484</v>
      </c>
      <c r="B2439" s="25" t="s">
        <v>17</v>
      </c>
      <c r="C2439" s="24" t="s">
        <v>637</v>
      </c>
      <c r="D2439" s="24" t="s">
        <v>3354</v>
      </c>
      <c r="E2439" s="23">
        <v>96906</v>
      </c>
      <c r="F2439" s="115">
        <v>170</v>
      </c>
      <c r="G2439" s="85">
        <v>1.23</v>
      </c>
      <c r="H2439" s="72"/>
      <c r="I2439" s="73">
        <f t="shared" si="77"/>
        <v>0</v>
      </c>
      <c r="J2439" s="74" t="str">
        <f t="shared" si="76"/>
        <v/>
      </c>
    </row>
    <row r="2440" spans="1:10" ht="15" customHeight="1">
      <c r="A2440" s="25">
        <v>2485</v>
      </c>
      <c r="B2440" s="25" t="s">
        <v>17</v>
      </c>
      <c r="C2440" s="24" t="s">
        <v>633</v>
      </c>
      <c r="D2440" s="24" t="s">
        <v>3780</v>
      </c>
      <c r="E2440" s="23">
        <v>80205</v>
      </c>
      <c r="F2440" s="115">
        <v>844</v>
      </c>
      <c r="G2440" s="85">
        <v>1.7966666666666666</v>
      </c>
      <c r="H2440" s="72"/>
      <c r="I2440" s="73">
        <f t="shared" si="77"/>
        <v>0</v>
      </c>
      <c r="J2440" s="74" t="str">
        <f t="shared" si="76"/>
        <v/>
      </c>
    </row>
    <row r="2441" spans="1:10" ht="15" customHeight="1">
      <c r="A2441" s="25">
        <v>2486</v>
      </c>
      <c r="B2441" s="25" t="s">
        <v>17</v>
      </c>
      <c r="C2441" s="24" t="s">
        <v>633</v>
      </c>
      <c r="D2441" s="24" t="s">
        <v>3780</v>
      </c>
      <c r="E2441" s="23">
        <v>96906</v>
      </c>
      <c r="F2441" s="115">
        <v>76</v>
      </c>
      <c r="G2441" s="85">
        <v>1.26</v>
      </c>
      <c r="H2441" s="72"/>
      <c r="I2441" s="73">
        <f t="shared" si="77"/>
        <v>0</v>
      </c>
      <c r="J2441" s="74" t="str">
        <f t="shared" si="76"/>
        <v/>
      </c>
    </row>
    <row r="2442" spans="1:10" ht="15" customHeight="1">
      <c r="A2442" s="25">
        <v>2487</v>
      </c>
      <c r="B2442" s="25" t="s">
        <v>17</v>
      </c>
      <c r="C2442" s="24" t="s">
        <v>3779</v>
      </c>
      <c r="D2442" s="24" t="s">
        <v>3304</v>
      </c>
      <c r="E2442" s="23">
        <v>80205</v>
      </c>
      <c r="F2442" s="115">
        <v>100</v>
      </c>
      <c r="G2442" s="85">
        <v>3.0766666666666667</v>
      </c>
      <c r="H2442" s="72"/>
      <c r="I2442" s="73">
        <f t="shared" si="77"/>
        <v>0</v>
      </c>
      <c r="J2442" s="74" t="str">
        <f t="shared" si="76"/>
        <v/>
      </c>
    </row>
    <row r="2443" spans="1:10" ht="15" customHeight="1">
      <c r="A2443" s="25">
        <v>2488</v>
      </c>
      <c r="B2443" s="25" t="s">
        <v>17</v>
      </c>
      <c r="C2443" s="24" t="s">
        <v>3778</v>
      </c>
      <c r="D2443" s="24" t="s">
        <v>3303</v>
      </c>
      <c r="E2443" s="23">
        <v>96906</v>
      </c>
      <c r="F2443" s="115">
        <v>150</v>
      </c>
      <c r="G2443" s="85">
        <v>1.0666666666666667</v>
      </c>
      <c r="H2443" s="72"/>
      <c r="I2443" s="73">
        <f t="shared" si="77"/>
        <v>0</v>
      </c>
      <c r="J2443" s="74" t="str">
        <f t="shared" si="76"/>
        <v/>
      </c>
    </row>
    <row r="2444" spans="1:10" ht="15" customHeight="1">
      <c r="A2444" s="25">
        <v>2489</v>
      </c>
      <c r="B2444" s="25" t="s">
        <v>17</v>
      </c>
      <c r="C2444" s="24" t="s">
        <v>3777</v>
      </c>
      <c r="D2444" s="24" t="s">
        <v>3080</v>
      </c>
      <c r="E2444" s="23">
        <v>96906</v>
      </c>
      <c r="F2444" s="115">
        <v>80</v>
      </c>
      <c r="G2444" s="85">
        <v>7.04</v>
      </c>
      <c r="H2444" s="72"/>
      <c r="I2444" s="73">
        <f t="shared" si="77"/>
        <v>0</v>
      </c>
      <c r="J2444" s="74" t="str">
        <f t="shared" si="76"/>
        <v/>
      </c>
    </row>
    <row r="2445" spans="1:10" ht="15" customHeight="1">
      <c r="A2445" s="25">
        <v>2490</v>
      </c>
      <c r="B2445" s="25" t="s">
        <v>17</v>
      </c>
      <c r="C2445" s="24" t="s">
        <v>3774</v>
      </c>
      <c r="D2445" s="24" t="s">
        <v>3354</v>
      </c>
      <c r="E2445" s="23">
        <v>80205</v>
      </c>
      <c r="F2445" s="115">
        <v>1541</v>
      </c>
      <c r="G2445" s="85">
        <v>0.99333333333333329</v>
      </c>
      <c r="H2445" s="72"/>
      <c r="I2445" s="73">
        <f t="shared" si="77"/>
        <v>0</v>
      </c>
      <c r="J2445" s="74" t="str">
        <f t="shared" si="76"/>
        <v/>
      </c>
    </row>
    <row r="2446" spans="1:10" ht="15" customHeight="1">
      <c r="A2446" s="25">
        <v>2491</v>
      </c>
      <c r="B2446" s="25" t="s">
        <v>17</v>
      </c>
      <c r="C2446" s="24" t="s">
        <v>622</v>
      </c>
      <c r="D2446" s="24" t="s">
        <v>3354</v>
      </c>
      <c r="E2446" s="23">
        <v>80205</v>
      </c>
      <c r="F2446" s="115">
        <v>210</v>
      </c>
      <c r="G2446" s="85">
        <v>2.31</v>
      </c>
      <c r="H2446" s="72"/>
      <c r="I2446" s="73">
        <f t="shared" si="77"/>
        <v>0</v>
      </c>
      <c r="J2446" s="74" t="str">
        <f t="shared" si="76"/>
        <v/>
      </c>
    </row>
    <row r="2447" spans="1:10" ht="15" customHeight="1">
      <c r="A2447" s="25">
        <v>2492</v>
      </c>
      <c r="B2447" s="25" t="s">
        <v>17</v>
      </c>
      <c r="C2447" s="24" t="s">
        <v>622</v>
      </c>
      <c r="D2447" s="24" t="s">
        <v>3354</v>
      </c>
      <c r="E2447" s="23">
        <v>96906</v>
      </c>
      <c r="F2447" s="115">
        <v>172</v>
      </c>
      <c r="G2447" s="85">
        <v>1.4166666666666667</v>
      </c>
      <c r="H2447" s="72"/>
      <c r="I2447" s="73">
        <f t="shared" si="77"/>
        <v>0</v>
      </c>
      <c r="J2447" s="74" t="str">
        <f t="shared" si="76"/>
        <v/>
      </c>
    </row>
    <row r="2448" spans="1:10" ht="15" customHeight="1">
      <c r="A2448" s="25">
        <v>2493</v>
      </c>
      <c r="B2448" s="25" t="s">
        <v>17</v>
      </c>
      <c r="C2448" s="24" t="s">
        <v>3770</v>
      </c>
      <c r="D2448" s="24" t="s">
        <v>3354</v>
      </c>
      <c r="E2448" s="23">
        <v>80205</v>
      </c>
      <c r="F2448" s="115">
        <v>57</v>
      </c>
      <c r="G2448" s="85">
        <v>1.3333333333333333</v>
      </c>
      <c r="H2448" s="72"/>
      <c r="I2448" s="73">
        <f t="shared" si="77"/>
        <v>0</v>
      </c>
      <c r="J2448" s="74" t="str">
        <f t="shared" si="76"/>
        <v/>
      </c>
    </row>
    <row r="2449" spans="1:10" ht="15" customHeight="1">
      <c r="A2449" s="25">
        <v>2494</v>
      </c>
      <c r="B2449" s="25" t="s">
        <v>17</v>
      </c>
      <c r="C2449" s="24" t="s">
        <v>621</v>
      </c>
      <c r="D2449" s="24" t="s">
        <v>3354</v>
      </c>
      <c r="E2449" s="23">
        <v>65029</v>
      </c>
      <c r="F2449" s="115">
        <v>146</v>
      </c>
      <c r="G2449" s="85">
        <v>2.04</v>
      </c>
      <c r="H2449" s="72"/>
      <c r="I2449" s="73">
        <f t="shared" si="77"/>
        <v>0</v>
      </c>
      <c r="J2449" s="74" t="str">
        <f t="shared" si="76"/>
        <v/>
      </c>
    </row>
    <row r="2450" spans="1:10" ht="15" customHeight="1">
      <c r="A2450" s="25">
        <v>2495</v>
      </c>
      <c r="B2450" s="25" t="s">
        <v>17</v>
      </c>
      <c r="C2450" s="24" t="s">
        <v>621</v>
      </c>
      <c r="D2450" s="24" t="s">
        <v>3354</v>
      </c>
      <c r="E2450" s="23">
        <v>80205</v>
      </c>
      <c r="F2450" s="115">
        <v>1451</v>
      </c>
      <c r="G2450" s="85">
        <v>2.0366666666666666</v>
      </c>
      <c r="H2450" s="72"/>
      <c r="I2450" s="73">
        <f t="shared" si="77"/>
        <v>0</v>
      </c>
      <c r="J2450" s="74" t="str">
        <f t="shared" si="76"/>
        <v/>
      </c>
    </row>
    <row r="2451" spans="1:10" ht="15" customHeight="1">
      <c r="A2451" s="25">
        <v>2496</v>
      </c>
      <c r="B2451" s="25" t="s">
        <v>17</v>
      </c>
      <c r="C2451" s="24" t="s">
        <v>621</v>
      </c>
      <c r="D2451" s="24" t="s">
        <v>3354</v>
      </c>
      <c r="E2451" s="23">
        <v>96906</v>
      </c>
      <c r="F2451" s="115">
        <v>50</v>
      </c>
      <c r="G2451" s="85">
        <v>2.14</v>
      </c>
      <c r="H2451" s="72"/>
      <c r="I2451" s="73">
        <f t="shared" si="77"/>
        <v>0</v>
      </c>
      <c r="J2451" s="74" t="str">
        <f t="shared" si="76"/>
        <v/>
      </c>
    </row>
    <row r="2452" spans="1:10" ht="15" customHeight="1">
      <c r="A2452" s="25">
        <v>2497</v>
      </c>
      <c r="B2452" s="25" t="s">
        <v>17</v>
      </c>
      <c r="C2452" s="24" t="s">
        <v>3769</v>
      </c>
      <c r="D2452" s="24" t="s">
        <v>3354</v>
      </c>
      <c r="E2452" s="23">
        <v>80205</v>
      </c>
      <c r="F2452" s="115">
        <v>220</v>
      </c>
      <c r="G2452" s="85">
        <v>2.6933333333333334</v>
      </c>
      <c r="H2452" s="72"/>
      <c r="I2452" s="73">
        <f t="shared" si="77"/>
        <v>0</v>
      </c>
      <c r="J2452" s="74" t="str">
        <f t="shared" si="76"/>
        <v/>
      </c>
    </row>
    <row r="2453" spans="1:10" ht="15" customHeight="1">
      <c r="A2453" s="25">
        <v>2498</v>
      </c>
      <c r="B2453" s="25" t="s">
        <v>17</v>
      </c>
      <c r="C2453" s="24" t="s">
        <v>3768</v>
      </c>
      <c r="D2453" s="24" t="s">
        <v>3354</v>
      </c>
      <c r="E2453" s="23">
        <v>81348</v>
      </c>
      <c r="F2453" s="115">
        <v>50</v>
      </c>
      <c r="G2453" s="85">
        <v>2.06</v>
      </c>
      <c r="H2453" s="72"/>
      <c r="I2453" s="73">
        <f t="shared" si="77"/>
        <v>0</v>
      </c>
      <c r="J2453" s="74" t="str">
        <f t="shared" si="76"/>
        <v/>
      </c>
    </row>
    <row r="2454" spans="1:10" ht="15" customHeight="1">
      <c r="A2454" s="25">
        <v>2499</v>
      </c>
      <c r="B2454" s="25" t="s">
        <v>17</v>
      </c>
      <c r="C2454" s="24" t="s">
        <v>3768</v>
      </c>
      <c r="D2454" s="24" t="s">
        <v>3354</v>
      </c>
      <c r="E2454" s="23">
        <v>96906</v>
      </c>
      <c r="F2454" s="115">
        <v>212</v>
      </c>
      <c r="G2454" s="85">
        <v>2.2900000000000005</v>
      </c>
      <c r="H2454" s="72"/>
      <c r="I2454" s="73">
        <f t="shared" si="77"/>
        <v>0</v>
      </c>
      <c r="J2454" s="74" t="str">
        <f t="shared" si="76"/>
        <v/>
      </c>
    </row>
    <row r="2455" spans="1:10" ht="15" customHeight="1">
      <c r="A2455" s="25">
        <v>2500</v>
      </c>
      <c r="B2455" s="25" t="s">
        <v>17</v>
      </c>
      <c r="C2455" s="24" t="s">
        <v>3766</v>
      </c>
      <c r="D2455" s="24" t="s">
        <v>3354</v>
      </c>
      <c r="E2455" s="23">
        <v>80205</v>
      </c>
      <c r="F2455" s="115">
        <v>50</v>
      </c>
      <c r="G2455" s="85">
        <v>1.0199999999999998</v>
      </c>
      <c r="H2455" s="72"/>
      <c r="I2455" s="73">
        <f t="shared" si="77"/>
        <v>0</v>
      </c>
      <c r="J2455" s="74" t="str">
        <f t="shared" si="76"/>
        <v/>
      </c>
    </row>
    <row r="2456" spans="1:10" ht="15" customHeight="1">
      <c r="A2456" s="25">
        <v>2501</v>
      </c>
      <c r="B2456" s="25" t="s">
        <v>17</v>
      </c>
      <c r="C2456" s="24" t="s">
        <v>3765</v>
      </c>
      <c r="D2456" s="24" t="s">
        <v>3354</v>
      </c>
      <c r="E2456" s="23">
        <v>80205</v>
      </c>
      <c r="F2456" s="115">
        <v>90</v>
      </c>
      <c r="G2456" s="85">
        <v>1.3633333333333333</v>
      </c>
      <c r="H2456" s="72"/>
      <c r="I2456" s="73">
        <f t="shared" si="77"/>
        <v>0</v>
      </c>
      <c r="J2456" s="74" t="str">
        <f t="shared" si="76"/>
        <v/>
      </c>
    </row>
    <row r="2457" spans="1:10" ht="15" customHeight="1">
      <c r="A2457" s="25">
        <v>2502</v>
      </c>
      <c r="B2457" s="25" t="s">
        <v>17</v>
      </c>
      <c r="C2457" s="24" t="s">
        <v>3765</v>
      </c>
      <c r="D2457" s="24" t="s">
        <v>3354</v>
      </c>
      <c r="E2457" s="23">
        <v>96906</v>
      </c>
      <c r="F2457" s="115">
        <v>565</v>
      </c>
      <c r="G2457" s="85">
        <v>1.3</v>
      </c>
      <c r="H2457" s="72"/>
      <c r="I2457" s="73">
        <f t="shared" si="77"/>
        <v>0</v>
      </c>
      <c r="J2457" s="74" t="str">
        <f t="shared" si="76"/>
        <v/>
      </c>
    </row>
    <row r="2458" spans="1:10" ht="15" customHeight="1">
      <c r="A2458" s="25">
        <v>2503</v>
      </c>
      <c r="B2458" s="25" t="s">
        <v>17</v>
      </c>
      <c r="C2458" s="24" t="s">
        <v>3763</v>
      </c>
      <c r="D2458" s="24" t="s">
        <v>3273</v>
      </c>
      <c r="E2458" s="23">
        <v>96906</v>
      </c>
      <c r="F2458" s="115">
        <v>148</v>
      </c>
      <c r="G2458" s="85">
        <v>0.45</v>
      </c>
      <c r="H2458" s="72"/>
      <c r="I2458" s="73">
        <f t="shared" si="77"/>
        <v>0</v>
      </c>
      <c r="J2458" s="74" t="str">
        <f t="shared" si="76"/>
        <v/>
      </c>
    </row>
    <row r="2459" spans="1:10" ht="15" customHeight="1">
      <c r="A2459" s="25">
        <v>2504</v>
      </c>
      <c r="B2459" s="25" t="s">
        <v>17</v>
      </c>
      <c r="C2459" s="24" t="s">
        <v>3762</v>
      </c>
      <c r="D2459" s="24" t="s">
        <v>3267</v>
      </c>
      <c r="E2459" s="23">
        <v>360</v>
      </c>
      <c r="F2459" s="115">
        <v>156</v>
      </c>
      <c r="G2459" s="85">
        <v>0.57666666666666666</v>
      </c>
      <c r="H2459" s="72"/>
      <c r="I2459" s="73">
        <f t="shared" si="77"/>
        <v>0</v>
      </c>
      <c r="J2459" s="74" t="str">
        <f t="shared" si="76"/>
        <v/>
      </c>
    </row>
    <row r="2460" spans="1:10" ht="15" customHeight="1">
      <c r="A2460" s="25">
        <v>2505</v>
      </c>
      <c r="B2460" s="25" t="s">
        <v>17</v>
      </c>
      <c r="C2460" s="24" t="s">
        <v>3761</v>
      </c>
      <c r="D2460" s="24" t="s">
        <v>2752</v>
      </c>
      <c r="E2460" s="23">
        <v>80205</v>
      </c>
      <c r="F2460" s="115">
        <v>50</v>
      </c>
      <c r="G2460" s="85">
        <v>2.9466666666666668</v>
      </c>
      <c r="H2460" s="72"/>
      <c r="I2460" s="73">
        <f t="shared" si="77"/>
        <v>0</v>
      </c>
      <c r="J2460" s="74" t="str">
        <f t="shared" si="76"/>
        <v/>
      </c>
    </row>
    <row r="2461" spans="1:10" ht="15" customHeight="1">
      <c r="A2461" s="25">
        <v>2506</v>
      </c>
      <c r="B2461" s="25" t="s">
        <v>17</v>
      </c>
      <c r="C2461" s="24" t="s">
        <v>3759</v>
      </c>
      <c r="D2461" s="24" t="s">
        <v>2752</v>
      </c>
      <c r="E2461" s="23">
        <v>63020</v>
      </c>
      <c r="F2461" s="115">
        <v>36</v>
      </c>
      <c r="G2461" s="85">
        <v>3.15</v>
      </c>
      <c r="H2461" s="72"/>
      <c r="I2461" s="73">
        <f t="shared" si="77"/>
        <v>0</v>
      </c>
      <c r="J2461" s="74" t="str">
        <f t="shared" si="76"/>
        <v/>
      </c>
    </row>
    <row r="2462" spans="1:10" ht="15" customHeight="1">
      <c r="A2462" s="25">
        <v>2507</v>
      </c>
      <c r="B2462" s="25" t="s">
        <v>17</v>
      </c>
      <c r="C2462" s="24" t="s">
        <v>3758</v>
      </c>
      <c r="D2462" s="24" t="s">
        <v>2752</v>
      </c>
      <c r="E2462" s="23">
        <v>80205</v>
      </c>
      <c r="F2462" s="115">
        <v>1780</v>
      </c>
      <c r="G2462" s="85">
        <v>3.0500000000000003</v>
      </c>
      <c r="H2462" s="72"/>
      <c r="I2462" s="73">
        <f t="shared" si="77"/>
        <v>0</v>
      </c>
      <c r="J2462" s="74" t="str">
        <f t="shared" si="76"/>
        <v/>
      </c>
    </row>
    <row r="2463" spans="1:10" ht="15" customHeight="1">
      <c r="A2463" s="25">
        <v>2508</v>
      </c>
      <c r="B2463" s="25" t="s">
        <v>17</v>
      </c>
      <c r="C2463" s="24" t="s">
        <v>3757</v>
      </c>
      <c r="D2463" s="24" t="s">
        <v>2752</v>
      </c>
      <c r="E2463" s="23">
        <v>80205</v>
      </c>
      <c r="F2463" s="115">
        <v>110</v>
      </c>
      <c r="G2463" s="85">
        <v>6.5933333333333337</v>
      </c>
      <c r="H2463" s="72"/>
      <c r="I2463" s="73">
        <f t="shared" si="77"/>
        <v>0</v>
      </c>
      <c r="J2463" s="74" t="str">
        <f t="shared" si="76"/>
        <v/>
      </c>
    </row>
    <row r="2464" spans="1:10" ht="15" customHeight="1">
      <c r="A2464" s="25">
        <v>2509</v>
      </c>
      <c r="B2464" s="25" t="s">
        <v>17</v>
      </c>
      <c r="C2464" s="24" t="s">
        <v>3756</v>
      </c>
      <c r="D2464" s="24" t="s">
        <v>2752</v>
      </c>
      <c r="E2464" s="23">
        <v>96906</v>
      </c>
      <c r="F2464" s="115">
        <v>48</v>
      </c>
      <c r="G2464" s="85">
        <v>2.9533333333333331</v>
      </c>
      <c r="H2464" s="72"/>
      <c r="I2464" s="73">
        <f t="shared" si="77"/>
        <v>0</v>
      </c>
      <c r="J2464" s="74" t="str">
        <f t="shared" si="76"/>
        <v/>
      </c>
    </row>
    <row r="2465" spans="1:10" ht="15" customHeight="1">
      <c r="A2465" s="25">
        <v>2510</v>
      </c>
      <c r="B2465" s="25" t="s">
        <v>17</v>
      </c>
      <c r="C2465" s="24" t="s">
        <v>3755</v>
      </c>
      <c r="D2465" s="24" t="s">
        <v>2752</v>
      </c>
      <c r="E2465" s="23" t="s">
        <v>719</v>
      </c>
      <c r="F2465" s="115">
        <v>44</v>
      </c>
      <c r="G2465" s="85">
        <v>3.8900000000000006</v>
      </c>
      <c r="H2465" s="72"/>
      <c r="I2465" s="73">
        <f t="shared" si="77"/>
        <v>0</v>
      </c>
      <c r="J2465" s="74" t="str">
        <f t="shared" si="76"/>
        <v/>
      </c>
    </row>
    <row r="2466" spans="1:10" ht="15" customHeight="1">
      <c r="A2466" s="25">
        <v>2511</v>
      </c>
      <c r="B2466" s="25" t="s">
        <v>17</v>
      </c>
      <c r="C2466" s="24" t="s">
        <v>3754</v>
      </c>
      <c r="D2466" s="24" t="s">
        <v>2752</v>
      </c>
      <c r="E2466" s="23">
        <v>88154</v>
      </c>
      <c r="F2466" s="115">
        <v>160</v>
      </c>
      <c r="G2466" s="85">
        <v>1.7533333333333332</v>
      </c>
      <c r="H2466" s="72"/>
      <c r="I2466" s="73">
        <f t="shared" si="77"/>
        <v>0</v>
      </c>
      <c r="J2466" s="74" t="str">
        <f t="shared" si="76"/>
        <v/>
      </c>
    </row>
    <row r="2467" spans="1:10" ht="15" customHeight="1">
      <c r="A2467" s="25">
        <v>2512</v>
      </c>
      <c r="B2467" s="25" t="s">
        <v>17</v>
      </c>
      <c r="C2467" s="24" t="s">
        <v>3753</v>
      </c>
      <c r="D2467" s="24" t="s">
        <v>2752</v>
      </c>
      <c r="E2467" s="23">
        <v>80205</v>
      </c>
      <c r="F2467" s="115">
        <v>157</v>
      </c>
      <c r="G2467" s="85">
        <v>4.59</v>
      </c>
      <c r="H2467" s="72"/>
      <c r="I2467" s="73">
        <f t="shared" si="77"/>
        <v>0</v>
      </c>
      <c r="J2467" s="74" t="str">
        <f t="shared" si="76"/>
        <v/>
      </c>
    </row>
    <row r="2468" spans="1:10" ht="15" customHeight="1">
      <c r="A2468" s="25">
        <v>2513</v>
      </c>
      <c r="B2468" s="25" t="s">
        <v>17</v>
      </c>
      <c r="C2468" s="24" t="s">
        <v>3752</v>
      </c>
      <c r="D2468" s="24" t="s">
        <v>2752</v>
      </c>
      <c r="E2468" s="23">
        <v>81348</v>
      </c>
      <c r="F2468" s="115">
        <v>2278</v>
      </c>
      <c r="G2468" s="85">
        <v>0.06</v>
      </c>
      <c r="H2468" s="72"/>
      <c r="I2468" s="73">
        <f t="shared" si="77"/>
        <v>0</v>
      </c>
      <c r="J2468" s="74" t="str">
        <f t="shared" si="76"/>
        <v/>
      </c>
    </row>
    <row r="2469" spans="1:10" ht="15" customHeight="1">
      <c r="A2469" s="25">
        <v>2514</v>
      </c>
      <c r="B2469" s="25" t="s">
        <v>17</v>
      </c>
      <c r="C2469" s="24" t="s">
        <v>3752</v>
      </c>
      <c r="D2469" s="24" t="s">
        <v>2752</v>
      </c>
      <c r="E2469" s="23" t="s">
        <v>3637</v>
      </c>
      <c r="F2469" s="115">
        <v>472</v>
      </c>
      <c r="G2469" s="85">
        <v>3.1366666666666667</v>
      </c>
      <c r="H2469" s="72"/>
      <c r="I2469" s="73">
        <f t="shared" si="77"/>
        <v>0</v>
      </c>
      <c r="J2469" s="74" t="str">
        <f t="shared" si="76"/>
        <v/>
      </c>
    </row>
    <row r="2470" spans="1:10" ht="15" customHeight="1">
      <c r="A2470" s="25">
        <v>2515</v>
      </c>
      <c r="B2470" s="25" t="s">
        <v>17</v>
      </c>
      <c r="C2470" s="24" t="s">
        <v>3751</v>
      </c>
      <c r="D2470" s="24" t="s">
        <v>2752</v>
      </c>
      <c r="E2470" s="23" t="s">
        <v>719</v>
      </c>
      <c r="F2470" s="115">
        <v>62</v>
      </c>
      <c r="G2470" s="85">
        <v>2.3633333333333333</v>
      </c>
      <c r="H2470" s="72"/>
      <c r="I2470" s="73">
        <f t="shared" si="77"/>
        <v>0</v>
      </c>
      <c r="J2470" s="74" t="str">
        <f t="shared" si="76"/>
        <v/>
      </c>
    </row>
    <row r="2471" spans="1:10" ht="15" customHeight="1">
      <c r="A2471" s="25">
        <v>2516</v>
      </c>
      <c r="B2471" s="25" t="s">
        <v>17</v>
      </c>
      <c r="C2471" s="24" t="s">
        <v>3750</v>
      </c>
      <c r="D2471" s="24" t="s">
        <v>3211</v>
      </c>
      <c r="E2471" s="23">
        <v>80205</v>
      </c>
      <c r="F2471" s="115">
        <v>92</v>
      </c>
      <c r="G2471" s="85">
        <v>3.0333333333333332</v>
      </c>
      <c r="H2471" s="72"/>
      <c r="I2471" s="73">
        <f t="shared" si="77"/>
        <v>0</v>
      </c>
      <c r="J2471" s="74" t="str">
        <f t="shared" si="76"/>
        <v/>
      </c>
    </row>
    <row r="2472" spans="1:10" ht="15" customHeight="1">
      <c r="A2472" s="25">
        <v>2517</v>
      </c>
      <c r="B2472" s="25" t="s">
        <v>17</v>
      </c>
      <c r="C2472" s="24" t="s">
        <v>3749</v>
      </c>
      <c r="D2472" s="24" t="s">
        <v>3436</v>
      </c>
      <c r="E2472" s="23">
        <v>80205</v>
      </c>
      <c r="F2472" s="115">
        <v>9</v>
      </c>
      <c r="G2472" s="85">
        <v>7.19</v>
      </c>
      <c r="H2472" s="72"/>
      <c r="I2472" s="73">
        <f t="shared" si="77"/>
        <v>0</v>
      </c>
      <c r="J2472" s="74" t="str">
        <f t="shared" si="76"/>
        <v/>
      </c>
    </row>
    <row r="2473" spans="1:10" ht="15" customHeight="1">
      <c r="A2473" s="25">
        <v>2518</v>
      </c>
      <c r="B2473" s="25" t="s">
        <v>17</v>
      </c>
      <c r="C2473" s="24" t="s">
        <v>3748</v>
      </c>
      <c r="D2473" s="24" t="s">
        <v>2752</v>
      </c>
      <c r="E2473" s="23">
        <v>80205</v>
      </c>
      <c r="F2473" s="115">
        <v>54</v>
      </c>
      <c r="G2473" s="85">
        <v>4.956666666666667</v>
      </c>
      <c r="H2473" s="72"/>
      <c r="I2473" s="73">
        <f t="shared" si="77"/>
        <v>0</v>
      </c>
      <c r="J2473" s="74" t="str">
        <f t="shared" si="76"/>
        <v/>
      </c>
    </row>
    <row r="2474" spans="1:10" ht="15" customHeight="1">
      <c r="A2474" s="25">
        <v>2519</v>
      </c>
      <c r="B2474" s="25" t="s">
        <v>17</v>
      </c>
      <c r="C2474" s="24" t="s">
        <v>3747</v>
      </c>
      <c r="D2474" s="24" t="s">
        <v>2752</v>
      </c>
      <c r="E2474" s="23" t="s">
        <v>2444</v>
      </c>
      <c r="F2474" s="115">
        <v>300</v>
      </c>
      <c r="G2474" s="85">
        <v>3.5233333333333334</v>
      </c>
      <c r="H2474" s="72"/>
      <c r="I2474" s="73">
        <f t="shared" si="77"/>
        <v>0</v>
      </c>
      <c r="J2474" s="74" t="str">
        <f t="shared" si="76"/>
        <v/>
      </c>
    </row>
    <row r="2475" spans="1:10" ht="15" customHeight="1">
      <c r="A2475" s="25">
        <v>2520</v>
      </c>
      <c r="B2475" s="25" t="s">
        <v>17</v>
      </c>
      <c r="C2475" s="24" t="s">
        <v>3745</v>
      </c>
      <c r="D2475" s="24" t="s">
        <v>2752</v>
      </c>
      <c r="E2475" s="23">
        <v>96906</v>
      </c>
      <c r="F2475" s="115">
        <v>63</v>
      </c>
      <c r="G2475" s="85">
        <v>1.01</v>
      </c>
      <c r="H2475" s="72"/>
      <c r="I2475" s="73">
        <f t="shared" si="77"/>
        <v>0</v>
      </c>
      <c r="J2475" s="74" t="str">
        <f t="shared" si="76"/>
        <v/>
      </c>
    </row>
    <row r="2476" spans="1:10" ht="15" customHeight="1">
      <c r="A2476" s="25">
        <v>2521</v>
      </c>
      <c r="B2476" s="25" t="s">
        <v>17</v>
      </c>
      <c r="C2476" s="24" t="s">
        <v>3744</v>
      </c>
      <c r="D2476" s="24" t="s">
        <v>2752</v>
      </c>
      <c r="E2476" s="23">
        <v>80205</v>
      </c>
      <c r="F2476" s="115">
        <v>143</v>
      </c>
      <c r="G2476" s="85">
        <v>3.563333333333333</v>
      </c>
      <c r="H2476" s="72"/>
      <c r="I2476" s="73">
        <f t="shared" si="77"/>
        <v>0</v>
      </c>
      <c r="J2476" s="74" t="str">
        <f t="shared" si="76"/>
        <v/>
      </c>
    </row>
    <row r="2477" spans="1:10" ht="15" customHeight="1">
      <c r="A2477" s="25">
        <v>2522</v>
      </c>
      <c r="B2477" s="25" t="s">
        <v>17</v>
      </c>
      <c r="C2477" s="24" t="s">
        <v>3743</v>
      </c>
      <c r="D2477" s="24" t="s">
        <v>2752</v>
      </c>
      <c r="E2477" s="23">
        <v>96906</v>
      </c>
      <c r="F2477" s="115">
        <v>20</v>
      </c>
      <c r="G2477" s="85">
        <v>4.37</v>
      </c>
      <c r="H2477" s="72"/>
      <c r="I2477" s="73">
        <f t="shared" si="77"/>
        <v>0</v>
      </c>
      <c r="J2477" s="74" t="str">
        <f t="shared" si="76"/>
        <v/>
      </c>
    </row>
    <row r="2478" spans="1:10" ht="15" customHeight="1">
      <c r="A2478" s="25">
        <v>2523</v>
      </c>
      <c r="B2478" s="25" t="s">
        <v>17</v>
      </c>
      <c r="C2478" s="24" t="s">
        <v>3742</v>
      </c>
      <c r="D2478" s="24" t="s">
        <v>2752</v>
      </c>
      <c r="E2478" s="23">
        <v>96906</v>
      </c>
      <c r="F2478" s="115">
        <v>80</v>
      </c>
      <c r="G2478" s="85">
        <v>6.1000000000000005</v>
      </c>
      <c r="H2478" s="72"/>
      <c r="I2478" s="73">
        <f t="shared" si="77"/>
        <v>0</v>
      </c>
      <c r="J2478" s="74" t="str">
        <f t="shared" si="76"/>
        <v/>
      </c>
    </row>
    <row r="2479" spans="1:10" ht="15" customHeight="1">
      <c r="A2479" s="25">
        <v>2524</v>
      </c>
      <c r="B2479" s="25" t="s">
        <v>17</v>
      </c>
      <c r="C2479" s="24" t="s">
        <v>3741</v>
      </c>
      <c r="D2479" s="24" t="s">
        <v>2817</v>
      </c>
      <c r="E2479" s="23">
        <v>80205</v>
      </c>
      <c r="F2479" s="115">
        <v>652</v>
      </c>
      <c r="G2479" s="85">
        <v>16.253333333333334</v>
      </c>
      <c r="H2479" s="72"/>
      <c r="I2479" s="73">
        <f t="shared" si="77"/>
        <v>0</v>
      </c>
      <c r="J2479" s="74" t="str">
        <f t="shared" si="76"/>
        <v/>
      </c>
    </row>
    <row r="2480" spans="1:10" ht="15" customHeight="1">
      <c r="A2480" s="25">
        <v>2525</v>
      </c>
      <c r="B2480" s="25" t="s">
        <v>17</v>
      </c>
      <c r="C2480" s="24" t="s">
        <v>3740</v>
      </c>
      <c r="D2480" s="24" t="s">
        <v>2752</v>
      </c>
      <c r="E2480" s="23">
        <v>80205</v>
      </c>
      <c r="F2480" s="115">
        <v>3442</v>
      </c>
      <c r="G2480" s="85">
        <v>12.56</v>
      </c>
      <c r="H2480" s="72"/>
      <c r="I2480" s="73">
        <f t="shared" si="77"/>
        <v>0</v>
      </c>
      <c r="J2480" s="74" t="str">
        <f t="shared" si="76"/>
        <v/>
      </c>
    </row>
    <row r="2481" spans="1:10" ht="15" customHeight="1">
      <c r="A2481" s="25">
        <v>2526</v>
      </c>
      <c r="B2481" s="25" t="s">
        <v>17</v>
      </c>
      <c r="C2481" s="24" t="s">
        <v>3739</v>
      </c>
      <c r="D2481" s="24" t="s">
        <v>2752</v>
      </c>
      <c r="E2481" s="23">
        <v>80205</v>
      </c>
      <c r="F2481" s="115">
        <v>124</v>
      </c>
      <c r="G2481" s="85">
        <v>12.614566666666667</v>
      </c>
      <c r="H2481" s="72"/>
      <c r="I2481" s="73">
        <f t="shared" si="77"/>
        <v>0</v>
      </c>
      <c r="J2481" s="74" t="str">
        <f t="shared" si="76"/>
        <v/>
      </c>
    </row>
    <row r="2482" spans="1:10" ht="15" customHeight="1">
      <c r="A2482" s="25">
        <v>2527</v>
      </c>
      <c r="B2482" s="25" t="s">
        <v>17</v>
      </c>
      <c r="C2482" s="24" t="s">
        <v>3738</v>
      </c>
      <c r="D2482" s="24" t="s">
        <v>2752</v>
      </c>
      <c r="E2482" s="23">
        <v>96906</v>
      </c>
      <c r="F2482" s="115">
        <v>8</v>
      </c>
      <c r="G2482" s="85">
        <v>62.833333333333336</v>
      </c>
      <c r="H2482" s="72"/>
      <c r="I2482" s="73">
        <f t="shared" si="77"/>
        <v>0</v>
      </c>
      <c r="J2482" s="74" t="str">
        <f t="shared" si="76"/>
        <v/>
      </c>
    </row>
    <row r="2483" spans="1:10" ht="15" customHeight="1">
      <c r="A2483" s="25">
        <v>2528</v>
      </c>
      <c r="B2483" s="25" t="s">
        <v>17</v>
      </c>
      <c r="C2483" s="24" t="s">
        <v>3737</v>
      </c>
      <c r="D2483" s="24" t="s">
        <v>2752</v>
      </c>
      <c r="E2483" s="23">
        <v>96906</v>
      </c>
      <c r="F2483" s="115">
        <v>200</v>
      </c>
      <c r="G2483" s="85">
        <v>5.3660666666666659</v>
      </c>
      <c r="H2483" s="72"/>
      <c r="I2483" s="73">
        <f t="shared" si="77"/>
        <v>0</v>
      </c>
      <c r="J2483" s="74" t="str">
        <f t="shared" si="76"/>
        <v/>
      </c>
    </row>
    <row r="2484" spans="1:10" ht="15" customHeight="1">
      <c r="A2484" s="25">
        <v>2529</v>
      </c>
      <c r="B2484" s="25" t="s">
        <v>17</v>
      </c>
      <c r="C2484" s="24" t="s">
        <v>3736</v>
      </c>
      <c r="D2484" s="24" t="s">
        <v>3211</v>
      </c>
      <c r="E2484" s="23">
        <v>80205</v>
      </c>
      <c r="F2484" s="115">
        <v>4692</v>
      </c>
      <c r="G2484" s="85">
        <v>4.1539999999999999</v>
      </c>
      <c r="H2484" s="72"/>
      <c r="I2484" s="73">
        <f t="shared" si="77"/>
        <v>0</v>
      </c>
      <c r="J2484" s="74" t="str">
        <f t="shared" si="76"/>
        <v/>
      </c>
    </row>
    <row r="2485" spans="1:10" ht="15" customHeight="1">
      <c r="A2485" s="25">
        <v>2530</v>
      </c>
      <c r="B2485" s="25" t="s">
        <v>17</v>
      </c>
      <c r="C2485" s="24" t="s">
        <v>3735</v>
      </c>
      <c r="D2485" s="24" t="s">
        <v>2752</v>
      </c>
      <c r="E2485" s="23">
        <v>96906</v>
      </c>
      <c r="F2485" s="115">
        <v>350</v>
      </c>
      <c r="G2485" s="85">
        <v>4.1481666666666674</v>
      </c>
      <c r="H2485" s="72"/>
      <c r="I2485" s="73">
        <f t="shared" si="77"/>
        <v>0</v>
      </c>
      <c r="J2485" s="74" t="str">
        <f t="shared" si="76"/>
        <v/>
      </c>
    </row>
    <row r="2486" spans="1:10" ht="15" customHeight="1">
      <c r="A2486" s="25">
        <v>2531</v>
      </c>
      <c r="B2486" s="25" t="s">
        <v>17</v>
      </c>
      <c r="C2486" s="24" t="s">
        <v>3734</v>
      </c>
      <c r="D2486" s="24" t="s">
        <v>2752</v>
      </c>
      <c r="E2486" s="23">
        <v>80205</v>
      </c>
      <c r="F2486" s="115">
        <v>100</v>
      </c>
      <c r="G2486" s="85">
        <v>3.859666666666667</v>
      </c>
      <c r="H2486" s="72"/>
      <c r="I2486" s="73">
        <f t="shared" si="77"/>
        <v>0</v>
      </c>
      <c r="J2486" s="74" t="str">
        <f t="shared" si="76"/>
        <v/>
      </c>
    </row>
    <row r="2487" spans="1:10" ht="15" customHeight="1">
      <c r="A2487" s="25">
        <v>2532</v>
      </c>
      <c r="B2487" s="25" t="s">
        <v>17</v>
      </c>
      <c r="C2487" s="24" t="s">
        <v>3734</v>
      </c>
      <c r="D2487" s="24" t="s">
        <v>2752</v>
      </c>
      <c r="E2487" s="23">
        <v>96906</v>
      </c>
      <c r="F2487" s="115">
        <v>1033</v>
      </c>
      <c r="G2487" s="85">
        <v>3.8592</v>
      </c>
      <c r="H2487" s="72"/>
      <c r="I2487" s="73">
        <f t="shared" si="77"/>
        <v>0</v>
      </c>
      <c r="J2487" s="74" t="str">
        <f t="shared" si="76"/>
        <v/>
      </c>
    </row>
    <row r="2488" spans="1:10" ht="15" customHeight="1">
      <c r="A2488" s="25">
        <v>2533</v>
      </c>
      <c r="B2488" s="25" t="s">
        <v>17</v>
      </c>
      <c r="C2488" s="24" t="s">
        <v>3733</v>
      </c>
      <c r="D2488" s="24" t="s">
        <v>3211</v>
      </c>
      <c r="E2488" s="23">
        <v>80205</v>
      </c>
      <c r="F2488" s="115">
        <v>2436</v>
      </c>
      <c r="G2488" s="85">
        <v>4.1509</v>
      </c>
      <c r="H2488" s="72"/>
      <c r="I2488" s="73">
        <f t="shared" si="77"/>
        <v>0</v>
      </c>
      <c r="J2488" s="74" t="str">
        <f t="shared" si="76"/>
        <v/>
      </c>
    </row>
    <row r="2489" spans="1:10" ht="15" customHeight="1">
      <c r="A2489" s="25">
        <v>2534</v>
      </c>
      <c r="B2489" s="25" t="s">
        <v>17</v>
      </c>
      <c r="C2489" s="24" t="s">
        <v>3732</v>
      </c>
      <c r="D2489" s="24" t="s">
        <v>2752</v>
      </c>
      <c r="E2489" s="23">
        <v>96906</v>
      </c>
      <c r="F2489" s="115">
        <v>908</v>
      </c>
      <c r="G2489" s="85">
        <v>4.1633333333333331</v>
      </c>
      <c r="H2489" s="72"/>
      <c r="I2489" s="73">
        <f t="shared" si="77"/>
        <v>0</v>
      </c>
      <c r="J2489" s="74" t="str">
        <f t="shared" si="76"/>
        <v/>
      </c>
    </row>
    <row r="2490" spans="1:10" ht="15" customHeight="1">
      <c r="A2490" s="25">
        <v>2535</v>
      </c>
      <c r="B2490" s="25" t="s">
        <v>17</v>
      </c>
      <c r="C2490" s="24" t="s">
        <v>3731</v>
      </c>
      <c r="D2490" s="24" t="s">
        <v>2752</v>
      </c>
      <c r="E2490" s="23">
        <v>80205</v>
      </c>
      <c r="F2490" s="115">
        <v>1555</v>
      </c>
      <c r="G2490" s="85">
        <v>4.7630000000000008</v>
      </c>
      <c r="H2490" s="72"/>
      <c r="I2490" s="73">
        <f t="shared" si="77"/>
        <v>0</v>
      </c>
      <c r="J2490" s="74" t="str">
        <f t="shared" si="76"/>
        <v/>
      </c>
    </row>
    <row r="2491" spans="1:10" ht="15" customHeight="1">
      <c r="A2491" s="25">
        <v>2536</v>
      </c>
      <c r="B2491" s="25" t="s">
        <v>17</v>
      </c>
      <c r="C2491" s="24" t="s">
        <v>3731</v>
      </c>
      <c r="D2491" s="24" t="s">
        <v>2752</v>
      </c>
      <c r="E2491" s="23" t="s">
        <v>719</v>
      </c>
      <c r="F2491" s="115">
        <v>120</v>
      </c>
      <c r="G2491" s="85">
        <v>4.7766666666666673</v>
      </c>
      <c r="H2491" s="72"/>
      <c r="I2491" s="73">
        <f t="shared" si="77"/>
        <v>0</v>
      </c>
      <c r="J2491" s="74" t="str">
        <f t="shared" si="76"/>
        <v/>
      </c>
    </row>
    <row r="2492" spans="1:10" ht="15" customHeight="1">
      <c r="A2492" s="25">
        <v>2537</v>
      </c>
      <c r="B2492" s="25" t="s">
        <v>17</v>
      </c>
      <c r="C2492" s="24" t="s">
        <v>3730</v>
      </c>
      <c r="D2492" s="24" t="s">
        <v>2752</v>
      </c>
      <c r="E2492" s="23">
        <v>80205</v>
      </c>
      <c r="F2492" s="115">
        <v>46</v>
      </c>
      <c r="G2492" s="85">
        <v>7.11</v>
      </c>
      <c r="H2492" s="72"/>
      <c r="I2492" s="73">
        <f t="shared" si="77"/>
        <v>0</v>
      </c>
      <c r="J2492" s="74" t="str">
        <f t="shared" si="76"/>
        <v/>
      </c>
    </row>
    <row r="2493" spans="1:10" ht="15" customHeight="1">
      <c r="A2493" s="25">
        <v>2538</v>
      </c>
      <c r="B2493" s="25" t="s">
        <v>17</v>
      </c>
      <c r="C2493" s="24" t="s">
        <v>3730</v>
      </c>
      <c r="D2493" s="24" t="s">
        <v>2752</v>
      </c>
      <c r="E2493" s="23">
        <v>96906</v>
      </c>
      <c r="F2493" s="115">
        <v>1010</v>
      </c>
      <c r="G2493" s="85">
        <v>4.7587333333333328</v>
      </c>
      <c r="H2493" s="72"/>
      <c r="I2493" s="73">
        <f t="shared" si="77"/>
        <v>0</v>
      </c>
      <c r="J2493" s="74" t="str">
        <f t="shared" si="76"/>
        <v/>
      </c>
    </row>
    <row r="2494" spans="1:10" ht="15" customHeight="1">
      <c r="A2494" s="25">
        <v>2539</v>
      </c>
      <c r="B2494" s="25" t="s">
        <v>17</v>
      </c>
      <c r="C2494" s="24" t="s">
        <v>3729</v>
      </c>
      <c r="D2494" s="24" t="s">
        <v>3436</v>
      </c>
      <c r="E2494" s="23">
        <v>96906</v>
      </c>
      <c r="F2494" s="115">
        <v>206</v>
      </c>
      <c r="G2494" s="85">
        <v>4.9630999999999998</v>
      </c>
      <c r="H2494" s="72"/>
      <c r="I2494" s="73">
        <f t="shared" si="77"/>
        <v>0</v>
      </c>
      <c r="J2494" s="74" t="str">
        <f t="shared" si="76"/>
        <v/>
      </c>
    </row>
    <row r="2495" spans="1:10" ht="15" customHeight="1">
      <c r="A2495" s="25">
        <v>2540</v>
      </c>
      <c r="B2495" s="25" t="s">
        <v>17</v>
      </c>
      <c r="C2495" s="24" t="s">
        <v>3729</v>
      </c>
      <c r="D2495" s="24" t="s">
        <v>3436</v>
      </c>
      <c r="E2495" s="23" t="s">
        <v>3727</v>
      </c>
      <c r="F2495" s="115">
        <v>1430</v>
      </c>
      <c r="G2495" s="85">
        <v>4.9663000000000004</v>
      </c>
      <c r="H2495" s="72"/>
      <c r="I2495" s="73">
        <f t="shared" si="77"/>
        <v>0</v>
      </c>
      <c r="J2495" s="74" t="str">
        <f t="shared" si="76"/>
        <v/>
      </c>
    </row>
    <row r="2496" spans="1:10" ht="15" customHeight="1">
      <c r="A2496" s="25">
        <v>2541</v>
      </c>
      <c r="B2496" s="25" t="s">
        <v>17</v>
      </c>
      <c r="C2496" s="24" t="s">
        <v>3728</v>
      </c>
      <c r="D2496" s="24" t="s">
        <v>2752</v>
      </c>
      <c r="E2496" s="23">
        <v>80205</v>
      </c>
      <c r="F2496" s="115">
        <v>1660</v>
      </c>
      <c r="G2496" s="85">
        <v>5.7725333333333326</v>
      </c>
      <c r="H2496" s="72"/>
      <c r="I2496" s="73">
        <f t="shared" si="77"/>
        <v>0</v>
      </c>
      <c r="J2496" s="74" t="str">
        <f t="shared" si="76"/>
        <v/>
      </c>
    </row>
    <row r="2497" spans="1:10" ht="15" customHeight="1">
      <c r="A2497" s="25">
        <v>2542</v>
      </c>
      <c r="B2497" s="25" t="s">
        <v>17</v>
      </c>
      <c r="C2497" s="24" t="s">
        <v>3728</v>
      </c>
      <c r="D2497" s="24" t="s">
        <v>2752</v>
      </c>
      <c r="E2497" s="23" t="s">
        <v>3727</v>
      </c>
      <c r="F2497" s="115">
        <v>1580</v>
      </c>
      <c r="G2497" s="85">
        <v>5.7725333333333326</v>
      </c>
      <c r="H2497" s="72"/>
      <c r="I2497" s="73">
        <f t="shared" si="77"/>
        <v>0</v>
      </c>
      <c r="J2497" s="74" t="str">
        <f t="shared" si="76"/>
        <v/>
      </c>
    </row>
    <row r="2498" spans="1:10" ht="15" customHeight="1">
      <c r="A2498" s="25">
        <v>2543</v>
      </c>
      <c r="B2498" s="25" t="s">
        <v>17</v>
      </c>
      <c r="C2498" s="24" t="s">
        <v>3726</v>
      </c>
      <c r="D2498" s="24" t="s">
        <v>2752</v>
      </c>
      <c r="E2498" s="23">
        <v>96906</v>
      </c>
      <c r="F2498" s="115">
        <v>24</v>
      </c>
      <c r="G2498" s="85">
        <v>5.77</v>
      </c>
      <c r="H2498" s="72"/>
      <c r="I2498" s="73">
        <f t="shared" si="77"/>
        <v>0</v>
      </c>
      <c r="J2498" s="74" t="str">
        <f t="shared" ref="J2498:J2561" si="78">IF(H:H&gt;G:G, "Above Estimated Unit Price", "")</f>
        <v/>
      </c>
    </row>
    <row r="2499" spans="1:10" ht="15" customHeight="1">
      <c r="A2499" s="25">
        <v>2544</v>
      </c>
      <c r="B2499" s="25" t="s">
        <v>17</v>
      </c>
      <c r="C2499" s="24" t="s">
        <v>3725</v>
      </c>
      <c r="D2499" s="24" t="s">
        <v>2752</v>
      </c>
      <c r="E2499" s="23">
        <v>80205</v>
      </c>
      <c r="F2499" s="115">
        <v>10</v>
      </c>
      <c r="G2499" s="85">
        <v>5.755933333333334</v>
      </c>
      <c r="H2499" s="72"/>
      <c r="I2499" s="73">
        <f t="shared" ref="I2499:I2562" si="79">H2499*F2499</f>
        <v>0</v>
      </c>
      <c r="J2499" s="74" t="str">
        <f t="shared" si="78"/>
        <v/>
      </c>
    </row>
    <row r="2500" spans="1:10" ht="15" customHeight="1">
      <c r="A2500" s="25">
        <v>2545</v>
      </c>
      <c r="B2500" s="25" t="s">
        <v>17</v>
      </c>
      <c r="C2500" s="24" t="s">
        <v>3725</v>
      </c>
      <c r="D2500" s="24" t="s">
        <v>2752</v>
      </c>
      <c r="E2500" s="23">
        <v>96906</v>
      </c>
      <c r="F2500" s="115">
        <v>92</v>
      </c>
      <c r="G2500" s="85">
        <v>5.7565999999999997</v>
      </c>
      <c r="H2500" s="72"/>
      <c r="I2500" s="73">
        <f t="shared" si="79"/>
        <v>0</v>
      </c>
      <c r="J2500" s="74" t="str">
        <f t="shared" si="78"/>
        <v/>
      </c>
    </row>
    <row r="2501" spans="1:10" ht="15" customHeight="1">
      <c r="A2501" s="25">
        <v>2546</v>
      </c>
      <c r="B2501" s="25" t="s">
        <v>17</v>
      </c>
      <c r="C2501" s="24" t="s">
        <v>3724</v>
      </c>
      <c r="D2501" s="24" t="s">
        <v>3211</v>
      </c>
      <c r="E2501" s="23" t="s">
        <v>3723</v>
      </c>
      <c r="F2501" s="115">
        <v>50</v>
      </c>
      <c r="G2501" s="85">
        <v>6.3110333333333335</v>
      </c>
      <c r="H2501" s="72"/>
      <c r="I2501" s="73">
        <f t="shared" si="79"/>
        <v>0</v>
      </c>
      <c r="J2501" s="74" t="str">
        <f t="shared" si="78"/>
        <v/>
      </c>
    </row>
    <row r="2502" spans="1:10" ht="15" customHeight="1">
      <c r="A2502" s="25">
        <v>2547</v>
      </c>
      <c r="B2502" s="25" t="s">
        <v>17</v>
      </c>
      <c r="C2502" s="24" t="s">
        <v>3722</v>
      </c>
      <c r="D2502" s="24" t="s">
        <v>2752</v>
      </c>
      <c r="E2502" s="23">
        <v>80205</v>
      </c>
      <c r="F2502" s="115">
        <v>150</v>
      </c>
      <c r="G2502" s="85">
        <v>6.1833333333333336</v>
      </c>
      <c r="H2502" s="72"/>
      <c r="I2502" s="73">
        <f t="shared" si="79"/>
        <v>0</v>
      </c>
      <c r="J2502" s="74" t="str">
        <f t="shared" si="78"/>
        <v/>
      </c>
    </row>
    <row r="2503" spans="1:10" ht="15" customHeight="1">
      <c r="A2503" s="25">
        <v>2548</v>
      </c>
      <c r="B2503" s="25" t="s">
        <v>17</v>
      </c>
      <c r="C2503" s="24" t="s">
        <v>3721</v>
      </c>
      <c r="D2503" s="24" t="s">
        <v>2822</v>
      </c>
      <c r="E2503" s="23">
        <v>80205</v>
      </c>
      <c r="F2503" s="115">
        <v>12</v>
      </c>
      <c r="G2503" s="85">
        <v>4.2366666666666672</v>
      </c>
      <c r="H2503" s="72"/>
      <c r="I2503" s="73">
        <f t="shared" si="79"/>
        <v>0</v>
      </c>
      <c r="J2503" s="74" t="str">
        <f t="shared" si="78"/>
        <v/>
      </c>
    </row>
    <row r="2504" spans="1:10" ht="15" customHeight="1">
      <c r="A2504" s="25">
        <v>2549</v>
      </c>
      <c r="B2504" s="25" t="s">
        <v>17</v>
      </c>
      <c r="C2504" s="24" t="s">
        <v>3720</v>
      </c>
      <c r="D2504" s="24" t="s">
        <v>3719</v>
      </c>
      <c r="E2504" s="23">
        <v>96906</v>
      </c>
      <c r="F2504" s="115">
        <v>12</v>
      </c>
      <c r="G2504" s="85">
        <v>12.85</v>
      </c>
      <c r="H2504" s="72"/>
      <c r="I2504" s="73">
        <f t="shared" si="79"/>
        <v>0</v>
      </c>
      <c r="J2504" s="74" t="str">
        <f t="shared" si="78"/>
        <v/>
      </c>
    </row>
    <row r="2505" spans="1:10" ht="15" customHeight="1">
      <c r="A2505" s="25">
        <v>2550</v>
      </c>
      <c r="B2505" s="25" t="s">
        <v>17</v>
      </c>
      <c r="C2505" s="24" t="s">
        <v>3718</v>
      </c>
      <c r="D2505" s="24" t="s">
        <v>3717</v>
      </c>
      <c r="E2505" s="23">
        <v>96906</v>
      </c>
      <c r="F2505" s="115">
        <v>64</v>
      </c>
      <c r="G2505" s="85">
        <v>30.376666666666665</v>
      </c>
      <c r="H2505" s="72"/>
      <c r="I2505" s="73">
        <f t="shared" si="79"/>
        <v>0</v>
      </c>
      <c r="J2505" s="74" t="str">
        <f t="shared" si="78"/>
        <v/>
      </c>
    </row>
    <row r="2506" spans="1:10" ht="15" customHeight="1">
      <c r="A2506" s="25">
        <v>2551</v>
      </c>
      <c r="B2506" s="25" t="s">
        <v>17</v>
      </c>
      <c r="C2506" s="24" t="s">
        <v>3716</v>
      </c>
      <c r="D2506" s="24" t="s">
        <v>2669</v>
      </c>
      <c r="E2506" s="23">
        <v>81349</v>
      </c>
      <c r="F2506" s="115">
        <v>12</v>
      </c>
      <c r="G2506" s="85">
        <v>7.4266666666666667</v>
      </c>
      <c r="H2506" s="72"/>
      <c r="I2506" s="73">
        <f t="shared" si="79"/>
        <v>0</v>
      </c>
      <c r="J2506" s="74" t="str">
        <f t="shared" si="78"/>
        <v/>
      </c>
    </row>
    <row r="2507" spans="1:10" ht="15" customHeight="1">
      <c r="A2507" s="25">
        <v>2552</v>
      </c>
      <c r="B2507" s="25" t="s">
        <v>17</v>
      </c>
      <c r="C2507" s="24" t="s">
        <v>3716</v>
      </c>
      <c r="D2507" s="24" t="s">
        <v>2669</v>
      </c>
      <c r="E2507" s="23">
        <v>96906</v>
      </c>
      <c r="F2507" s="115">
        <v>76</v>
      </c>
      <c r="G2507" s="85">
        <v>5.4796666666666667</v>
      </c>
      <c r="H2507" s="72"/>
      <c r="I2507" s="73">
        <f t="shared" si="79"/>
        <v>0</v>
      </c>
      <c r="J2507" s="74" t="str">
        <f t="shared" si="78"/>
        <v/>
      </c>
    </row>
    <row r="2508" spans="1:10" ht="15" customHeight="1">
      <c r="A2508" s="25">
        <v>2553</v>
      </c>
      <c r="B2508" s="25" t="s">
        <v>17</v>
      </c>
      <c r="C2508" s="24" t="s">
        <v>3715</v>
      </c>
      <c r="D2508" s="24" t="s">
        <v>2669</v>
      </c>
      <c r="E2508" s="23">
        <v>81343</v>
      </c>
      <c r="F2508" s="115">
        <v>31</v>
      </c>
      <c r="G2508" s="85">
        <v>3.6033333333333335</v>
      </c>
      <c r="H2508" s="72"/>
      <c r="I2508" s="73">
        <f t="shared" si="79"/>
        <v>0</v>
      </c>
      <c r="J2508" s="74" t="str">
        <f t="shared" si="78"/>
        <v/>
      </c>
    </row>
    <row r="2509" spans="1:10" ht="15" customHeight="1">
      <c r="A2509" s="25">
        <v>2554</v>
      </c>
      <c r="B2509" s="25" t="s">
        <v>17</v>
      </c>
      <c r="C2509" s="24" t="s">
        <v>3715</v>
      </c>
      <c r="D2509" s="24" t="s">
        <v>2669</v>
      </c>
      <c r="E2509" s="23">
        <v>96906</v>
      </c>
      <c r="F2509" s="115">
        <v>362</v>
      </c>
      <c r="G2509" s="85">
        <v>4.2028333333333334</v>
      </c>
      <c r="H2509" s="72"/>
      <c r="I2509" s="73">
        <f t="shared" si="79"/>
        <v>0</v>
      </c>
      <c r="J2509" s="74" t="str">
        <f t="shared" si="78"/>
        <v/>
      </c>
    </row>
    <row r="2510" spans="1:10" ht="15" customHeight="1">
      <c r="A2510" s="25">
        <v>2555</v>
      </c>
      <c r="B2510" s="25" t="s">
        <v>17</v>
      </c>
      <c r="C2510" s="24" t="s">
        <v>3714</v>
      </c>
      <c r="D2510" s="24" t="s">
        <v>3713</v>
      </c>
      <c r="E2510" s="23">
        <v>96906</v>
      </c>
      <c r="F2510" s="115">
        <v>30</v>
      </c>
      <c r="G2510" s="85">
        <v>15.31</v>
      </c>
      <c r="H2510" s="72"/>
      <c r="I2510" s="73">
        <f t="shared" si="79"/>
        <v>0</v>
      </c>
      <c r="J2510" s="74" t="str">
        <f t="shared" si="78"/>
        <v/>
      </c>
    </row>
    <row r="2511" spans="1:10" ht="15" customHeight="1">
      <c r="A2511" s="25">
        <v>2556</v>
      </c>
      <c r="B2511" s="25" t="s">
        <v>17</v>
      </c>
      <c r="C2511" s="24" t="s">
        <v>3712</v>
      </c>
      <c r="D2511" s="24" t="s">
        <v>2669</v>
      </c>
      <c r="E2511" s="23">
        <v>96906</v>
      </c>
      <c r="F2511" s="115">
        <v>31</v>
      </c>
      <c r="G2511" s="85">
        <v>4.9709333333333339</v>
      </c>
      <c r="H2511" s="72"/>
      <c r="I2511" s="73">
        <f t="shared" si="79"/>
        <v>0</v>
      </c>
      <c r="J2511" s="74" t="str">
        <f t="shared" si="78"/>
        <v/>
      </c>
    </row>
    <row r="2512" spans="1:10" ht="15" customHeight="1">
      <c r="A2512" s="25">
        <v>2557</v>
      </c>
      <c r="B2512" s="25" t="s">
        <v>17</v>
      </c>
      <c r="C2512" s="24" t="s">
        <v>3711</v>
      </c>
      <c r="D2512" s="24" t="s">
        <v>2669</v>
      </c>
      <c r="E2512" s="23">
        <v>81343</v>
      </c>
      <c r="F2512" s="115">
        <v>82</v>
      </c>
      <c r="G2512" s="85">
        <v>6.6433333333333335</v>
      </c>
      <c r="H2512" s="72"/>
      <c r="I2512" s="73">
        <f t="shared" si="79"/>
        <v>0</v>
      </c>
      <c r="J2512" s="74" t="str">
        <f t="shared" si="78"/>
        <v/>
      </c>
    </row>
    <row r="2513" spans="1:10" ht="15" customHeight="1">
      <c r="A2513" s="25">
        <v>2558</v>
      </c>
      <c r="B2513" s="25" t="s">
        <v>17</v>
      </c>
      <c r="C2513" s="24" t="s">
        <v>3710</v>
      </c>
      <c r="D2513" s="24" t="s">
        <v>2669</v>
      </c>
      <c r="E2513" s="23">
        <v>96906</v>
      </c>
      <c r="F2513" s="115">
        <v>6</v>
      </c>
      <c r="G2513" s="85">
        <v>21.15</v>
      </c>
      <c r="H2513" s="72"/>
      <c r="I2513" s="73">
        <f t="shared" si="79"/>
        <v>0</v>
      </c>
      <c r="J2513" s="74" t="str">
        <f t="shared" si="78"/>
        <v/>
      </c>
    </row>
    <row r="2514" spans="1:10" ht="15" customHeight="1">
      <c r="A2514" s="25">
        <v>2559</v>
      </c>
      <c r="B2514" s="25" t="s">
        <v>17</v>
      </c>
      <c r="C2514" s="24" t="s">
        <v>3709</v>
      </c>
      <c r="D2514" s="24" t="s">
        <v>2669</v>
      </c>
      <c r="E2514" s="23">
        <v>96906</v>
      </c>
      <c r="F2514" s="115">
        <v>20</v>
      </c>
      <c r="G2514" s="85">
        <v>16.583333333333332</v>
      </c>
      <c r="H2514" s="72"/>
      <c r="I2514" s="73">
        <f t="shared" si="79"/>
        <v>0</v>
      </c>
      <c r="J2514" s="74" t="str">
        <f t="shared" si="78"/>
        <v/>
      </c>
    </row>
    <row r="2515" spans="1:10" ht="15" customHeight="1">
      <c r="A2515" s="25">
        <v>2560</v>
      </c>
      <c r="B2515" s="25" t="s">
        <v>17</v>
      </c>
      <c r="C2515" s="24" t="s">
        <v>3708</v>
      </c>
      <c r="D2515" s="24" t="s">
        <v>3707</v>
      </c>
      <c r="E2515" s="23">
        <v>81343</v>
      </c>
      <c r="F2515" s="115">
        <v>100</v>
      </c>
      <c r="G2515" s="85">
        <v>5.1466666666666665</v>
      </c>
      <c r="H2515" s="72"/>
      <c r="I2515" s="73">
        <f t="shared" si="79"/>
        <v>0</v>
      </c>
      <c r="J2515" s="74" t="str">
        <f t="shared" si="78"/>
        <v/>
      </c>
    </row>
    <row r="2516" spans="1:10" ht="15" customHeight="1">
      <c r="A2516" s="25">
        <v>2561</v>
      </c>
      <c r="B2516" s="25" t="s">
        <v>17</v>
      </c>
      <c r="C2516" s="24" t="s">
        <v>618</v>
      </c>
      <c r="D2516" s="24" t="s">
        <v>3707</v>
      </c>
      <c r="E2516" s="23">
        <v>96906</v>
      </c>
      <c r="F2516" s="115">
        <v>356</v>
      </c>
      <c r="G2516" s="85">
        <v>5.9771666666666663</v>
      </c>
      <c r="H2516" s="72"/>
      <c r="I2516" s="73">
        <f t="shared" si="79"/>
        <v>0</v>
      </c>
      <c r="J2516" s="74" t="str">
        <f t="shared" si="78"/>
        <v/>
      </c>
    </row>
    <row r="2517" spans="1:10" ht="15" customHeight="1">
      <c r="A2517" s="25">
        <v>2562</v>
      </c>
      <c r="B2517" s="25" t="s">
        <v>17</v>
      </c>
      <c r="C2517" s="24" t="s">
        <v>3706</v>
      </c>
      <c r="D2517" s="24" t="s">
        <v>3705</v>
      </c>
      <c r="E2517" s="23">
        <v>96906</v>
      </c>
      <c r="F2517" s="115">
        <v>5</v>
      </c>
      <c r="G2517" s="85">
        <v>41.333333333333336</v>
      </c>
      <c r="H2517" s="72"/>
      <c r="I2517" s="73">
        <f t="shared" si="79"/>
        <v>0</v>
      </c>
      <c r="J2517" s="74" t="str">
        <f t="shared" si="78"/>
        <v/>
      </c>
    </row>
    <row r="2518" spans="1:10" ht="15" customHeight="1">
      <c r="A2518" s="25">
        <v>2563</v>
      </c>
      <c r="B2518" s="25" t="s">
        <v>17</v>
      </c>
      <c r="C2518" s="24" t="s">
        <v>3704</v>
      </c>
      <c r="D2518" s="24" t="s">
        <v>3703</v>
      </c>
      <c r="E2518" s="23">
        <v>96906</v>
      </c>
      <c r="F2518" s="115">
        <v>15</v>
      </c>
      <c r="G2518" s="85">
        <v>48.476666666666667</v>
      </c>
      <c r="H2518" s="72"/>
      <c r="I2518" s="73">
        <f t="shared" si="79"/>
        <v>0</v>
      </c>
      <c r="J2518" s="74" t="str">
        <f t="shared" si="78"/>
        <v/>
      </c>
    </row>
    <row r="2519" spans="1:10" ht="15" customHeight="1">
      <c r="A2519" s="25">
        <v>2564</v>
      </c>
      <c r="B2519" s="25" t="s">
        <v>17</v>
      </c>
      <c r="C2519" s="24" t="s">
        <v>3702</v>
      </c>
      <c r="D2519" s="24" t="s">
        <v>3701</v>
      </c>
      <c r="E2519" s="23">
        <v>96906</v>
      </c>
      <c r="F2519" s="115">
        <v>7</v>
      </c>
      <c r="G2519" s="85">
        <v>19.28</v>
      </c>
      <c r="H2519" s="72"/>
      <c r="I2519" s="73">
        <f t="shared" si="79"/>
        <v>0</v>
      </c>
      <c r="J2519" s="74" t="str">
        <f t="shared" si="78"/>
        <v/>
      </c>
    </row>
    <row r="2520" spans="1:10" ht="15" customHeight="1">
      <c r="A2520" s="25">
        <v>2565</v>
      </c>
      <c r="B2520" s="25" t="s">
        <v>17</v>
      </c>
      <c r="C2520" s="24" t="s">
        <v>3700</v>
      </c>
      <c r="D2520" s="24" t="s">
        <v>3699</v>
      </c>
      <c r="E2520" s="23">
        <v>96906</v>
      </c>
      <c r="F2520" s="115">
        <v>52</v>
      </c>
      <c r="G2520" s="85">
        <v>27.66333333333333</v>
      </c>
      <c r="H2520" s="72"/>
      <c r="I2520" s="73">
        <f t="shared" si="79"/>
        <v>0</v>
      </c>
      <c r="J2520" s="74" t="str">
        <f t="shared" si="78"/>
        <v/>
      </c>
    </row>
    <row r="2521" spans="1:10" ht="15" customHeight="1">
      <c r="A2521" s="25">
        <v>2566</v>
      </c>
      <c r="B2521" s="25" t="s">
        <v>17</v>
      </c>
      <c r="C2521" s="24" t="s">
        <v>3700</v>
      </c>
      <c r="D2521" s="24" t="s">
        <v>3699</v>
      </c>
      <c r="E2521" s="23" t="s">
        <v>3440</v>
      </c>
      <c r="F2521" s="115">
        <v>16</v>
      </c>
      <c r="G2521" s="85">
        <v>16.183333333333334</v>
      </c>
      <c r="H2521" s="72"/>
      <c r="I2521" s="73">
        <f t="shared" si="79"/>
        <v>0</v>
      </c>
      <c r="J2521" s="74" t="str">
        <f t="shared" si="78"/>
        <v/>
      </c>
    </row>
    <row r="2522" spans="1:10" ht="15" customHeight="1">
      <c r="A2522" s="25">
        <v>2567</v>
      </c>
      <c r="B2522" s="25" t="s">
        <v>17</v>
      </c>
      <c r="C2522" s="24" t="s">
        <v>3698</v>
      </c>
      <c r="D2522" s="24" t="s">
        <v>3697</v>
      </c>
      <c r="E2522" s="23">
        <v>96906</v>
      </c>
      <c r="F2522" s="115">
        <v>20</v>
      </c>
      <c r="G2522" s="85">
        <v>15.25</v>
      </c>
      <c r="H2522" s="72"/>
      <c r="I2522" s="73">
        <f t="shared" si="79"/>
        <v>0</v>
      </c>
      <c r="J2522" s="74" t="str">
        <f t="shared" si="78"/>
        <v/>
      </c>
    </row>
    <row r="2523" spans="1:10" ht="15" customHeight="1">
      <c r="A2523" s="25">
        <v>2568</v>
      </c>
      <c r="B2523" s="25" t="s">
        <v>17</v>
      </c>
      <c r="C2523" s="24" t="s">
        <v>3696</v>
      </c>
      <c r="D2523" s="24" t="s">
        <v>3695</v>
      </c>
      <c r="E2523" s="23">
        <v>96906</v>
      </c>
      <c r="F2523" s="115">
        <v>5</v>
      </c>
      <c r="G2523" s="85">
        <v>21.25</v>
      </c>
      <c r="H2523" s="72"/>
      <c r="I2523" s="73">
        <f t="shared" si="79"/>
        <v>0</v>
      </c>
      <c r="J2523" s="74" t="str">
        <f t="shared" si="78"/>
        <v/>
      </c>
    </row>
    <row r="2524" spans="1:10" ht="15" customHeight="1">
      <c r="A2524" s="25">
        <v>2569</v>
      </c>
      <c r="B2524" s="25" t="s">
        <v>17</v>
      </c>
      <c r="C2524" s="24" t="s">
        <v>3694</v>
      </c>
      <c r="D2524" s="24" t="s">
        <v>3693</v>
      </c>
      <c r="E2524" s="23">
        <v>96906</v>
      </c>
      <c r="F2524" s="115">
        <v>18</v>
      </c>
      <c r="G2524" s="85">
        <v>25.52</v>
      </c>
      <c r="H2524" s="72"/>
      <c r="I2524" s="73">
        <f t="shared" si="79"/>
        <v>0</v>
      </c>
      <c r="J2524" s="74" t="str">
        <f t="shared" si="78"/>
        <v/>
      </c>
    </row>
    <row r="2525" spans="1:10" ht="15" customHeight="1">
      <c r="A2525" s="25">
        <v>2570</v>
      </c>
      <c r="B2525" s="25" t="s">
        <v>17</v>
      </c>
      <c r="C2525" s="24" t="s">
        <v>3692</v>
      </c>
      <c r="D2525" s="24" t="s">
        <v>3691</v>
      </c>
      <c r="E2525" s="23">
        <v>96906</v>
      </c>
      <c r="F2525" s="115">
        <v>10</v>
      </c>
      <c r="G2525" s="85">
        <v>13.216666666666667</v>
      </c>
      <c r="H2525" s="72"/>
      <c r="I2525" s="73">
        <f t="shared" si="79"/>
        <v>0</v>
      </c>
      <c r="J2525" s="74" t="str">
        <f t="shared" si="78"/>
        <v/>
      </c>
    </row>
    <row r="2526" spans="1:10" ht="15" customHeight="1">
      <c r="A2526" s="25">
        <v>2571</v>
      </c>
      <c r="B2526" s="25" t="s">
        <v>17</v>
      </c>
      <c r="C2526" s="24" t="s">
        <v>3690</v>
      </c>
      <c r="D2526" s="24" t="s">
        <v>3689</v>
      </c>
      <c r="E2526" s="23">
        <v>96906</v>
      </c>
      <c r="F2526" s="115">
        <v>20</v>
      </c>
      <c r="G2526" s="85">
        <v>2.86</v>
      </c>
      <c r="H2526" s="72"/>
      <c r="I2526" s="73">
        <f t="shared" si="79"/>
        <v>0</v>
      </c>
      <c r="J2526" s="74" t="str">
        <f t="shared" si="78"/>
        <v/>
      </c>
    </row>
    <row r="2527" spans="1:10" ht="15" customHeight="1">
      <c r="A2527" s="25">
        <v>2572</v>
      </c>
      <c r="B2527" s="25" t="s">
        <v>17</v>
      </c>
      <c r="C2527" s="24" t="s">
        <v>3688</v>
      </c>
      <c r="D2527" s="24" t="s">
        <v>3687</v>
      </c>
      <c r="E2527" s="23" t="s">
        <v>3686</v>
      </c>
      <c r="F2527" s="115">
        <v>22</v>
      </c>
      <c r="G2527" s="85">
        <v>2.46</v>
      </c>
      <c r="H2527" s="72"/>
      <c r="I2527" s="73">
        <f t="shared" si="79"/>
        <v>0</v>
      </c>
      <c r="J2527" s="74" t="str">
        <f t="shared" si="78"/>
        <v/>
      </c>
    </row>
    <row r="2528" spans="1:10" ht="15" customHeight="1">
      <c r="A2528" s="25">
        <v>2573</v>
      </c>
      <c r="B2528" s="25" t="s">
        <v>17</v>
      </c>
      <c r="C2528" s="24" t="s">
        <v>614</v>
      </c>
      <c r="D2528" s="24" t="s">
        <v>3685</v>
      </c>
      <c r="E2528" s="23">
        <v>96906</v>
      </c>
      <c r="F2528" s="115">
        <v>30</v>
      </c>
      <c r="G2528" s="85">
        <v>2.7766666666666668</v>
      </c>
      <c r="H2528" s="72"/>
      <c r="I2528" s="73">
        <f t="shared" si="79"/>
        <v>0</v>
      </c>
      <c r="J2528" s="74" t="str">
        <f t="shared" si="78"/>
        <v/>
      </c>
    </row>
    <row r="2529" spans="1:10" ht="15" customHeight="1">
      <c r="A2529" s="25">
        <v>2574</v>
      </c>
      <c r="B2529" s="25" t="s">
        <v>17</v>
      </c>
      <c r="C2529" s="24" t="s">
        <v>3684</v>
      </c>
      <c r="D2529" s="24" t="s">
        <v>3683</v>
      </c>
      <c r="E2529" s="23">
        <v>96906</v>
      </c>
      <c r="F2529" s="115">
        <v>19</v>
      </c>
      <c r="G2529" s="85">
        <v>6.05</v>
      </c>
      <c r="H2529" s="72"/>
      <c r="I2529" s="73">
        <f t="shared" si="79"/>
        <v>0</v>
      </c>
      <c r="J2529" s="74" t="str">
        <f t="shared" si="78"/>
        <v/>
      </c>
    </row>
    <row r="2530" spans="1:10" ht="15" customHeight="1">
      <c r="A2530" s="25">
        <v>2575</v>
      </c>
      <c r="B2530" s="25" t="s">
        <v>17</v>
      </c>
      <c r="C2530" s="24" t="s">
        <v>3682</v>
      </c>
      <c r="D2530" s="24" t="s">
        <v>3681</v>
      </c>
      <c r="E2530" s="23">
        <v>96906</v>
      </c>
      <c r="F2530" s="115">
        <v>24</v>
      </c>
      <c r="G2530" s="85">
        <v>8.3466666666666658</v>
      </c>
      <c r="H2530" s="72"/>
      <c r="I2530" s="73">
        <f t="shared" si="79"/>
        <v>0</v>
      </c>
      <c r="J2530" s="74" t="str">
        <f t="shared" si="78"/>
        <v/>
      </c>
    </row>
    <row r="2531" spans="1:10" ht="15" customHeight="1">
      <c r="A2531" s="25">
        <v>2576</v>
      </c>
      <c r="B2531" s="25" t="s">
        <v>17</v>
      </c>
      <c r="C2531" s="24" t="s">
        <v>3679</v>
      </c>
      <c r="D2531" s="24" t="s">
        <v>2692</v>
      </c>
      <c r="E2531" s="23">
        <v>96906</v>
      </c>
      <c r="F2531" s="115">
        <v>194</v>
      </c>
      <c r="G2531" s="85">
        <v>11.120933333333335</v>
      </c>
      <c r="H2531" s="72"/>
      <c r="I2531" s="73">
        <f t="shared" si="79"/>
        <v>0</v>
      </c>
      <c r="J2531" s="74" t="str">
        <f t="shared" si="78"/>
        <v/>
      </c>
    </row>
    <row r="2532" spans="1:10" ht="15" customHeight="1">
      <c r="A2532" s="25">
        <v>2577</v>
      </c>
      <c r="B2532" s="25" t="s">
        <v>17</v>
      </c>
      <c r="C2532" s="24" t="s">
        <v>609</v>
      </c>
      <c r="D2532" s="24" t="s">
        <v>2700</v>
      </c>
      <c r="E2532" s="23">
        <v>96906</v>
      </c>
      <c r="F2532" s="115">
        <v>44</v>
      </c>
      <c r="G2532" s="85">
        <v>119.96</v>
      </c>
      <c r="H2532" s="72"/>
      <c r="I2532" s="73">
        <f t="shared" si="79"/>
        <v>0</v>
      </c>
      <c r="J2532" s="74" t="str">
        <f t="shared" si="78"/>
        <v/>
      </c>
    </row>
    <row r="2533" spans="1:10" ht="15" customHeight="1">
      <c r="A2533" s="25">
        <v>2578</v>
      </c>
      <c r="B2533" s="25" t="s">
        <v>17</v>
      </c>
      <c r="C2533" s="24" t="s">
        <v>609</v>
      </c>
      <c r="D2533" s="24" t="s">
        <v>2700</v>
      </c>
      <c r="E2533" s="23" t="s">
        <v>57</v>
      </c>
      <c r="F2533" s="115">
        <v>5</v>
      </c>
      <c r="G2533" s="85">
        <v>115.87333333333333</v>
      </c>
      <c r="H2533" s="72"/>
      <c r="I2533" s="73">
        <f t="shared" si="79"/>
        <v>0</v>
      </c>
      <c r="J2533" s="74" t="str">
        <f t="shared" si="78"/>
        <v/>
      </c>
    </row>
    <row r="2534" spans="1:10" ht="15" customHeight="1">
      <c r="A2534" s="25">
        <v>2579</v>
      </c>
      <c r="B2534" s="25" t="s">
        <v>17</v>
      </c>
      <c r="C2534" s="24" t="s">
        <v>3678</v>
      </c>
      <c r="D2534" s="24" t="s">
        <v>3674</v>
      </c>
      <c r="E2534" s="23">
        <v>96906</v>
      </c>
      <c r="F2534" s="115">
        <v>6</v>
      </c>
      <c r="G2534" s="85">
        <v>92.166666666666671</v>
      </c>
      <c r="H2534" s="72"/>
      <c r="I2534" s="73">
        <f t="shared" si="79"/>
        <v>0</v>
      </c>
      <c r="J2534" s="74" t="str">
        <f t="shared" si="78"/>
        <v/>
      </c>
    </row>
    <row r="2535" spans="1:10" ht="15" customHeight="1">
      <c r="A2535" s="25">
        <v>2580</v>
      </c>
      <c r="B2535" s="25" t="s">
        <v>17</v>
      </c>
      <c r="C2535" s="24" t="s">
        <v>3677</v>
      </c>
      <c r="D2535" s="24" t="s">
        <v>3676</v>
      </c>
      <c r="E2535" s="23">
        <v>96906</v>
      </c>
      <c r="F2535" s="115">
        <v>13</v>
      </c>
      <c r="G2535" s="85">
        <v>103.12333333333333</v>
      </c>
      <c r="H2535" s="72"/>
      <c r="I2535" s="73">
        <f t="shared" si="79"/>
        <v>0</v>
      </c>
      <c r="J2535" s="74" t="str">
        <f t="shared" si="78"/>
        <v/>
      </c>
    </row>
    <row r="2536" spans="1:10" ht="15" customHeight="1">
      <c r="A2536" s="25">
        <v>2581</v>
      </c>
      <c r="B2536" s="25" t="s">
        <v>17</v>
      </c>
      <c r="C2536" s="24" t="s">
        <v>3675</v>
      </c>
      <c r="D2536" s="24" t="s">
        <v>3674</v>
      </c>
      <c r="E2536" s="23">
        <v>96906</v>
      </c>
      <c r="F2536" s="115">
        <v>5</v>
      </c>
      <c r="G2536" s="85">
        <v>90.15333333333335</v>
      </c>
      <c r="H2536" s="72"/>
      <c r="I2536" s="73">
        <f t="shared" si="79"/>
        <v>0</v>
      </c>
      <c r="J2536" s="74" t="str">
        <f t="shared" si="78"/>
        <v/>
      </c>
    </row>
    <row r="2537" spans="1:10" ht="15" customHeight="1">
      <c r="A2537" s="25">
        <v>2582</v>
      </c>
      <c r="B2537" s="25" t="s">
        <v>17</v>
      </c>
      <c r="C2537" s="24" t="s">
        <v>608</v>
      </c>
      <c r="D2537" s="24" t="s">
        <v>3673</v>
      </c>
      <c r="E2537" s="23">
        <v>96906</v>
      </c>
      <c r="F2537" s="115">
        <v>271</v>
      </c>
      <c r="G2537" s="85">
        <v>0.22</v>
      </c>
      <c r="H2537" s="72"/>
      <c r="I2537" s="73">
        <f t="shared" si="79"/>
        <v>0</v>
      </c>
      <c r="J2537" s="74" t="str">
        <f t="shared" si="78"/>
        <v/>
      </c>
    </row>
    <row r="2538" spans="1:10" ht="15" customHeight="1">
      <c r="A2538" s="25">
        <v>2583</v>
      </c>
      <c r="B2538" s="25" t="s">
        <v>17</v>
      </c>
      <c r="C2538" s="24" t="s">
        <v>607</v>
      </c>
      <c r="D2538" s="24" t="s">
        <v>2738</v>
      </c>
      <c r="E2538" s="23">
        <v>81349</v>
      </c>
      <c r="F2538" s="115">
        <v>568</v>
      </c>
      <c r="G2538" s="85">
        <v>5.9266666666666667</v>
      </c>
      <c r="H2538" s="72"/>
      <c r="I2538" s="73">
        <f t="shared" si="79"/>
        <v>0</v>
      </c>
      <c r="J2538" s="74" t="str">
        <f t="shared" si="78"/>
        <v/>
      </c>
    </row>
    <row r="2539" spans="1:10" ht="15" customHeight="1">
      <c r="A2539" s="25">
        <v>2584</v>
      </c>
      <c r="B2539" s="25" t="s">
        <v>17</v>
      </c>
      <c r="C2539" s="24" t="s">
        <v>3672</v>
      </c>
      <c r="D2539" s="24" t="s">
        <v>3671</v>
      </c>
      <c r="E2539" s="23">
        <v>96906</v>
      </c>
      <c r="F2539" s="115">
        <v>26</v>
      </c>
      <c r="G2539" s="85">
        <v>14.276666666666666</v>
      </c>
      <c r="H2539" s="72"/>
      <c r="I2539" s="73">
        <f t="shared" si="79"/>
        <v>0</v>
      </c>
      <c r="J2539" s="74" t="str">
        <f t="shared" si="78"/>
        <v/>
      </c>
    </row>
    <row r="2540" spans="1:10" ht="15" customHeight="1">
      <c r="A2540" s="25">
        <v>2585</v>
      </c>
      <c r="B2540" s="25" t="s">
        <v>17</v>
      </c>
      <c r="C2540" s="24" t="s">
        <v>3670</v>
      </c>
      <c r="D2540" s="24" t="s">
        <v>2738</v>
      </c>
      <c r="E2540" s="23">
        <v>96906</v>
      </c>
      <c r="F2540" s="115">
        <v>10</v>
      </c>
      <c r="G2540" s="85">
        <v>17.45</v>
      </c>
      <c r="H2540" s="72"/>
      <c r="I2540" s="73">
        <f t="shared" si="79"/>
        <v>0</v>
      </c>
      <c r="J2540" s="74" t="str">
        <f t="shared" si="78"/>
        <v/>
      </c>
    </row>
    <row r="2541" spans="1:10" ht="15" customHeight="1">
      <c r="A2541" s="25">
        <v>2586</v>
      </c>
      <c r="B2541" s="25" t="s">
        <v>17</v>
      </c>
      <c r="C2541" s="24" t="s">
        <v>3669</v>
      </c>
      <c r="D2541" s="24" t="s">
        <v>3611</v>
      </c>
      <c r="E2541" s="23">
        <v>96906</v>
      </c>
      <c r="F2541" s="115">
        <v>34</v>
      </c>
      <c r="G2541" s="85">
        <v>7.2733333333333334</v>
      </c>
      <c r="H2541" s="72"/>
      <c r="I2541" s="73">
        <f t="shared" si="79"/>
        <v>0</v>
      </c>
      <c r="J2541" s="74" t="str">
        <f t="shared" si="78"/>
        <v/>
      </c>
    </row>
    <row r="2542" spans="1:10" ht="15" customHeight="1">
      <c r="A2542" s="25">
        <v>2587</v>
      </c>
      <c r="B2542" s="25" t="s">
        <v>17</v>
      </c>
      <c r="C2542" s="24" t="s">
        <v>3665</v>
      </c>
      <c r="D2542" s="24" t="s">
        <v>2738</v>
      </c>
      <c r="E2542" s="23">
        <v>96906</v>
      </c>
      <c r="F2542" s="115">
        <v>9</v>
      </c>
      <c r="G2542" s="85">
        <v>6.5</v>
      </c>
      <c r="H2542" s="72"/>
      <c r="I2542" s="73">
        <f t="shared" si="79"/>
        <v>0</v>
      </c>
      <c r="J2542" s="74" t="str">
        <f t="shared" si="78"/>
        <v/>
      </c>
    </row>
    <row r="2543" spans="1:10" ht="15" customHeight="1">
      <c r="A2543" s="25">
        <v>2588</v>
      </c>
      <c r="B2543" s="25" t="s">
        <v>17</v>
      </c>
      <c r="C2543" s="24" t="s">
        <v>3664</v>
      </c>
      <c r="D2543" s="24" t="s">
        <v>3663</v>
      </c>
      <c r="E2543" s="23">
        <v>96906</v>
      </c>
      <c r="F2543" s="115">
        <v>5</v>
      </c>
      <c r="G2543" s="85">
        <v>81.866666666666674</v>
      </c>
      <c r="H2543" s="72"/>
      <c r="I2543" s="73">
        <f t="shared" si="79"/>
        <v>0</v>
      </c>
      <c r="J2543" s="74" t="str">
        <f t="shared" si="78"/>
        <v/>
      </c>
    </row>
    <row r="2544" spans="1:10" ht="15" customHeight="1">
      <c r="A2544" s="25">
        <v>2589</v>
      </c>
      <c r="B2544" s="25" t="s">
        <v>17</v>
      </c>
      <c r="C2544" s="24" t="s">
        <v>3661</v>
      </c>
      <c r="D2544" s="24" t="s">
        <v>3656</v>
      </c>
      <c r="E2544" s="23">
        <v>81343</v>
      </c>
      <c r="F2544" s="115">
        <v>15</v>
      </c>
      <c r="G2544" s="85">
        <v>20.683333333333334</v>
      </c>
      <c r="H2544" s="72"/>
      <c r="I2544" s="73">
        <f t="shared" si="79"/>
        <v>0</v>
      </c>
      <c r="J2544" s="74" t="str">
        <f t="shared" si="78"/>
        <v/>
      </c>
    </row>
    <row r="2545" spans="1:10" ht="15" customHeight="1">
      <c r="A2545" s="25">
        <v>2590</v>
      </c>
      <c r="B2545" s="25" t="s">
        <v>17</v>
      </c>
      <c r="C2545" s="24" t="s">
        <v>3660</v>
      </c>
      <c r="D2545" s="24" t="s">
        <v>3659</v>
      </c>
      <c r="E2545" s="23">
        <v>96906</v>
      </c>
      <c r="F2545" s="115">
        <v>22</v>
      </c>
      <c r="G2545" s="85">
        <v>20.133333333333329</v>
      </c>
      <c r="H2545" s="72"/>
      <c r="I2545" s="73">
        <f t="shared" si="79"/>
        <v>0</v>
      </c>
      <c r="J2545" s="74" t="str">
        <f t="shared" si="78"/>
        <v/>
      </c>
    </row>
    <row r="2546" spans="1:10" ht="15" customHeight="1">
      <c r="A2546" s="25">
        <v>2591</v>
      </c>
      <c r="B2546" s="25" t="s">
        <v>17</v>
      </c>
      <c r="C2546" s="24" t="s">
        <v>3658</v>
      </c>
      <c r="D2546" s="24" t="s">
        <v>3656</v>
      </c>
      <c r="E2546" s="23">
        <v>81349</v>
      </c>
      <c r="F2546" s="115">
        <v>26</v>
      </c>
      <c r="G2546" s="85">
        <v>14.926666666666668</v>
      </c>
      <c r="H2546" s="72"/>
      <c r="I2546" s="73">
        <f t="shared" si="79"/>
        <v>0</v>
      </c>
      <c r="J2546" s="74" t="str">
        <f t="shared" si="78"/>
        <v/>
      </c>
    </row>
    <row r="2547" spans="1:10" ht="15" customHeight="1">
      <c r="A2547" s="25">
        <v>2592</v>
      </c>
      <c r="B2547" s="25" t="s">
        <v>17</v>
      </c>
      <c r="C2547" s="24" t="s">
        <v>3658</v>
      </c>
      <c r="D2547" s="24" t="s">
        <v>3656</v>
      </c>
      <c r="E2547" s="23">
        <v>96906</v>
      </c>
      <c r="F2547" s="115">
        <v>24</v>
      </c>
      <c r="G2547" s="85">
        <v>14.296666666666667</v>
      </c>
      <c r="H2547" s="72"/>
      <c r="I2547" s="73">
        <f t="shared" si="79"/>
        <v>0</v>
      </c>
      <c r="J2547" s="74" t="str">
        <f t="shared" si="78"/>
        <v/>
      </c>
    </row>
    <row r="2548" spans="1:10" ht="15" customHeight="1">
      <c r="A2548" s="25">
        <v>2593</v>
      </c>
      <c r="B2548" s="25" t="s">
        <v>17</v>
      </c>
      <c r="C2548" s="24" t="s">
        <v>3657</v>
      </c>
      <c r="D2548" s="24" t="s">
        <v>3656</v>
      </c>
      <c r="E2548" s="23">
        <v>82647</v>
      </c>
      <c r="F2548" s="115">
        <v>8</v>
      </c>
      <c r="G2548" s="85">
        <v>13.43</v>
      </c>
      <c r="H2548" s="72"/>
      <c r="I2548" s="73">
        <f t="shared" si="79"/>
        <v>0</v>
      </c>
      <c r="J2548" s="74" t="str">
        <f t="shared" si="78"/>
        <v/>
      </c>
    </row>
    <row r="2549" spans="1:10" ht="15" customHeight="1">
      <c r="A2549" s="25">
        <v>2594</v>
      </c>
      <c r="B2549" s="25" t="s">
        <v>17</v>
      </c>
      <c r="C2549" s="24" t="s">
        <v>3657</v>
      </c>
      <c r="D2549" s="24" t="s">
        <v>3656</v>
      </c>
      <c r="E2549" s="23">
        <v>96906</v>
      </c>
      <c r="F2549" s="115">
        <v>8</v>
      </c>
      <c r="G2549" s="85">
        <v>20.29</v>
      </c>
      <c r="H2549" s="72"/>
      <c r="I2549" s="73">
        <f t="shared" si="79"/>
        <v>0</v>
      </c>
      <c r="J2549" s="74" t="str">
        <f t="shared" si="78"/>
        <v/>
      </c>
    </row>
    <row r="2550" spans="1:10" ht="15" customHeight="1">
      <c r="A2550" s="25">
        <v>2595</v>
      </c>
      <c r="B2550" s="25" t="s">
        <v>17</v>
      </c>
      <c r="C2550" s="24" t="s">
        <v>3655</v>
      </c>
      <c r="D2550" s="24" t="s">
        <v>3654</v>
      </c>
      <c r="E2550" s="23">
        <v>96906</v>
      </c>
      <c r="F2550" s="115">
        <v>5</v>
      </c>
      <c r="G2550" s="85">
        <v>18.440000000000001</v>
      </c>
      <c r="H2550" s="72"/>
      <c r="I2550" s="73">
        <f t="shared" si="79"/>
        <v>0</v>
      </c>
      <c r="J2550" s="74" t="str">
        <f t="shared" si="78"/>
        <v/>
      </c>
    </row>
    <row r="2551" spans="1:10" ht="15" customHeight="1">
      <c r="A2551" s="25">
        <v>2596</v>
      </c>
      <c r="B2551" s="25" t="s">
        <v>17</v>
      </c>
      <c r="C2551" s="24" t="s">
        <v>3653</v>
      </c>
      <c r="D2551" s="24" t="s">
        <v>3652</v>
      </c>
      <c r="E2551" s="23">
        <v>96906</v>
      </c>
      <c r="F2551" s="115">
        <v>5</v>
      </c>
      <c r="G2551" s="85">
        <v>18.55</v>
      </c>
      <c r="H2551" s="72"/>
      <c r="I2551" s="73">
        <f t="shared" si="79"/>
        <v>0</v>
      </c>
      <c r="J2551" s="74" t="str">
        <f t="shared" si="78"/>
        <v/>
      </c>
    </row>
    <row r="2552" spans="1:10" ht="15" customHeight="1">
      <c r="A2552" s="25">
        <v>2597</v>
      </c>
      <c r="B2552" s="25" t="s">
        <v>17</v>
      </c>
      <c r="C2552" s="24" t="s">
        <v>3651</v>
      </c>
      <c r="D2552" s="24" t="s">
        <v>2752</v>
      </c>
      <c r="E2552" s="23">
        <v>96906</v>
      </c>
      <c r="F2552" s="115">
        <v>397</v>
      </c>
      <c r="G2552" s="85">
        <v>5.2766666666666664</v>
      </c>
      <c r="H2552" s="72"/>
      <c r="I2552" s="73">
        <f t="shared" si="79"/>
        <v>0</v>
      </c>
      <c r="J2552" s="74" t="str">
        <f t="shared" si="78"/>
        <v/>
      </c>
    </row>
    <row r="2553" spans="1:10" ht="15" customHeight="1">
      <c r="A2553" s="25">
        <v>2598</v>
      </c>
      <c r="B2553" s="25" t="s">
        <v>17</v>
      </c>
      <c r="C2553" s="24" t="s">
        <v>3650</v>
      </c>
      <c r="D2553" s="24" t="s">
        <v>2752</v>
      </c>
      <c r="E2553" s="23">
        <v>96906</v>
      </c>
      <c r="F2553" s="115">
        <v>30</v>
      </c>
      <c r="G2553" s="85">
        <v>4.7369000000000003</v>
      </c>
      <c r="H2553" s="72"/>
      <c r="I2553" s="73">
        <f t="shared" si="79"/>
        <v>0</v>
      </c>
      <c r="J2553" s="74" t="str">
        <f t="shared" si="78"/>
        <v/>
      </c>
    </row>
    <row r="2554" spans="1:10" ht="15" customHeight="1">
      <c r="A2554" s="25">
        <v>2599</v>
      </c>
      <c r="B2554" s="25" t="s">
        <v>17</v>
      </c>
      <c r="C2554" s="24" t="s">
        <v>3649</v>
      </c>
      <c r="D2554" s="24" t="s">
        <v>2752</v>
      </c>
      <c r="E2554" s="23">
        <v>80205</v>
      </c>
      <c r="F2554" s="115">
        <v>67</v>
      </c>
      <c r="G2554" s="85">
        <v>2.8071333333333341</v>
      </c>
      <c r="H2554" s="72"/>
      <c r="I2554" s="73">
        <f t="shared" si="79"/>
        <v>0</v>
      </c>
      <c r="J2554" s="74" t="str">
        <f t="shared" si="78"/>
        <v/>
      </c>
    </row>
    <row r="2555" spans="1:10" ht="15" customHeight="1">
      <c r="A2555" s="25">
        <v>2600</v>
      </c>
      <c r="B2555" s="25" t="s">
        <v>17</v>
      </c>
      <c r="C2555" s="24" t="s">
        <v>3648</v>
      </c>
      <c r="D2555" s="24" t="s">
        <v>2752</v>
      </c>
      <c r="E2555" s="23">
        <v>96906</v>
      </c>
      <c r="F2555" s="115">
        <v>12582</v>
      </c>
      <c r="G2555" s="85">
        <v>6.706666666666667</v>
      </c>
      <c r="H2555" s="72"/>
      <c r="I2555" s="73">
        <f t="shared" si="79"/>
        <v>0</v>
      </c>
      <c r="J2555" s="74" t="str">
        <f t="shared" si="78"/>
        <v/>
      </c>
    </row>
    <row r="2556" spans="1:10" ht="15" customHeight="1">
      <c r="A2556" s="25">
        <v>2601</v>
      </c>
      <c r="B2556" s="25" t="s">
        <v>17</v>
      </c>
      <c r="C2556" s="24" t="s">
        <v>3647</v>
      </c>
      <c r="D2556" s="24" t="s">
        <v>2817</v>
      </c>
      <c r="E2556" s="23">
        <v>13499</v>
      </c>
      <c r="F2556" s="115">
        <v>66</v>
      </c>
      <c r="G2556" s="85">
        <v>5.830000000000001</v>
      </c>
      <c r="H2556" s="72"/>
      <c r="I2556" s="73">
        <f t="shared" si="79"/>
        <v>0</v>
      </c>
      <c r="J2556" s="74" t="str">
        <f t="shared" si="78"/>
        <v/>
      </c>
    </row>
    <row r="2557" spans="1:10" ht="15" customHeight="1">
      <c r="A2557" s="25">
        <v>2602</v>
      </c>
      <c r="B2557" s="25" t="s">
        <v>17</v>
      </c>
      <c r="C2557" s="24" t="s">
        <v>3647</v>
      </c>
      <c r="D2557" s="24" t="s">
        <v>2817</v>
      </c>
      <c r="E2557" s="23">
        <v>96906</v>
      </c>
      <c r="F2557" s="115">
        <v>333</v>
      </c>
      <c r="G2557" s="85">
        <v>5.9700000000000015</v>
      </c>
      <c r="H2557" s="72"/>
      <c r="I2557" s="73">
        <f t="shared" si="79"/>
        <v>0</v>
      </c>
      <c r="J2557" s="74" t="str">
        <f t="shared" si="78"/>
        <v/>
      </c>
    </row>
    <row r="2558" spans="1:10" ht="15" customHeight="1">
      <c r="A2558" s="25">
        <v>2603</v>
      </c>
      <c r="B2558" s="25" t="s">
        <v>17</v>
      </c>
      <c r="C2558" s="24" t="s">
        <v>3646</v>
      </c>
      <c r="D2558" s="24" t="s">
        <v>3436</v>
      </c>
      <c r="E2558" s="23">
        <v>80205</v>
      </c>
      <c r="F2558" s="115">
        <v>114</v>
      </c>
      <c r="G2558" s="85">
        <v>4.2054666666666671</v>
      </c>
      <c r="H2558" s="72"/>
      <c r="I2558" s="73">
        <f t="shared" si="79"/>
        <v>0</v>
      </c>
      <c r="J2558" s="74" t="str">
        <f t="shared" si="78"/>
        <v/>
      </c>
    </row>
    <row r="2559" spans="1:10" ht="15" customHeight="1">
      <c r="A2559" s="25">
        <v>2604</v>
      </c>
      <c r="B2559" s="25" t="s">
        <v>17</v>
      </c>
      <c r="C2559" s="24" t="s">
        <v>3644</v>
      </c>
      <c r="D2559" s="24" t="s">
        <v>2752</v>
      </c>
      <c r="E2559" s="23">
        <v>96906</v>
      </c>
      <c r="F2559" s="115">
        <v>157</v>
      </c>
      <c r="G2559" s="85">
        <v>4.2058999999999997</v>
      </c>
      <c r="H2559" s="72"/>
      <c r="I2559" s="73">
        <f t="shared" si="79"/>
        <v>0</v>
      </c>
      <c r="J2559" s="74" t="str">
        <f t="shared" si="78"/>
        <v/>
      </c>
    </row>
    <row r="2560" spans="1:10" ht="15" customHeight="1">
      <c r="A2560" s="25">
        <v>2605</v>
      </c>
      <c r="B2560" s="25" t="s">
        <v>17</v>
      </c>
      <c r="C2560" s="24" t="s">
        <v>3643</v>
      </c>
      <c r="D2560" s="24" t="s">
        <v>2752</v>
      </c>
      <c r="E2560" s="23">
        <v>96906</v>
      </c>
      <c r="F2560" s="115">
        <v>2161</v>
      </c>
      <c r="G2560" s="85">
        <v>5.2233333333333336</v>
      </c>
      <c r="H2560" s="72"/>
      <c r="I2560" s="73">
        <f t="shared" si="79"/>
        <v>0</v>
      </c>
      <c r="J2560" s="74" t="str">
        <f t="shared" si="78"/>
        <v/>
      </c>
    </row>
    <row r="2561" spans="1:10" ht="15" customHeight="1">
      <c r="A2561" s="25">
        <v>2606</v>
      </c>
      <c r="B2561" s="25" t="s">
        <v>17</v>
      </c>
      <c r="C2561" s="24" t="s">
        <v>3642</v>
      </c>
      <c r="D2561" s="24" t="s">
        <v>2752</v>
      </c>
      <c r="E2561" s="23">
        <v>96906</v>
      </c>
      <c r="F2561" s="115">
        <v>30</v>
      </c>
      <c r="G2561" s="85">
        <v>5.253333333333333</v>
      </c>
      <c r="H2561" s="72"/>
      <c r="I2561" s="73">
        <f t="shared" si="79"/>
        <v>0</v>
      </c>
      <c r="J2561" s="74" t="str">
        <f t="shared" si="78"/>
        <v/>
      </c>
    </row>
    <row r="2562" spans="1:10" ht="15" customHeight="1">
      <c r="A2562" s="25">
        <v>2607</v>
      </c>
      <c r="B2562" s="25" t="s">
        <v>17</v>
      </c>
      <c r="C2562" s="24" t="s">
        <v>3641</v>
      </c>
      <c r="D2562" s="24" t="s">
        <v>3211</v>
      </c>
      <c r="E2562" s="23">
        <v>80205</v>
      </c>
      <c r="F2562" s="115">
        <v>500</v>
      </c>
      <c r="G2562" s="85">
        <v>5.0518000000000001</v>
      </c>
      <c r="H2562" s="72"/>
      <c r="I2562" s="73">
        <f t="shared" si="79"/>
        <v>0</v>
      </c>
      <c r="J2562" s="74" t="str">
        <f t="shared" ref="J2562:J2625" si="80">IF(H:H&gt;G:G, "Above Estimated Unit Price", "")</f>
        <v/>
      </c>
    </row>
    <row r="2563" spans="1:10" ht="15" customHeight="1">
      <c r="A2563" s="25">
        <v>2608</v>
      </c>
      <c r="B2563" s="25" t="s">
        <v>17</v>
      </c>
      <c r="C2563" s="24" t="s">
        <v>3640</v>
      </c>
      <c r="D2563" s="24" t="s">
        <v>2817</v>
      </c>
      <c r="E2563" s="23">
        <v>80205</v>
      </c>
      <c r="F2563" s="115">
        <v>334</v>
      </c>
      <c r="G2563" s="85">
        <v>5.0357666666666665</v>
      </c>
      <c r="H2563" s="72"/>
      <c r="I2563" s="73">
        <f t="shared" ref="I2563:I2626" si="81">H2563*F2563</f>
        <v>0</v>
      </c>
      <c r="J2563" s="74" t="str">
        <f t="shared" si="80"/>
        <v/>
      </c>
    </row>
    <row r="2564" spans="1:10" ht="15" customHeight="1">
      <c r="A2564" s="25">
        <v>2609</v>
      </c>
      <c r="B2564" s="25" t="s">
        <v>17</v>
      </c>
      <c r="C2564" s="24" t="s">
        <v>3639</v>
      </c>
      <c r="D2564" s="24" t="s">
        <v>2752</v>
      </c>
      <c r="E2564" s="23">
        <v>80205</v>
      </c>
      <c r="F2564" s="115">
        <v>87</v>
      </c>
      <c r="G2564" s="85">
        <v>4.2066333333333334</v>
      </c>
      <c r="H2564" s="72"/>
      <c r="I2564" s="73">
        <f t="shared" si="81"/>
        <v>0</v>
      </c>
      <c r="J2564" s="74" t="str">
        <f t="shared" si="80"/>
        <v/>
      </c>
    </row>
    <row r="2565" spans="1:10" ht="15" customHeight="1">
      <c r="A2565" s="25">
        <v>2610</v>
      </c>
      <c r="B2565" s="25" t="s">
        <v>17</v>
      </c>
      <c r="C2565" s="24" t="s">
        <v>3639</v>
      </c>
      <c r="D2565" s="24" t="s">
        <v>2752</v>
      </c>
      <c r="E2565" s="23">
        <v>96906</v>
      </c>
      <c r="F2565" s="115">
        <v>255</v>
      </c>
      <c r="G2565" s="85">
        <v>4.2076000000000002</v>
      </c>
      <c r="H2565" s="72"/>
      <c r="I2565" s="73">
        <f t="shared" si="81"/>
        <v>0</v>
      </c>
      <c r="J2565" s="74" t="str">
        <f t="shared" si="80"/>
        <v/>
      </c>
    </row>
    <row r="2566" spans="1:10" ht="15" customHeight="1">
      <c r="A2566" s="25">
        <v>2611</v>
      </c>
      <c r="B2566" s="25" t="s">
        <v>17</v>
      </c>
      <c r="C2566" s="24" t="s">
        <v>3639</v>
      </c>
      <c r="D2566" s="24" t="s">
        <v>2752</v>
      </c>
      <c r="E2566" s="23" t="s">
        <v>1253</v>
      </c>
      <c r="F2566" s="115">
        <v>58</v>
      </c>
      <c r="G2566" s="85">
        <v>4.208333333333333</v>
      </c>
      <c r="H2566" s="72"/>
      <c r="I2566" s="73">
        <f t="shared" si="81"/>
        <v>0</v>
      </c>
      <c r="J2566" s="74" t="str">
        <f t="shared" si="80"/>
        <v/>
      </c>
    </row>
    <row r="2567" spans="1:10" ht="15" customHeight="1">
      <c r="A2567" s="25">
        <v>2612</v>
      </c>
      <c r="B2567" s="25" t="s">
        <v>17</v>
      </c>
      <c r="C2567" s="24" t="s">
        <v>3638</v>
      </c>
      <c r="D2567" s="24" t="s">
        <v>2752</v>
      </c>
      <c r="E2567" s="23">
        <v>80205</v>
      </c>
      <c r="F2567" s="115">
        <v>3941</v>
      </c>
      <c r="G2567" s="85">
        <v>5.4269999999999996</v>
      </c>
      <c r="H2567" s="72"/>
      <c r="I2567" s="73">
        <f t="shared" si="81"/>
        <v>0</v>
      </c>
      <c r="J2567" s="74" t="str">
        <f t="shared" si="80"/>
        <v/>
      </c>
    </row>
    <row r="2568" spans="1:10" ht="15" customHeight="1">
      <c r="A2568" s="25">
        <v>2613</v>
      </c>
      <c r="B2568" s="25" t="s">
        <v>17</v>
      </c>
      <c r="C2568" s="24" t="s">
        <v>3638</v>
      </c>
      <c r="D2568" s="24" t="s">
        <v>2752</v>
      </c>
      <c r="E2568" s="23">
        <v>96906</v>
      </c>
      <c r="F2568" s="115">
        <v>638</v>
      </c>
      <c r="G2568" s="85">
        <v>5.4243999999999994</v>
      </c>
      <c r="H2568" s="72"/>
      <c r="I2568" s="73">
        <f t="shared" si="81"/>
        <v>0</v>
      </c>
      <c r="J2568" s="74" t="str">
        <f t="shared" si="80"/>
        <v/>
      </c>
    </row>
    <row r="2569" spans="1:10" ht="15" customHeight="1">
      <c r="A2569" s="25">
        <v>2614</v>
      </c>
      <c r="B2569" s="25" t="s">
        <v>17</v>
      </c>
      <c r="C2569" s="24" t="s">
        <v>3638</v>
      </c>
      <c r="D2569" s="24" t="s">
        <v>2752</v>
      </c>
      <c r="E2569" s="23" t="s">
        <v>3637</v>
      </c>
      <c r="F2569" s="115">
        <v>100</v>
      </c>
      <c r="G2569" s="85">
        <v>5.4243999999999994</v>
      </c>
      <c r="H2569" s="72"/>
      <c r="I2569" s="73">
        <f t="shared" si="81"/>
        <v>0</v>
      </c>
      <c r="J2569" s="74" t="str">
        <f t="shared" si="80"/>
        <v/>
      </c>
    </row>
    <row r="2570" spans="1:10" ht="15" customHeight="1">
      <c r="A2570" s="25">
        <v>2615</v>
      </c>
      <c r="B2570" s="25" t="s">
        <v>17</v>
      </c>
      <c r="C2570" s="24" t="s">
        <v>3636</v>
      </c>
      <c r="D2570" s="24" t="s">
        <v>2752</v>
      </c>
      <c r="E2570" s="23">
        <v>80205</v>
      </c>
      <c r="F2570" s="115">
        <v>490</v>
      </c>
      <c r="G2570" s="85">
        <v>5.8145999999999995</v>
      </c>
      <c r="H2570" s="72"/>
      <c r="I2570" s="73">
        <f t="shared" si="81"/>
        <v>0</v>
      </c>
      <c r="J2570" s="74" t="str">
        <f t="shared" si="80"/>
        <v/>
      </c>
    </row>
    <row r="2571" spans="1:10" ht="15" customHeight="1">
      <c r="A2571" s="25">
        <v>2616</v>
      </c>
      <c r="B2571" s="25" t="s">
        <v>17</v>
      </c>
      <c r="C2571" s="24" t="s">
        <v>3636</v>
      </c>
      <c r="D2571" s="24" t="s">
        <v>2752</v>
      </c>
      <c r="E2571" s="23">
        <v>96906</v>
      </c>
      <c r="F2571" s="115">
        <v>214</v>
      </c>
      <c r="G2571" s="85">
        <v>5.8059000000000003</v>
      </c>
      <c r="H2571" s="72"/>
      <c r="I2571" s="73">
        <f t="shared" si="81"/>
        <v>0</v>
      </c>
      <c r="J2571" s="74" t="str">
        <f t="shared" si="80"/>
        <v/>
      </c>
    </row>
    <row r="2572" spans="1:10" ht="15" customHeight="1">
      <c r="A2572" s="25">
        <v>2617</v>
      </c>
      <c r="B2572" s="25" t="s">
        <v>17</v>
      </c>
      <c r="C2572" s="24" t="s">
        <v>3636</v>
      </c>
      <c r="D2572" s="24" t="s">
        <v>2752</v>
      </c>
      <c r="E2572" s="23" t="s">
        <v>3635</v>
      </c>
      <c r="F2572" s="115">
        <v>79</v>
      </c>
      <c r="G2572" s="85">
        <v>5.8155999999999999</v>
      </c>
      <c r="H2572" s="72"/>
      <c r="I2572" s="73">
        <f t="shared" si="81"/>
        <v>0</v>
      </c>
      <c r="J2572" s="74" t="str">
        <f t="shared" si="80"/>
        <v/>
      </c>
    </row>
    <row r="2573" spans="1:10" ht="15" customHeight="1">
      <c r="A2573" s="25">
        <v>2618</v>
      </c>
      <c r="B2573" s="25" t="s">
        <v>17</v>
      </c>
      <c r="C2573" s="24" t="s">
        <v>3634</v>
      </c>
      <c r="D2573" s="24" t="s">
        <v>2752</v>
      </c>
      <c r="E2573" s="23">
        <v>96906</v>
      </c>
      <c r="F2573" s="115">
        <v>58</v>
      </c>
      <c r="G2573" s="85">
        <v>5.3991333333333342</v>
      </c>
      <c r="H2573" s="72"/>
      <c r="I2573" s="73">
        <f t="shared" si="81"/>
        <v>0</v>
      </c>
      <c r="J2573" s="74" t="str">
        <f t="shared" si="80"/>
        <v/>
      </c>
    </row>
    <row r="2574" spans="1:10" ht="15" customHeight="1">
      <c r="A2574" s="25">
        <v>2619</v>
      </c>
      <c r="B2574" s="25" t="s">
        <v>17</v>
      </c>
      <c r="C2574" s="24" t="s">
        <v>3633</v>
      </c>
      <c r="D2574" s="24" t="s">
        <v>2752</v>
      </c>
      <c r="E2574" s="23">
        <v>80205</v>
      </c>
      <c r="F2574" s="115">
        <v>298</v>
      </c>
      <c r="G2574" s="85">
        <v>5.2572666666666663</v>
      </c>
      <c r="H2574" s="72"/>
      <c r="I2574" s="73">
        <f t="shared" si="81"/>
        <v>0</v>
      </c>
      <c r="J2574" s="74" t="str">
        <f t="shared" si="80"/>
        <v/>
      </c>
    </row>
    <row r="2575" spans="1:10" ht="15" customHeight="1">
      <c r="A2575" s="25">
        <v>2620</v>
      </c>
      <c r="B2575" s="25" t="s">
        <v>17</v>
      </c>
      <c r="C2575" s="24" t="s">
        <v>3632</v>
      </c>
      <c r="D2575" s="24" t="s">
        <v>2752</v>
      </c>
      <c r="E2575" s="23">
        <v>96906</v>
      </c>
      <c r="F2575" s="115">
        <v>333</v>
      </c>
      <c r="G2575" s="85">
        <v>6.4243666666666668</v>
      </c>
      <c r="H2575" s="72"/>
      <c r="I2575" s="73">
        <f t="shared" si="81"/>
        <v>0</v>
      </c>
      <c r="J2575" s="74" t="str">
        <f t="shared" si="80"/>
        <v/>
      </c>
    </row>
    <row r="2576" spans="1:10" ht="15" customHeight="1">
      <c r="A2576" s="25">
        <v>2621</v>
      </c>
      <c r="B2576" s="25" t="s">
        <v>17</v>
      </c>
      <c r="C2576" s="24" t="s">
        <v>3631</v>
      </c>
      <c r="D2576" s="24" t="s">
        <v>2752</v>
      </c>
      <c r="E2576" s="23">
        <v>80205</v>
      </c>
      <c r="F2576" s="115">
        <v>20</v>
      </c>
      <c r="G2576" s="85">
        <v>5.499366666666667</v>
      </c>
      <c r="H2576" s="72"/>
      <c r="I2576" s="73">
        <f t="shared" si="81"/>
        <v>0</v>
      </c>
      <c r="J2576" s="74" t="str">
        <f t="shared" si="80"/>
        <v/>
      </c>
    </row>
    <row r="2577" spans="1:10" ht="15" customHeight="1">
      <c r="A2577" s="25">
        <v>2622</v>
      </c>
      <c r="B2577" s="25" t="s">
        <v>17</v>
      </c>
      <c r="C2577" s="24" t="s">
        <v>3630</v>
      </c>
      <c r="D2577" s="24" t="s">
        <v>2752</v>
      </c>
      <c r="E2577" s="23">
        <v>80205</v>
      </c>
      <c r="F2577" s="115">
        <v>31</v>
      </c>
      <c r="G2577" s="85">
        <v>7.3472666666666671</v>
      </c>
      <c r="H2577" s="72"/>
      <c r="I2577" s="73">
        <f t="shared" si="81"/>
        <v>0</v>
      </c>
      <c r="J2577" s="74" t="str">
        <f t="shared" si="80"/>
        <v/>
      </c>
    </row>
    <row r="2578" spans="1:10" ht="15" customHeight="1">
      <c r="A2578" s="25">
        <v>2623</v>
      </c>
      <c r="B2578" s="25" t="s">
        <v>17</v>
      </c>
      <c r="C2578" s="24" t="s">
        <v>3628</v>
      </c>
      <c r="D2578" s="24" t="s">
        <v>2752</v>
      </c>
      <c r="E2578" s="23">
        <v>80205</v>
      </c>
      <c r="F2578" s="115">
        <v>141</v>
      </c>
      <c r="G2578" s="85">
        <v>4.2011000000000003</v>
      </c>
      <c r="H2578" s="72"/>
      <c r="I2578" s="73">
        <f t="shared" si="81"/>
        <v>0</v>
      </c>
      <c r="J2578" s="74" t="str">
        <f t="shared" si="80"/>
        <v/>
      </c>
    </row>
    <row r="2579" spans="1:10" ht="15" customHeight="1">
      <c r="A2579" s="25">
        <v>2624</v>
      </c>
      <c r="B2579" s="25" t="s">
        <v>17</v>
      </c>
      <c r="C2579" s="24" t="s">
        <v>3627</v>
      </c>
      <c r="D2579" s="24" t="s">
        <v>2752</v>
      </c>
      <c r="E2579" s="23">
        <v>80205</v>
      </c>
      <c r="F2579" s="115">
        <v>70</v>
      </c>
      <c r="G2579" s="85">
        <v>2.9633333333333334</v>
      </c>
      <c r="H2579" s="72"/>
      <c r="I2579" s="73">
        <f t="shared" si="81"/>
        <v>0</v>
      </c>
      <c r="J2579" s="74" t="str">
        <f t="shared" si="80"/>
        <v/>
      </c>
    </row>
    <row r="2580" spans="1:10" ht="15" customHeight="1">
      <c r="A2580" s="25">
        <v>2625</v>
      </c>
      <c r="B2580" s="25" t="s">
        <v>17</v>
      </c>
      <c r="C2580" s="24" t="s">
        <v>3626</v>
      </c>
      <c r="D2580" s="24" t="s">
        <v>2817</v>
      </c>
      <c r="E2580" s="23">
        <v>96906</v>
      </c>
      <c r="F2580" s="115">
        <v>1000</v>
      </c>
      <c r="G2580" s="85">
        <v>0.33333333333333331</v>
      </c>
      <c r="H2580" s="72"/>
      <c r="I2580" s="73">
        <f t="shared" si="81"/>
        <v>0</v>
      </c>
      <c r="J2580" s="74" t="str">
        <f t="shared" si="80"/>
        <v/>
      </c>
    </row>
    <row r="2581" spans="1:10" ht="15" customHeight="1">
      <c r="A2581" s="25">
        <v>2626</v>
      </c>
      <c r="B2581" s="25" t="s">
        <v>17</v>
      </c>
      <c r="C2581" s="24" t="s">
        <v>3625</v>
      </c>
      <c r="D2581" s="24" t="s">
        <v>3378</v>
      </c>
      <c r="E2581" s="23">
        <v>96906</v>
      </c>
      <c r="F2581" s="115">
        <v>30</v>
      </c>
      <c r="G2581" s="85">
        <v>84.643333333333331</v>
      </c>
      <c r="H2581" s="72"/>
      <c r="I2581" s="73">
        <f t="shared" si="81"/>
        <v>0</v>
      </c>
      <c r="J2581" s="74" t="str">
        <f t="shared" si="80"/>
        <v/>
      </c>
    </row>
    <row r="2582" spans="1:10" ht="15" customHeight="1">
      <c r="A2582" s="25">
        <v>2627</v>
      </c>
      <c r="B2582" s="25" t="s">
        <v>17</v>
      </c>
      <c r="C2582" s="24" t="s">
        <v>3624</v>
      </c>
      <c r="D2582" s="24" t="s">
        <v>3378</v>
      </c>
      <c r="E2582" s="23">
        <v>96906</v>
      </c>
      <c r="F2582" s="115">
        <v>48</v>
      </c>
      <c r="G2582" s="85">
        <v>48.056666666666672</v>
      </c>
      <c r="H2582" s="72"/>
      <c r="I2582" s="73">
        <f t="shared" si="81"/>
        <v>0</v>
      </c>
      <c r="J2582" s="74" t="str">
        <f t="shared" si="80"/>
        <v/>
      </c>
    </row>
    <row r="2583" spans="1:10" ht="15" customHeight="1">
      <c r="A2583" s="25">
        <v>2628</v>
      </c>
      <c r="B2583" s="25" t="s">
        <v>17</v>
      </c>
      <c r="C2583" s="24" t="s">
        <v>3623</v>
      </c>
      <c r="D2583" s="24" t="s">
        <v>3622</v>
      </c>
      <c r="E2583" s="23">
        <v>96906</v>
      </c>
      <c r="F2583" s="115">
        <v>72</v>
      </c>
      <c r="G2583" s="85">
        <v>45.266666666666673</v>
      </c>
      <c r="H2583" s="72"/>
      <c r="I2583" s="73">
        <f t="shared" si="81"/>
        <v>0</v>
      </c>
      <c r="J2583" s="74" t="str">
        <f t="shared" si="80"/>
        <v/>
      </c>
    </row>
    <row r="2584" spans="1:10" ht="15" customHeight="1">
      <c r="A2584" s="25">
        <v>2629</v>
      </c>
      <c r="B2584" s="25" t="s">
        <v>17</v>
      </c>
      <c r="C2584" s="24" t="s">
        <v>3621</v>
      </c>
      <c r="D2584" s="24" t="s">
        <v>3618</v>
      </c>
      <c r="E2584" s="23">
        <v>96906</v>
      </c>
      <c r="F2584" s="115">
        <v>97</v>
      </c>
      <c r="G2584" s="85">
        <v>165.64333333333332</v>
      </c>
      <c r="H2584" s="72"/>
      <c r="I2584" s="73">
        <f t="shared" si="81"/>
        <v>0</v>
      </c>
      <c r="J2584" s="74" t="str">
        <f t="shared" si="80"/>
        <v/>
      </c>
    </row>
    <row r="2585" spans="1:10" ht="15" customHeight="1">
      <c r="A2585" s="25">
        <v>2630</v>
      </c>
      <c r="B2585" s="25" t="s">
        <v>17</v>
      </c>
      <c r="C2585" s="24" t="s">
        <v>3620</v>
      </c>
      <c r="D2585" s="24" t="s">
        <v>3618</v>
      </c>
      <c r="E2585" s="23">
        <v>96906</v>
      </c>
      <c r="F2585" s="115">
        <v>60</v>
      </c>
      <c r="G2585" s="85">
        <v>85.186666666666653</v>
      </c>
      <c r="H2585" s="72"/>
      <c r="I2585" s="73">
        <f t="shared" si="81"/>
        <v>0</v>
      </c>
      <c r="J2585" s="74" t="str">
        <f t="shared" si="80"/>
        <v/>
      </c>
    </row>
    <row r="2586" spans="1:10" ht="15" customHeight="1">
      <c r="A2586" s="25">
        <v>2631</v>
      </c>
      <c r="B2586" s="25" t="s">
        <v>17</v>
      </c>
      <c r="C2586" s="24" t="s">
        <v>3619</v>
      </c>
      <c r="D2586" s="24" t="s">
        <v>3618</v>
      </c>
      <c r="E2586" s="23">
        <v>96906</v>
      </c>
      <c r="F2586" s="115">
        <v>137</v>
      </c>
      <c r="G2586" s="85">
        <v>198.39000000000001</v>
      </c>
      <c r="H2586" s="72"/>
      <c r="I2586" s="73">
        <f t="shared" si="81"/>
        <v>0</v>
      </c>
      <c r="J2586" s="74" t="str">
        <f t="shared" si="80"/>
        <v/>
      </c>
    </row>
    <row r="2587" spans="1:10" ht="15" customHeight="1">
      <c r="A2587" s="25">
        <v>2632</v>
      </c>
      <c r="B2587" s="25" t="s">
        <v>17</v>
      </c>
      <c r="C2587" s="24" t="s">
        <v>3617</v>
      </c>
      <c r="D2587" s="24" t="s">
        <v>3616</v>
      </c>
      <c r="E2587" s="23">
        <v>81343</v>
      </c>
      <c r="F2587" s="115">
        <v>6</v>
      </c>
      <c r="G2587" s="85">
        <v>8.4266666666666676</v>
      </c>
      <c r="H2587" s="72"/>
      <c r="I2587" s="73">
        <f t="shared" si="81"/>
        <v>0</v>
      </c>
      <c r="J2587" s="74" t="str">
        <f t="shared" si="80"/>
        <v/>
      </c>
    </row>
    <row r="2588" spans="1:10" ht="15" customHeight="1">
      <c r="A2588" s="25">
        <v>2633</v>
      </c>
      <c r="B2588" s="25" t="s">
        <v>17</v>
      </c>
      <c r="C2588" s="24" t="s">
        <v>3615</v>
      </c>
      <c r="D2588" s="24" t="s">
        <v>3611</v>
      </c>
      <c r="E2588" s="23">
        <v>91929</v>
      </c>
      <c r="F2588" s="115">
        <v>5</v>
      </c>
      <c r="G2588" s="85">
        <v>157.54</v>
      </c>
      <c r="H2588" s="72"/>
      <c r="I2588" s="73">
        <f t="shared" si="81"/>
        <v>0</v>
      </c>
      <c r="J2588" s="74" t="str">
        <f t="shared" si="80"/>
        <v/>
      </c>
    </row>
    <row r="2589" spans="1:10" ht="15" customHeight="1">
      <c r="A2589" s="25">
        <v>2634</v>
      </c>
      <c r="B2589" s="25" t="s">
        <v>17</v>
      </c>
      <c r="C2589" s="24" t="s">
        <v>3615</v>
      </c>
      <c r="D2589" s="24" t="s">
        <v>3611</v>
      </c>
      <c r="E2589" s="23">
        <v>96906</v>
      </c>
      <c r="F2589" s="115">
        <v>22</v>
      </c>
      <c r="G2589" s="85">
        <v>183.24666666666667</v>
      </c>
      <c r="H2589" s="72"/>
      <c r="I2589" s="73">
        <f t="shared" si="81"/>
        <v>0</v>
      </c>
      <c r="J2589" s="74" t="str">
        <f t="shared" si="80"/>
        <v/>
      </c>
    </row>
    <row r="2590" spans="1:10" ht="15" customHeight="1">
      <c r="A2590" s="25">
        <v>2635</v>
      </c>
      <c r="B2590" s="25" t="s">
        <v>17</v>
      </c>
      <c r="C2590" s="24" t="s">
        <v>3614</v>
      </c>
      <c r="D2590" s="24" t="s">
        <v>3613</v>
      </c>
      <c r="E2590" s="23">
        <v>96906</v>
      </c>
      <c r="F2590" s="115">
        <v>110</v>
      </c>
      <c r="G2590" s="85">
        <v>147.03666666666666</v>
      </c>
      <c r="H2590" s="72"/>
      <c r="I2590" s="73">
        <f t="shared" si="81"/>
        <v>0</v>
      </c>
      <c r="J2590" s="74" t="str">
        <f t="shared" si="80"/>
        <v/>
      </c>
    </row>
    <row r="2591" spans="1:10" ht="15" customHeight="1">
      <c r="A2591" s="25">
        <v>2636</v>
      </c>
      <c r="B2591" s="25" t="s">
        <v>17</v>
      </c>
      <c r="C2591" s="24" t="s">
        <v>3612</v>
      </c>
      <c r="D2591" s="24" t="s">
        <v>3611</v>
      </c>
      <c r="E2591" s="23">
        <v>96906</v>
      </c>
      <c r="F2591" s="115">
        <v>50</v>
      </c>
      <c r="G2591" s="85">
        <v>215.33</v>
      </c>
      <c r="H2591" s="72"/>
      <c r="I2591" s="73">
        <f t="shared" si="81"/>
        <v>0</v>
      </c>
      <c r="J2591" s="74" t="str">
        <f t="shared" si="80"/>
        <v/>
      </c>
    </row>
    <row r="2592" spans="1:10" ht="15" customHeight="1">
      <c r="A2592" s="25">
        <v>2637</v>
      </c>
      <c r="B2592" s="25" t="s">
        <v>17</v>
      </c>
      <c r="C2592" s="24" t="s">
        <v>3610</v>
      </c>
      <c r="D2592" s="24" t="s">
        <v>3572</v>
      </c>
      <c r="E2592" s="23">
        <v>96906</v>
      </c>
      <c r="F2592" s="115">
        <v>6</v>
      </c>
      <c r="G2592" s="85">
        <v>18.93</v>
      </c>
      <c r="H2592" s="72"/>
      <c r="I2592" s="73">
        <f t="shared" si="81"/>
        <v>0</v>
      </c>
      <c r="J2592" s="74" t="str">
        <f t="shared" si="80"/>
        <v/>
      </c>
    </row>
    <row r="2593" spans="1:10" ht="15" customHeight="1">
      <c r="A2593" s="25">
        <v>2638</v>
      </c>
      <c r="B2593" s="25" t="s">
        <v>17</v>
      </c>
      <c r="C2593" s="24" t="s">
        <v>3609</v>
      </c>
      <c r="D2593" s="24" t="s">
        <v>3608</v>
      </c>
      <c r="E2593" s="23">
        <v>96906</v>
      </c>
      <c r="F2593" s="115">
        <v>5</v>
      </c>
      <c r="G2593" s="85">
        <v>132</v>
      </c>
      <c r="H2593" s="72"/>
      <c r="I2593" s="73">
        <f t="shared" si="81"/>
        <v>0</v>
      </c>
      <c r="J2593" s="74" t="str">
        <f t="shared" si="80"/>
        <v/>
      </c>
    </row>
    <row r="2594" spans="1:10" ht="15" customHeight="1">
      <c r="A2594" s="25">
        <v>2639</v>
      </c>
      <c r="B2594" s="25" t="s">
        <v>17</v>
      </c>
      <c r="C2594" s="24" t="s">
        <v>3607</v>
      </c>
      <c r="D2594" s="24" t="s">
        <v>3606</v>
      </c>
      <c r="E2594" s="23">
        <v>96906</v>
      </c>
      <c r="F2594" s="115">
        <v>90</v>
      </c>
      <c r="G2594" s="85">
        <v>93.543333333333337</v>
      </c>
      <c r="H2594" s="72"/>
      <c r="I2594" s="73">
        <f t="shared" si="81"/>
        <v>0</v>
      </c>
      <c r="J2594" s="74" t="str">
        <f t="shared" si="80"/>
        <v/>
      </c>
    </row>
    <row r="2595" spans="1:10" ht="15" customHeight="1">
      <c r="A2595" s="25">
        <v>2640</v>
      </c>
      <c r="B2595" s="25" t="s">
        <v>17</v>
      </c>
      <c r="C2595" s="24" t="s">
        <v>3605</v>
      </c>
      <c r="D2595" s="24" t="s">
        <v>2964</v>
      </c>
      <c r="E2595" s="23">
        <v>96906</v>
      </c>
      <c r="F2595" s="115">
        <v>12</v>
      </c>
      <c r="G2595" s="85">
        <v>196.02</v>
      </c>
      <c r="H2595" s="72"/>
      <c r="I2595" s="73">
        <f t="shared" si="81"/>
        <v>0</v>
      </c>
      <c r="J2595" s="74" t="str">
        <f t="shared" si="80"/>
        <v/>
      </c>
    </row>
    <row r="2596" spans="1:10" ht="15" customHeight="1">
      <c r="A2596" s="25">
        <v>2641</v>
      </c>
      <c r="B2596" s="25" t="s">
        <v>17</v>
      </c>
      <c r="C2596" s="24" t="s">
        <v>3604</v>
      </c>
      <c r="D2596" s="24" t="s">
        <v>3603</v>
      </c>
      <c r="E2596" s="23">
        <v>96906</v>
      </c>
      <c r="F2596" s="115">
        <v>17</v>
      </c>
      <c r="G2596" s="85">
        <v>399.98</v>
      </c>
      <c r="H2596" s="72"/>
      <c r="I2596" s="73">
        <f t="shared" si="81"/>
        <v>0</v>
      </c>
      <c r="J2596" s="74" t="str">
        <f t="shared" si="80"/>
        <v/>
      </c>
    </row>
    <row r="2597" spans="1:10" ht="15" customHeight="1">
      <c r="A2597" s="25">
        <v>2642</v>
      </c>
      <c r="B2597" s="25" t="s">
        <v>17</v>
      </c>
      <c r="C2597" s="24" t="s">
        <v>3602</v>
      </c>
      <c r="D2597" s="24" t="s">
        <v>3601</v>
      </c>
      <c r="E2597" s="23">
        <v>74025</v>
      </c>
      <c r="F2597" s="115">
        <v>88</v>
      </c>
      <c r="G2597" s="85">
        <v>136.26</v>
      </c>
      <c r="H2597" s="72"/>
      <c r="I2597" s="73">
        <f t="shared" si="81"/>
        <v>0</v>
      </c>
      <c r="J2597" s="74" t="str">
        <f t="shared" si="80"/>
        <v/>
      </c>
    </row>
    <row r="2598" spans="1:10" ht="15" customHeight="1">
      <c r="A2598" s="25">
        <v>2643</v>
      </c>
      <c r="B2598" s="25" t="s">
        <v>17</v>
      </c>
      <c r="C2598" s="24" t="s">
        <v>3600</v>
      </c>
      <c r="D2598" s="24" t="s">
        <v>3599</v>
      </c>
      <c r="E2598" s="23">
        <v>96906</v>
      </c>
      <c r="F2598" s="115">
        <v>91</v>
      </c>
      <c r="G2598" s="85">
        <v>17.493333333333336</v>
      </c>
      <c r="H2598" s="72"/>
      <c r="I2598" s="73">
        <f t="shared" si="81"/>
        <v>0</v>
      </c>
      <c r="J2598" s="74" t="str">
        <f t="shared" si="80"/>
        <v/>
      </c>
    </row>
    <row r="2599" spans="1:10" ht="15" customHeight="1">
      <c r="A2599" s="25">
        <v>2644</v>
      </c>
      <c r="B2599" s="25" t="s">
        <v>17</v>
      </c>
      <c r="C2599" s="24" t="s">
        <v>3598</v>
      </c>
      <c r="D2599" s="24" t="s">
        <v>3378</v>
      </c>
      <c r="E2599" s="23">
        <v>32142</v>
      </c>
      <c r="F2599" s="115">
        <v>29</v>
      </c>
      <c r="G2599" s="85">
        <v>40.596666666666671</v>
      </c>
      <c r="H2599" s="72"/>
      <c r="I2599" s="73">
        <f t="shared" si="81"/>
        <v>0</v>
      </c>
      <c r="J2599" s="74" t="str">
        <f t="shared" si="80"/>
        <v/>
      </c>
    </row>
    <row r="2600" spans="1:10" ht="15" customHeight="1">
      <c r="A2600" s="25">
        <v>2645</v>
      </c>
      <c r="B2600" s="25" t="s">
        <v>17</v>
      </c>
      <c r="C2600" s="24" t="s">
        <v>3597</v>
      </c>
      <c r="D2600" s="24" t="s">
        <v>3378</v>
      </c>
      <c r="E2600" s="23">
        <v>96906</v>
      </c>
      <c r="F2600" s="115">
        <v>166</v>
      </c>
      <c r="G2600" s="85">
        <v>45.593333333333334</v>
      </c>
      <c r="H2600" s="72"/>
      <c r="I2600" s="73">
        <f t="shared" si="81"/>
        <v>0</v>
      </c>
      <c r="J2600" s="74" t="str">
        <f t="shared" si="80"/>
        <v/>
      </c>
    </row>
    <row r="2601" spans="1:10" ht="15" customHeight="1">
      <c r="A2601" s="25">
        <v>2646</v>
      </c>
      <c r="B2601" s="25" t="s">
        <v>17</v>
      </c>
      <c r="C2601" s="24" t="s">
        <v>3596</v>
      </c>
      <c r="D2601" s="24" t="s">
        <v>2678</v>
      </c>
      <c r="E2601" s="23">
        <v>96906</v>
      </c>
      <c r="F2601" s="115">
        <v>5</v>
      </c>
      <c r="G2601" s="85">
        <v>27.95</v>
      </c>
      <c r="H2601" s="72"/>
      <c r="I2601" s="73">
        <f t="shared" si="81"/>
        <v>0</v>
      </c>
      <c r="J2601" s="74" t="str">
        <f t="shared" si="80"/>
        <v/>
      </c>
    </row>
    <row r="2602" spans="1:10" ht="15" customHeight="1">
      <c r="A2602" s="25">
        <v>2647</v>
      </c>
      <c r="B2602" s="25" t="s">
        <v>17</v>
      </c>
      <c r="C2602" s="24" t="s">
        <v>3595</v>
      </c>
      <c r="D2602" s="24" t="s">
        <v>3378</v>
      </c>
      <c r="E2602" s="23">
        <v>96906</v>
      </c>
      <c r="F2602" s="115">
        <v>84</v>
      </c>
      <c r="G2602" s="85">
        <v>4.6766666666666667</v>
      </c>
      <c r="H2602" s="72"/>
      <c r="I2602" s="73">
        <f t="shared" si="81"/>
        <v>0</v>
      </c>
      <c r="J2602" s="74" t="str">
        <f t="shared" si="80"/>
        <v/>
      </c>
    </row>
    <row r="2603" spans="1:10" ht="15" customHeight="1">
      <c r="A2603" s="25">
        <v>2648</v>
      </c>
      <c r="B2603" s="25" t="s">
        <v>17</v>
      </c>
      <c r="C2603" s="24" t="s">
        <v>3594</v>
      </c>
      <c r="D2603" s="24" t="s">
        <v>3315</v>
      </c>
      <c r="E2603" s="23">
        <v>96906</v>
      </c>
      <c r="F2603" s="115">
        <v>5</v>
      </c>
      <c r="G2603" s="85">
        <v>29.55</v>
      </c>
      <c r="H2603" s="72"/>
      <c r="I2603" s="73">
        <f t="shared" si="81"/>
        <v>0</v>
      </c>
      <c r="J2603" s="74" t="str">
        <f t="shared" si="80"/>
        <v/>
      </c>
    </row>
    <row r="2604" spans="1:10" ht="15" customHeight="1">
      <c r="A2604" s="25">
        <v>2649</v>
      </c>
      <c r="B2604" s="25" t="s">
        <v>17</v>
      </c>
      <c r="C2604" s="24" t="s">
        <v>3593</v>
      </c>
      <c r="D2604" s="24" t="s">
        <v>3315</v>
      </c>
      <c r="E2604" s="23">
        <v>96906</v>
      </c>
      <c r="F2604" s="115">
        <v>6</v>
      </c>
      <c r="G2604" s="85">
        <v>25.590000000000003</v>
      </c>
      <c r="H2604" s="72"/>
      <c r="I2604" s="73">
        <f t="shared" si="81"/>
        <v>0</v>
      </c>
      <c r="J2604" s="74" t="str">
        <f t="shared" si="80"/>
        <v/>
      </c>
    </row>
    <row r="2605" spans="1:10" ht="15" customHeight="1">
      <c r="A2605" s="25">
        <v>2650</v>
      </c>
      <c r="B2605" s="25" t="s">
        <v>17</v>
      </c>
      <c r="C2605" s="24" t="s">
        <v>3592</v>
      </c>
      <c r="D2605" s="24" t="s">
        <v>2705</v>
      </c>
      <c r="E2605" s="23">
        <v>96906</v>
      </c>
      <c r="F2605" s="115">
        <v>8</v>
      </c>
      <c r="G2605" s="85">
        <v>29.663333333333338</v>
      </c>
      <c r="H2605" s="72"/>
      <c r="I2605" s="73">
        <f t="shared" si="81"/>
        <v>0</v>
      </c>
      <c r="J2605" s="74" t="str">
        <f t="shared" si="80"/>
        <v/>
      </c>
    </row>
    <row r="2606" spans="1:10" ht="15" customHeight="1">
      <c r="A2606" s="25">
        <v>2651</v>
      </c>
      <c r="B2606" s="25" t="s">
        <v>17</v>
      </c>
      <c r="C2606" s="24" t="s">
        <v>3591</v>
      </c>
      <c r="D2606" s="24" t="s">
        <v>2700</v>
      </c>
      <c r="E2606" s="23">
        <v>96906</v>
      </c>
      <c r="F2606" s="115">
        <v>47</v>
      </c>
      <c r="G2606" s="85">
        <v>29.51</v>
      </c>
      <c r="H2606" s="72"/>
      <c r="I2606" s="73">
        <f t="shared" si="81"/>
        <v>0</v>
      </c>
      <c r="J2606" s="74" t="str">
        <f t="shared" si="80"/>
        <v/>
      </c>
    </row>
    <row r="2607" spans="1:10" ht="15" customHeight="1">
      <c r="A2607" s="25">
        <v>2652</v>
      </c>
      <c r="B2607" s="25" t="s">
        <v>17</v>
      </c>
      <c r="C2607" s="24" t="s">
        <v>3590</v>
      </c>
      <c r="D2607" s="24" t="s">
        <v>2700</v>
      </c>
      <c r="E2607" s="23">
        <v>96906</v>
      </c>
      <c r="F2607" s="115">
        <v>49</v>
      </c>
      <c r="G2607" s="85">
        <v>29.909999999999997</v>
      </c>
      <c r="H2607" s="72"/>
      <c r="I2607" s="73">
        <f t="shared" si="81"/>
        <v>0</v>
      </c>
      <c r="J2607" s="74" t="str">
        <f t="shared" si="80"/>
        <v/>
      </c>
    </row>
    <row r="2608" spans="1:10" ht="15" customHeight="1">
      <c r="A2608" s="25">
        <v>2653</v>
      </c>
      <c r="B2608" s="25" t="s">
        <v>17</v>
      </c>
      <c r="C2608" s="24" t="s">
        <v>3589</v>
      </c>
      <c r="D2608" s="24" t="s">
        <v>2681</v>
      </c>
      <c r="E2608" s="23">
        <v>96906</v>
      </c>
      <c r="F2608" s="115">
        <v>300</v>
      </c>
      <c r="G2608" s="85">
        <v>38.046666666666667</v>
      </c>
      <c r="H2608" s="72"/>
      <c r="I2608" s="73">
        <f t="shared" si="81"/>
        <v>0</v>
      </c>
      <c r="J2608" s="74" t="str">
        <f t="shared" si="80"/>
        <v/>
      </c>
    </row>
    <row r="2609" spans="1:10" ht="15" customHeight="1">
      <c r="A2609" s="25">
        <v>2654</v>
      </c>
      <c r="B2609" s="25" t="s">
        <v>17</v>
      </c>
      <c r="C2609" s="24" t="s">
        <v>3588</v>
      </c>
      <c r="D2609" s="24" t="s">
        <v>3572</v>
      </c>
      <c r="E2609" s="23">
        <v>81343</v>
      </c>
      <c r="F2609" s="115">
        <v>5</v>
      </c>
      <c r="G2609" s="85">
        <v>12.99</v>
      </c>
      <c r="H2609" s="72"/>
      <c r="I2609" s="73">
        <f t="shared" si="81"/>
        <v>0</v>
      </c>
      <c r="J2609" s="74" t="str">
        <f t="shared" si="80"/>
        <v/>
      </c>
    </row>
    <row r="2610" spans="1:10" ht="15" customHeight="1">
      <c r="A2610" s="25">
        <v>2655</v>
      </c>
      <c r="B2610" s="25" t="s">
        <v>17</v>
      </c>
      <c r="C2610" s="24" t="s">
        <v>3587</v>
      </c>
      <c r="D2610" s="24" t="s">
        <v>3572</v>
      </c>
      <c r="E2610" s="23">
        <v>96906</v>
      </c>
      <c r="F2610" s="115">
        <v>16</v>
      </c>
      <c r="G2610" s="85">
        <v>14.206666666666669</v>
      </c>
      <c r="H2610" s="72"/>
      <c r="I2610" s="73">
        <f t="shared" si="81"/>
        <v>0</v>
      </c>
      <c r="J2610" s="74" t="str">
        <f t="shared" si="80"/>
        <v/>
      </c>
    </row>
    <row r="2611" spans="1:10" ht="15" customHeight="1">
      <c r="A2611" s="25">
        <v>2656</v>
      </c>
      <c r="B2611" s="25" t="s">
        <v>17</v>
      </c>
      <c r="C2611" s="24" t="s">
        <v>3586</v>
      </c>
      <c r="D2611" s="24" t="s">
        <v>3585</v>
      </c>
      <c r="E2611" s="23">
        <v>96906</v>
      </c>
      <c r="F2611" s="115">
        <v>8</v>
      </c>
      <c r="G2611" s="85">
        <v>30</v>
      </c>
      <c r="H2611" s="72"/>
      <c r="I2611" s="73">
        <f t="shared" si="81"/>
        <v>0</v>
      </c>
      <c r="J2611" s="74" t="str">
        <f t="shared" si="80"/>
        <v/>
      </c>
    </row>
    <row r="2612" spans="1:10" ht="15" customHeight="1">
      <c r="A2612" s="25">
        <v>2657</v>
      </c>
      <c r="B2612" s="25" t="s">
        <v>17</v>
      </c>
      <c r="C2612" s="24" t="s">
        <v>3584</v>
      </c>
      <c r="D2612" s="24" t="s">
        <v>3583</v>
      </c>
      <c r="E2612" s="23">
        <v>81343</v>
      </c>
      <c r="F2612" s="115">
        <v>77</v>
      </c>
      <c r="G2612" s="85">
        <v>33.676666666666669</v>
      </c>
      <c r="H2612" s="72"/>
      <c r="I2612" s="73">
        <f t="shared" si="81"/>
        <v>0</v>
      </c>
      <c r="J2612" s="74" t="str">
        <f t="shared" si="80"/>
        <v/>
      </c>
    </row>
    <row r="2613" spans="1:10" ht="15" customHeight="1">
      <c r="A2613" s="25">
        <v>2658</v>
      </c>
      <c r="B2613" s="25" t="s">
        <v>17</v>
      </c>
      <c r="C2613" s="24" t="s">
        <v>3584</v>
      </c>
      <c r="D2613" s="24" t="s">
        <v>3583</v>
      </c>
      <c r="E2613" s="23">
        <v>96906</v>
      </c>
      <c r="F2613" s="115">
        <v>282</v>
      </c>
      <c r="G2613" s="85">
        <v>38.563333333333333</v>
      </c>
      <c r="H2613" s="72"/>
      <c r="I2613" s="73">
        <f t="shared" si="81"/>
        <v>0</v>
      </c>
      <c r="J2613" s="74" t="str">
        <f t="shared" si="80"/>
        <v/>
      </c>
    </row>
    <row r="2614" spans="1:10" ht="15" customHeight="1">
      <c r="A2614" s="25">
        <v>2659</v>
      </c>
      <c r="B2614" s="25" t="s">
        <v>17</v>
      </c>
      <c r="C2614" s="24" t="s">
        <v>3582</v>
      </c>
      <c r="D2614" s="24" t="s">
        <v>3572</v>
      </c>
      <c r="E2614" s="23">
        <v>81343</v>
      </c>
      <c r="F2614" s="115">
        <v>91</v>
      </c>
      <c r="G2614" s="85">
        <v>35.85</v>
      </c>
      <c r="H2614" s="72"/>
      <c r="I2614" s="73">
        <f t="shared" si="81"/>
        <v>0</v>
      </c>
      <c r="J2614" s="74" t="str">
        <f t="shared" si="80"/>
        <v/>
      </c>
    </row>
    <row r="2615" spans="1:10" ht="15" customHeight="1">
      <c r="A2615" s="25">
        <v>2660</v>
      </c>
      <c r="B2615" s="25" t="s">
        <v>17</v>
      </c>
      <c r="C2615" s="24" t="s">
        <v>3582</v>
      </c>
      <c r="D2615" s="24" t="s">
        <v>3572</v>
      </c>
      <c r="E2615" s="23">
        <v>96906</v>
      </c>
      <c r="F2615" s="115">
        <v>12</v>
      </c>
      <c r="G2615" s="85">
        <v>32.49666666666667</v>
      </c>
      <c r="H2615" s="72"/>
      <c r="I2615" s="73">
        <f t="shared" si="81"/>
        <v>0</v>
      </c>
      <c r="J2615" s="74" t="str">
        <f t="shared" si="80"/>
        <v/>
      </c>
    </row>
    <row r="2616" spans="1:10" ht="15" customHeight="1">
      <c r="A2616" s="25">
        <v>2661</v>
      </c>
      <c r="B2616" s="25" t="s">
        <v>17</v>
      </c>
      <c r="C2616" s="24" t="s">
        <v>3581</v>
      </c>
      <c r="D2616" s="24" t="s">
        <v>3572</v>
      </c>
      <c r="E2616" s="23">
        <v>81343</v>
      </c>
      <c r="F2616" s="115">
        <v>46</v>
      </c>
      <c r="G2616" s="85">
        <v>43.143333333333338</v>
      </c>
      <c r="H2616" s="72"/>
      <c r="I2616" s="73">
        <f t="shared" si="81"/>
        <v>0</v>
      </c>
      <c r="J2616" s="74" t="str">
        <f t="shared" si="80"/>
        <v/>
      </c>
    </row>
    <row r="2617" spans="1:10" ht="15" customHeight="1">
      <c r="A2617" s="25">
        <v>2662</v>
      </c>
      <c r="B2617" s="25" t="s">
        <v>17</v>
      </c>
      <c r="C2617" s="24" t="s">
        <v>3580</v>
      </c>
      <c r="D2617" s="24" t="s">
        <v>3579</v>
      </c>
      <c r="E2617" s="23">
        <v>96906</v>
      </c>
      <c r="F2617" s="115">
        <v>6</v>
      </c>
      <c r="G2617" s="85">
        <v>101.99666666666667</v>
      </c>
      <c r="H2617" s="72"/>
      <c r="I2617" s="73">
        <f t="shared" si="81"/>
        <v>0</v>
      </c>
      <c r="J2617" s="74" t="str">
        <f t="shared" si="80"/>
        <v/>
      </c>
    </row>
    <row r="2618" spans="1:10" ht="15" customHeight="1">
      <c r="A2618" s="25">
        <v>2663</v>
      </c>
      <c r="B2618" s="25" t="s">
        <v>17</v>
      </c>
      <c r="C2618" s="24" t="s">
        <v>3578</v>
      </c>
      <c r="D2618" s="24" t="s">
        <v>3106</v>
      </c>
      <c r="E2618" s="23">
        <v>96906</v>
      </c>
      <c r="F2618" s="115">
        <v>5</v>
      </c>
      <c r="G2618" s="85">
        <v>41.356666666666669</v>
      </c>
      <c r="H2618" s="72"/>
      <c r="I2618" s="73">
        <f t="shared" si="81"/>
        <v>0</v>
      </c>
      <c r="J2618" s="74" t="str">
        <f t="shared" si="80"/>
        <v/>
      </c>
    </row>
    <row r="2619" spans="1:10" ht="15" customHeight="1">
      <c r="A2619" s="25">
        <v>2664</v>
      </c>
      <c r="B2619" s="25" t="s">
        <v>17</v>
      </c>
      <c r="C2619" s="24" t="s">
        <v>3577</v>
      </c>
      <c r="D2619" s="24" t="s">
        <v>3572</v>
      </c>
      <c r="E2619" s="23">
        <v>81343</v>
      </c>
      <c r="F2619" s="115">
        <v>40</v>
      </c>
      <c r="G2619" s="85">
        <v>22.02333333333333</v>
      </c>
      <c r="H2619" s="72"/>
      <c r="I2619" s="73">
        <f t="shared" si="81"/>
        <v>0</v>
      </c>
      <c r="J2619" s="74" t="str">
        <f t="shared" si="80"/>
        <v/>
      </c>
    </row>
    <row r="2620" spans="1:10" ht="15" customHeight="1">
      <c r="A2620" s="25">
        <v>2665</v>
      </c>
      <c r="B2620" s="25" t="s">
        <v>17</v>
      </c>
      <c r="C2620" s="24" t="s">
        <v>3576</v>
      </c>
      <c r="D2620" s="24" t="s">
        <v>3572</v>
      </c>
      <c r="E2620" s="23">
        <v>96906</v>
      </c>
      <c r="F2620" s="115">
        <v>12</v>
      </c>
      <c r="G2620" s="85">
        <v>18.283333333333331</v>
      </c>
      <c r="H2620" s="72"/>
      <c r="I2620" s="73">
        <f t="shared" si="81"/>
        <v>0</v>
      </c>
      <c r="J2620" s="74" t="str">
        <f t="shared" si="80"/>
        <v/>
      </c>
    </row>
    <row r="2621" spans="1:10" ht="15" customHeight="1">
      <c r="A2621" s="25">
        <v>2666</v>
      </c>
      <c r="B2621" s="25" t="s">
        <v>17</v>
      </c>
      <c r="C2621" s="24" t="s">
        <v>3575</v>
      </c>
      <c r="D2621" s="24" t="s">
        <v>3572</v>
      </c>
      <c r="E2621" s="23">
        <v>96906</v>
      </c>
      <c r="F2621" s="115">
        <v>42</v>
      </c>
      <c r="G2621" s="85">
        <v>17.353333333333332</v>
      </c>
      <c r="H2621" s="72"/>
      <c r="I2621" s="73">
        <f t="shared" si="81"/>
        <v>0</v>
      </c>
      <c r="J2621" s="74" t="str">
        <f t="shared" si="80"/>
        <v/>
      </c>
    </row>
    <row r="2622" spans="1:10" ht="15" customHeight="1">
      <c r="A2622" s="25">
        <v>2667</v>
      </c>
      <c r="B2622" s="25" t="s">
        <v>17</v>
      </c>
      <c r="C2622" s="24" t="s">
        <v>3574</v>
      </c>
      <c r="D2622" s="24" t="s">
        <v>3572</v>
      </c>
      <c r="E2622" s="23">
        <v>81343</v>
      </c>
      <c r="F2622" s="115">
        <v>48</v>
      </c>
      <c r="G2622" s="85">
        <v>24.459999999999997</v>
      </c>
      <c r="H2622" s="72"/>
      <c r="I2622" s="73">
        <f t="shared" si="81"/>
        <v>0</v>
      </c>
      <c r="J2622" s="74" t="str">
        <f t="shared" si="80"/>
        <v/>
      </c>
    </row>
    <row r="2623" spans="1:10" ht="15" customHeight="1">
      <c r="A2623" s="25">
        <v>2668</v>
      </c>
      <c r="B2623" s="25" t="s">
        <v>17</v>
      </c>
      <c r="C2623" s="24" t="s">
        <v>3574</v>
      </c>
      <c r="D2623" s="24" t="s">
        <v>3572</v>
      </c>
      <c r="E2623" s="23">
        <v>96906</v>
      </c>
      <c r="F2623" s="115">
        <v>5</v>
      </c>
      <c r="G2623" s="85">
        <v>25.656666666666666</v>
      </c>
      <c r="H2623" s="72"/>
      <c r="I2623" s="73">
        <f t="shared" si="81"/>
        <v>0</v>
      </c>
      <c r="J2623" s="74" t="str">
        <f t="shared" si="80"/>
        <v/>
      </c>
    </row>
    <row r="2624" spans="1:10" ht="15" customHeight="1">
      <c r="A2624" s="25">
        <v>2669</v>
      </c>
      <c r="B2624" s="25" t="s">
        <v>17</v>
      </c>
      <c r="C2624" s="24" t="s">
        <v>3573</v>
      </c>
      <c r="D2624" s="24" t="s">
        <v>3572</v>
      </c>
      <c r="E2624" s="23">
        <v>96906</v>
      </c>
      <c r="F2624" s="115">
        <v>46</v>
      </c>
      <c r="G2624" s="85">
        <v>22.863333333333333</v>
      </c>
      <c r="H2624" s="72"/>
      <c r="I2624" s="73">
        <f t="shared" si="81"/>
        <v>0</v>
      </c>
      <c r="J2624" s="74" t="str">
        <f t="shared" si="80"/>
        <v/>
      </c>
    </row>
    <row r="2625" spans="1:10" ht="15" customHeight="1">
      <c r="A2625" s="25">
        <v>2670</v>
      </c>
      <c r="B2625" s="25" t="s">
        <v>17</v>
      </c>
      <c r="C2625" s="24" t="s">
        <v>3571</v>
      </c>
      <c r="D2625" s="24" t="s">
        <v>3106</v>
      </c>
      <c r="E2625" s="23">
        <v>81343</v>
      </c>
      <c r="F2625" s="115">
        <v>26</v>
      </c>
      <c r="G2625" s="85">
        <v>20.080000000000002</v>
      </c>
      <c r="H2625" s="72"/>
      <c r="I2625" s="73">
        <f t="shared" si="81"/>
        <v>0</v>
      </c>
      <c r="J2625" s="74" t="str">
        <f t="shared" si="80"/>
        <v/>
      </c>
    </row>
    <row r="2626" spans="1:10" ht="15" customHeight="1">
      <c r="A2626" s="25">
        <v>2671</v>
      </c>
      <c r="B2626" s="25" t="s">
        <v>17</v>
      </c>
      <c r="C2626" s="24" t="s">
        <v>3570</v>
      </c>
      <c r="D2626" s="24" t="s">
        <v>3106</v>
      </c>
      <c r="E2626" s="23">
        <v>81343</v>
      </c>
      <c r="F2626" s="115">
        <v>10</v>
      </c>
      <c r="G2626" s="85">
        <v>83.023333333333326</v>
      </c>
      <c r="H2626" s="72"/>
      <c r="I2626" s="73">
        <f t="shared" si="81"/>
        <v>0</v>
      </c>
      <c r="J2626" s="74" t="str">
        <f t="shared" ref="J2626:J2689" si="82">IF(H:H&gt;G:G, "Above Estimated Unit Price", "")</f>
        <v/>
      </c>
    </row>
    <row r="2627" spans="1:10" ht="15" customHeight="1">
      <c r="A2627" s="25">
        <v>2672</v>
      </c>
      <c r="B2627" s="25" t="s">
        <v>17</v>
      </c>
      <c r="C2627" s="24" t="s">
        <v>599</v>
      </c>
      <c r="D2627" s="24" t="s">
        <v>3569</v>
      </c>
      <c r="E2627" s="23">
        <v>96906</v>
      </c>
      <c r="F2627" s="115">
        <v>5</v>
      </c>
      <c r="G2627" s="85">
        <v>153.6</v>
      </c>
      <c r="H2627" s="72"/>
      <c r="I2627" s="73">
        <f t="shared" ref="I2627:I2690" si="83">H2627*F2627</f>
        <v>0</v>
      </c>
      <c r="J2627" s="74" t="str">
        <f t="shared" si="82"/>
        <v/>
      </c>
    </row>
    <row r="2628" spans="1:10" ht="15" customHeight="1">
      <c r="A2628" s="25">
        <v>2673</v>
      </c>
      <c r="B2628" s="25" t="s">
        <v>17</v>
      </c>
      <c r="C2628" s="24" t="s">
        <v>598</v>
      </c>
      <c r="D2628" s="24" t="s">
        <v>3569</v>
      </c>
      <c r="E2628" s="23">
        <v>96906</v>
      </c>
      <c r="F2628" s="115">
        <v>6</v>
      </c>
      <c r="G2628" s="85">
        <v>92.719999999999985</v>
      </c>
      <c r="H2628" s="72"/>
      <c r="I2628" s="73">
        <f t="shared" si="83"/>
        <v>0</v>
      </c>
      <c r="J2628" s="74" t="str">
        <f t="shared" si="82"/>
        <v/>
      </c>
    </row>
    <row r="2629" spans="1:10" ht="15" customHeight="1">
      <c r="A2629" s="25">
        <v>2674</v>
      </c>
      <c r="B2629" s="25" t="s">
        <v>17</v>
      </c>
      <c r="C2629" s="24" t="s">
        <v>597</v>
      </c>
      <c r="D2629" s="24" t="s">
        <v>3569</v>
      </c>
      <c r="E2629" s="23">
        <v>96906</v>
      </c>
      <c r="F2629" s="115">
        <v>5</v>
      </c>
      <c r="G2629" s="85">
        <v>441.7166666666667</v>
      </c>
      <c r="H2629" s="72"/>
      <c r="I2629" s="73">
        <f t="shared" si="83"/>
        <v>0</v>
      </c>
      <c r="J2629" s="74" t="str">
        <f t="shared" si="82"/>
        <v/>
      </c>
    </row>
    <row r="2630" spans="1:10" ht="15" customHeight="1">
      <c r="A2630" s="25">
        <v>2675</v>
      </c>
      <c r="B2630" s="25" t="s">
        <v>17</v>
      </c>
      <c r="C2630" s="24" t="s">
        <v>3568</v>
      </c>
      <c r="D2630" s="24" t="s">
        <v>3567</v>
      </c>
      <c r="E2630" s="23">
        <v>96906</v>
      </c>
      <c r="F2630" s="115">
        <v>8</v>
      </c>
      <c r="G2630" s="85">
        <v>12.336666666666666</v>
      </c>
      <c r="H2630" s="72"/>
      <c r="I2630" s="73">
        <f t="shared" si="83"/>
        <v>0</v>
      </c>
      <c r="J2630" s="74" t="str">
        <f t="shared" si="82"/>
        <v/>
      </c>
    </row>
    <row r="2631" spans="1:10" ht="15" customHeight="1">
      <c r="A2631" s="25">
        <v>2676</v>
      </c>
      <c r="B2631" s="25" t="s">
        <v>17</v>
      </c>
      <c r="C2631" s="24" t="s">
        <v>3566</v>
      </c>
      <c r="D2631" s="24" t="s">
        <v>2764</v>
      </c>
      <c r="E2631" s="23">
        <v>96906</v>
      </c>
      <c r="F2631" s="115">
        <v>104</v>
      </c>
      <c r="G2631" s="85">
        <v>8.3533333333333335</v>
      </c>
      <c r="H2631" s="72"/>
      <c r="I2631" s="73">
        <f t="shared" si="83"/>
        <v>0</v>
      </c>
      <c r="J2631" s="74" t="str">
        <f t="shared" si="82"/>
        <v/>
      </c>
    </row>
    <row r="2632" spans="1:10" ht="15" customHeight="1">
      <c r="A2632" s="25">
        <v>2677</v>
      </c>
      <c r="B2632" s="25" t="s">
        <v>17</v>
      </c>
      <c r="C2632" s="24" t="s">
        <v>3561</v>
      </c>
      <c r="D2632" s="24" t="s">
        <v>2755</v>
      </c>
      <c r="E2632" s="23">
        <v>81343</v>
      </c>
      <c r="F2632" s="115">
        <v>116</v>
      </c>
      <c r="G2632" s="85">
        <v>0.46333333333333332</v>
      </c>
      <c r="H2632" s="72"/>
      <c r="I2632" s="73">
        <f t="shared" si="83"/>
        <v>0</v>
      </c>
      <c r="J2632" s="74" t="str">
        <f t="shared" si="82"/>
        <v/>
      </c>
    </row>
    <row r="2633" spans="1:10" ht="15" customHeight="1">
      <c r="A2633" s="25">
        <v>2678</v>
      </c>
      <c r="B2633" s="25" t="s">
        <v>17</v>
      </c>
      <c r="C2633" s="24" t="s">
        <v>3559</v>
      </c>
      <c r="D2633" s="24" t="s">
        <v>2755</v>
      </c>
      <c r="E2633" s="23">
        <v>81343</v>
      </c>
      <c r="F2633" s="115">
        <v>70</v>
      </c>
      <c r="G2633" s="85">
        <v>1.1366666666666665</v>
      </c>
      <c r="H2633" s="72"/>
      <c r="I2633" s="73">
        <f t="shared" si="83"/>
        <v>0</v>
      </c>
      <c r="J2633" s="74" t="str">
        <f t="shared" si="82"/>
        <v/>
      </c>
    </row>
    <row r="2634" spans="1:10" ht="15" customHeight="1">
      <c r="A2634" s="25">
        <v>2679</v>
      </c>
      <c r="B2634" s="25" t="s">
        <v>17</v>
      </c>
      <c r="C2634" s="24" t="s">
        <v>3557</v>
      </c>
      <c r="D2634" s="24" t="s">
        <v>2685</v>
      </c>
      <c r="E2634" s="23">
        <v>81343</v>
      </c>
      <c r="F2634" s="115">
        <v>384</v>
      </c>
      <c r="G2634" s="85">
        <v>0.23333333333333331</v>
      </c>
      <c r="H2634" s="72"/>
      <c r="I2634" s="73">
        <f t="shared" si="83"/>
        <v>0</v>
      </c>
      <c r="J2634" s="74" t="str">
        <f t="shared" si="82"/>
        <v/>
      </c>
    </row>
    <row r="2635" spans="1:10" ht="15" customHeight="1">
      <c r="A2635" s="25">
        <v>2680</v>
      </c>
      <c r="B2635" s="25" t="s">
        <v>17</v>
      </c>
      <c r="C2635" s="24" t="s">
        <v>3556</v>
      </c>
      <c r="D2635" s="24" t="s">
        <v>2755</v>
      </c>
      <c r="E2635" s="23">
        <v>81343</v>
      </c>
      <c r="F2635" s="115">
        <v>255</v>
      </c>
      <c r="G2635" s="85">
        <v>0.38666666666666666</v>
      </c>
      <c r="H2635" s="72"/>
      <c r="I2635" s="73">
        <f t="shared" si="83"/>
        <v>0</v>
      </c>
      <c r="J2635" s="74" t="str">
        <f t="shared" si="82"/>
        <v/>
      </c>
    </row>
    <row r="2636" spans="1:10" ht="15" customHeight="1">
      <c r="A2636" s="25">
        <v>2681</v>
      </c>
      <c r="B2636" s="25" t="s">
        <v>17</v>
      </c>
      <c r="C2636" s="24" t="s">
        <v>3555</v>
      </c>
      <c r="D2636" s="24" t="s">
        <v>2755</v>
      </c>
      <c r="E2636" s="23">
        <v>81343</v>
      </c>
      <c r="F2636" s="115">
        <v>110</v>
      </c>
      <c r="G2636" s="85">
        <v>0.47</v>
      </c>
      <c r="H2636" s="72"/>
      <c r="I2636" s="73">
        <f t="shared" si="83"/>
        <v>0</v>
      </c>
      <c r="J2636" s="74" t="str">
        <f t="shared" si="82"/>
        <v/>
      </c>
    </row>
    <row r="2637" spans="1:10" ht="15" customHeight="1">
      <c r="A2637" s="25">
        <v>2682</v>
      </c>
      <c r="B2637" s="25" t="s">
        <v>17</v>
      </c>
      <c r="C2637" s="24" t="s">
        <v>595</v>
      </c>
      <c r="D2637" s="24" t="s">
        <v>2755</v>
      </c>
      <c r="E2637" s="23">
        <v>96906</v>
      </c>
      <c r="F2637" s="115">
        <v>746</v>
      </c>
      <c r="G2637" s="85">
        <v>0.59666666666666668</v>
      </c>
      <c r="H2637" s="72"/>
      <c r="I2637" s="73">
        <f t="shared" si="83"/>
        <v>0</v>
      </c>
      <c r="J2637" s="74" t="str">
        <f t="shared" si="82"/>
        <v/>
      </c>
    </row>
    <row r="2638" spans="1:10" ht="15" customHeight="1">
      <c r="A2638" s="25">
        <v>2683</v>
      </c>
      <c r="B2638" s="25" t="s">
        <v>17</v>
      </c>
      <c r="C2638" s="24" t="s">
        <v>3554</v>
      </c>
      <c r="D2638" s="24" t="s">
        <v>2755</v>
      </c>
      <c r="E2638" s="23">
        <v>81343</v>
      </c>
      <c r="F2638" s="115">
        <v>499</v>
      </c>
      <c r="G2638" s="85">
        <v>0.45666666666666672</v>
      </c>
      <c r="H2638" s="72"/>
      <c r="I2638" s="73">
        <f t="shared" si="83"/>
        <v>0</v>
      </c>
      <c r="J2638" s="74" t="str">
        <f t="shared" si="82"/>
        <v/>
      </c>
    </row>
    <row r="2639" spans="1:10" ht="15" customHeight="1">
      <c r="A2639" s="25">
        <v>2684</v>
      </c>
      <c r="B2639" s="25" t="s">
        <v>17</v>
      </c>
      <c r="C2639" s="24" t="s">
        <v>3553</v>
      </c>
      <c r="D2639" s="24" t="s">
        <v>2791</v>
      </c>
      <c r="E2639" s="23">
        <v>96906</v>
      </c>
      <c r="F2639" s="115">
        <v>27</v>
      </c>
      <c r="G2639" s="85">
        <v>38.433333333333337</v>
      </c>
      <c r="H2639" s="72"/>
      <c r="I2639" s="73">
        <f t="shared" si="83"/>
        <v>0</v>
      </c>
      <c r="J2639" s="74" t="str">
        <f t="shared" si="82"/>
        <v/>
      </c>
    </row>
    <row r="2640" spans="1:10" ht="15" customHeight="1">
      <c r="A2640" s="25">
        <v>2685</v>
      </c>
      <c r="B2640" s="25" t="s">
        <v>17</v>
      </c>
      <c r="C2640" s="24" t="s">
        <v>594</v>
      </c>
      <c r="D2640" s="24" t="s">
        <v>2755</v>
      </c>
      <c r="E2640" s="23">
        <v>21439</v>
      </c>
      <c r="F2640" s="115">
        <v>76</v>
      </c>
      <c r="G2640" s="85">
        <v>0.72</v>
      </c>
      <c r="H2640" s="72"/>
      <c r="I2640" s="73">
        <f t="shared" si="83"/>
        <v>0</v>
      </c>
      <c r="J2640" s="74" t="str">
        <f t="shared" si="82"/>
        <v/>
      </c>
    </row>
    <row r="2641" spans="1:10" ht="15" customHeight="1">
      <c r="A2641" s="25">
        <v>2686</v>
      </c>
      <c r="B2641" s="25" t="s">
        <v>17</v>
      </c>
      <c r="C2641" s="24" t="s">
        <v>593</v>
      </c>
      <c r="D2641" s="24" t="s">
        <v>2755</v>
      </c>
      <c r="E2641" s="23">
        <v>81343</v>
      </c>
      <c r="F2641" s="115">
        <v>186</v>
      </c>
      <c r="G2641" s="85">
        <v>0.29333333333333339</v>
      </c>
      <c r="H2641" s="72"/>
      <c r="I2641" s="73">
        <f t="shared" si="83"/>
        <v>0</v>
      </c>
      <c r="J2641" s="74" t="str">
        <f t="shared" si="82"/>
        <v/>
      </c>
    </row>
    <row r="2642" spans="1:10" ht="15" customHeight="1">
      <c r="A2642" s="25">
        <v>2687</v>
      </c>
      <c r="B2642" s="25" t="s">
        <v>17</v>
      </c>
      <c r="C2642" s="24" t="s">
        <v>592</v>
      </c>
      <c r="D2642" s="24" t="s">
        <v>2755</v>
      </c>
      <c r="E2642" s="23">
        <v>81343</v>
      </c>
      <c r="F2642" s="115">
        <v>403</v>
      </c>
      <c r="G2642" s="85">
        <v>0.19000000000000003</v>
      </c>
      <c r="H2642" s="72"/>
      <c r="I2642" s="73">
        <f t="shared" si="83"/>
        <v>0</v>
      </c>
      <c r="J2642" s="74" t="str">
        <f t="shared" si="82"/>
        <v/>
      </c>
    </row>
    <row r="2643" spans="1:10" ht="15" customHeight="1">
      <c r="A2643" s="25">
        <v>2688</v>
      </c>
      <c r="B2643" s="25" t="s">
        <v>17</v>
      </c>
      <c r="C2643" s="24" t="s">
        <v>592</v>
      </c>
      <c r="D2643" s="24" t="s">
        <v>2755</v>
      </c>
      <c r="E2643" s="23">
        <v>96906</v>
      </c>
      <c r="F2643" s="115">
        <v>659</v>
      </c>
      <c r="G2643" s="85">
        <v>0.19000000000000003</v>
      </c>
      <c r="H2643" s="72"/>
      <c r="I2643" s="73">
        <f t="shared" si="83"/>
        <v>0</v>
      </c>
      <c r="J2643" s="74" t="str">
        <f t="shared" si="82"/>
        <v/>
      </c>
    </row>
    <row r="2644" spans="1:10" ht="15" customHeight="1">
      <c r="A2644" s="25">
        <v>2689</v>
      </c>
      <c r="B2644" s="25" t="s">
        <v>17</v>
      </c>
      <c r="C2644" s="24" t="s">
        <v>591</v>
      </c>
      <c r="D2644" s="24" t="s">
        <v>2755</v>
      </c>
      <c r="E2644" s="23">
        <v>96906</v>
      </c>
      <c r="F2644" s="115">
        <v>5037</v>
      </c>
      <c r="G2644" s="85">
        <v>0.2</v>
      </c>
      <c r="H2644" s="72"/>
      <c r="I2644" s="73">
        <f t="shared" si="83"/>
        <v>0</v>
      </c>
      <c r="J2644" s="74" t="str">
        <f t="shared" si="82"/>
        <v/>
      </c>
    </row>
    <row r="2645" spans="1:10" ht="15" customHeight="1">
      <c r="A2645" s="25">
        <v>2690</v>
      </c>
      <c r="B2645" s="25" t="s">
        <v>17</v>
      </c>
      <c r="C2645" s="24" t="s">
        <v>3549</v>
      </c>
      <c r="D2645" s="24" t="s">
        <v>3548</v>
      </c>
      <c r="E2645" s="23">
        <v>96906</v>
      </c>
      <c r="F2645" s="115">
        <v>12</v>
      </c>
      <c r="G2645" s="85">
        <v>7.6800000000000006</v>
      </c>
      <c r="H2645" s="72"/>
      <c r="I2645" s="73">
        <f t="shared" si="83"/>
        <v>0</v>
      </c>
      <c r="J2645" s="74" t="str">
        <f t="shared" si="82"/>
        <v/>
      </c>
    </row>
    <row r="2646" spans="1:10" ht="15" customHeight="1">
      <c r="A2646" s="25">
        <v>2691</v>
      </c>
      <c r="B2646" s="25" t="s">
        <v>17</v>
      </c>
      <c r="C2646" s="24" t="s">
        <v>590</v>
      </c>
      <c r="D2646" s="24" t="s">
        <v>3547</v>
      </c>
      <c r="E2646" s="23">
        <v>96906</v>
      </c>
      <c r="F2646" s="115">
        <v>126</v>
      </c>
      <c r="G2646" s="85">
        <v>7.4466666666666663</v>
      </c>
      <c r="H2646" s="72"/>
      <c r="I2646" s="73">
        <f t="shared" si="83"/>
        <v>0</v>
      </c>
      <c r="J2646" s="74" t="str">
        <f t="shared" si="82"/>
        <v/>
      </c>
    </row>
    <row r="2647" spans="1:10" ht="15" customHeight="1">
      <c r="A2647" s="25">
        <v>2692</v>
      </c>
      <c r="B2647" s="25" t="s">
        <v>17</v>
      </c>
      <c r="C2647" s="24" t="s">
        <v>581</v>
      </c>
      <c r="D2647" s="24" t="s">
        <v>2755</v>
      </c>
      <c r="E2647" s="23">
        <v>96906</v>
      </c>
      <c r="F2647" s="115">
        <v>30</v>
      </c>
      <c r="G2647" s="85">
        <v>2.5</v>
      </c>
      <c r="H2647" s="72"/>
      <c r="I2647" s="73">
        <f t="shared" si="83"/>
        <v>0</v>
      </c>
      <c r="J2647" s="74" t="str">
        <f t="shared" si="82"/>
        <v/>
      </c>
    </row>
    <row r="2648" spans="1:10" ht="15" customHeight="1">
      <c r="A2648" s="25">
        <v>2693</v>
      </c>
      <c r="B2648" s="25" t="s">
        <v>17</v>
      </c>
      <c r="C2648" s="24" t="s">
        <v>3545</v>
      </c>
      <c r="D2648" s="24" t="s">
        <v>2755</v>
      </c>
      <c r="E2648" s="23">
        <v>96906</v>
      </c>
      <c r="F2648" s="115">
        <v>6246</v>
      </c>
      <c r="G2648" s="85">
        <v>0.17333333333333334</v>
      </c>
      <c r="H2648" s="72"/>
      <c r="I2648" s="73">
        <f t="shared" si="83"/>
        <v>0</v>
      </c>
      <c r="J2648" s="74" t="str">
        <f t="shared" si="82"/>
        <v/>
      </c>
    </row>
    <row r="2649" spans="1:10" ht="15" customHeight="1">
      <c r="A2649" s="25">
        <v>2694</v>
      </c>
      <c r="B2649" s="25" t="s">
        <v>17</v>
      </c>
      <c r="C2649" s="24" t="s">
        <v>577</v>
      </c>
      <c r="D2649" s="24" t="s">
        <v>2755</v>
      </c>
      <c r="E2649" s="23">
        <v>96906</v>
      </c>
      <c r="F2649" s="115">
        <v>24</v>
      </c>
      <c r="G2649" s="85">
        <v>2.6</v>
      </c>
      <c r="H2649" s="72"/>
      <c r="I2649" s="73">
        <f t="shared" si="83"/>
        <v>0</v>
      </c>
      <c r="J2649" s="74" t="str">
        <f t="shared" si="82"/>
        <v/>
      </c>
    </row>
    <row r="2650" spans="1:10" ht="15" customHeight="1">
      <c r="A2650" s="25">
        <v>2695</v>
      </c>
      <c r="B2650" s="25" t="s">
        <v>17</v>
      </c>
      <c r="C2650" s="24" t="s">
        <v>3542</v>
      </c>
      <c r="D2650" s="24" t="s">
        <v>2764</v>
      </c>
      <c r="E2650" s="23">
        <v>96906</v>
      </c>
      <c r="F2650" s="115">
        <v>23</v>
      </c>
      <c r="G2650" s="85">
        <v>3.3233333333333328</v>
      </c>
      <c r="H2650" s="72"/>
      <c r="I2650" s="73">
        <f t="shared" si="83"/>
        <v>0</v>
      </c>
      <c r="J2650" s="74" t="str">
        <f t="shared" si="82"/>
        <v/>
      </c>
    </row>
    <row r="2651" spans="1:10" ht="15" customHeight="1">
      <c r="A2651" s="25">
        <v>2696</v>
      </c>
      <c r="B2651" s="25" t="s">
        <v>17</v>
      </c>
      <c r="C2651" s="24" t="s">
        <v>3541</v>
      </c>
      <c r="D2651" s="24" t="s">
        <v>2755</v>
      </c>
      <c r="E2651" s="23">
        <v>81343</v>
      </c>
      <c r="F2651" s="115">
        <v>1995</v>
      </c>
      <c r="G2651" s="85">
        <v>5.0166666666666666</v>
      </c>
      <c r="H2651" s="72"/>
      <c r="I2651" s="73">
        <f t="shared" si="83"/>
        <v>0</v>
      </c>
      <c r="J2651" s="74" t="str">
        <f t="shared" si="82"/>
        <v/>
      </c>
    </row>
    <row r="2652" spans="1:10" ht="15" customHeight="1">
      <c r="A2652" s="25">
        <v>2697</v>
      </c>
      <c r="B2652" s="25" t="s">
        <v>17</v>
      </c>
      <c r="C2652" s="24" t="s">
        <v>3540</v>
      </c>
      <c r="D2652" s="24" t="s">
        <v>3539</v>
      </c>
      <c r="E2652" s="23">
        <v>96906</v>
      </c>
      <c r="F2652" s="115">
        <v>5</v>
      </c>
      <c r="G2652" s="85">
        <v>45.49</v>
      </c>
      <c r="H2652" s="72"/>
      <c r="I2652" s="73">
        <f t="shared" si="83"/>
        <v>0</v>
      </c>
      <c r="J2652" s="74" t="str">
        <f t="shared" si="82"/>
        <v/>
      </c>
    </row>
    <row r="2653" spans="1:10" ht="15" customHeight="1">
      <c r="A2653" s="25">
        <v>2698</v>
      </c>
      <c r="B2653" s="25" t="s">
        <v>17</v>
      </c>
      <c r="C2653" s="24" t="s">
        <v>3538</v>
      </c>
      <c r="D2653" s="24" t="s">
        <v>2755</v>
      </c>
      <c r="E2653" s="23">
        <v>81343</v>
      </c>
      <c r="F2653" s="115">
        <v>126</v>
      </c>
      <c r="G2653" s="85">
        <v>0.48999999999999994</v>
      </c>
      <c r="H2653" s="72"/>
      <c r="I2653" s="73">
        <f t="shared" si="83"/>
        <v>0</v>
      </c>
      <c r="J2653" s="74" t="str">
        <f t="shared" si="82"/>
        <v/>
      </c>
    </row>
    <row r="2654" spans="1:10" ht="15" customHeight="1">
      <c r="A2654" s="25">
        <v>2699</v>
      </c>
      <c r="B2654" s="25" t="s">
        <v>17</v>
      </c>
      <c r="C2654" s="24" t="s">
        <v>3537</v>
      </c>
      <c r="D2654" s="24" t="s">
        <v>2897</v>
      </c>
      <c r="E2654" s="23">
        <v>96906</v>
      </c>
      <c r="F2654" s="115">
        <v>163</v>
      </c>
      <c r="G2654" s="85">
        <v>0.70000000000000007</v>
      </c>
      <c r="H2654" s="72"/>
      <c r="I2654" s="73">
        <f t="shared" si="83"/>
        <v>0</v>
      </c>
      <c r="J2654" s="74" t="str">
        <f t="shared" si="82"/>
        <v/>
      </c>
    </row>
    <row r="2655" spans="1:10" ht="15" customHeight="1">
      <c r="A2655" s="25">
        <v>2700</v>
      </c>
      <c r="B2655" s="25" t="s">
        <v>17</v>
      </c>
      <c r="C2655" s="24" t="s">
        <v>3536</v>
      </c>
      <c r="D2655" s="24" t="s">
        <v>2755</v>
      </c>
      <c r="E2655" s="23">
        <v>81343</v>
      </c>
      <c r="F2655" s="115">
        <v>43</v>
      </c>
      <c r="G2655" s="85">
        <v>2.0566666666666666</v>
      </c>
      <c r="H2655" s="72"/>
      <c r="I2655" s="73">
        <f t="shared" si="83"/>
        <v>0</v>
      </c>
      <c r="J2655" s="74" t="str">
        <f t="shared" si="82"/>
        <v/>
      </c>
    </row>
    <row r="2656" spans="1:10" ht="15" customHeight="1">
      <c r="A2656" s="25">
        <v>2701</v>
      </c>
      <c r="B2656" s="25" t="s">
        <v>17</v>
      </c>
      <c r="C2656" s="24" t="s">
        <v>3534</v>
      </c>
      <c r="D2656" s="24" t="s">
        <v>3531</v>
      </c>
      <c r="E2656" s="23" t="s">
        <v>3533</v>
      </c>
      <c r="F2656" s="115">
        <v>35</v>
      </c>
      <c r="G2656" s="85">
        <v>2.58</v>
      </c>
      <c r="H2656" s="72"/>
      <c r="I2656" s="73">
        <f t="shared" si="83"/>
        <v>0</v>
      </c>
      <c r="J2656" s="74" t="str">
        <f t="shared" si="82"/>
        <v/>
      </c>
    </row>
    <row r="2657" spans="1:10" ht="15" customHeight="1">
      <c r="A2657" s="25">
        <v>2702</v>
      </c>
      <c r="B2657" s="25" t="s">
        <v>17</v>
      </c>
      <c r="C2657" s="24" t="s">
        <v>3532</v>
      </c>
      <c r="D2657" s="24" t="s">
        <v>3531</v>
      </c>
      <c r="E2657" s="23">
        <v>96906</v>
      </c>
      <c r="F2657" s="115">
        <v>70</v>
      </c>
      <c r="G2657" s="85">
        <v>2.7</v>
      </c>
      <c r="H2657" s="72"/>
      <c r="I2657" s="73">
        <f t="shared" si="83"/>
        <v>0</v>
      </c>
      <c r="J2657" s="74" t="str">
        <f t="shared" si="82"/>
        <v/>
      </c>
    </row>
    <row r="2658" spans="1:10" ht="15" customHeight="1">
      <c r="A2658" s="25">
        <v>2703</v>
      </c>
      <c r="B2658" s="25" t="s">
        <v>17</v>
      </c>
      <c r="C2658" s="24" t="s">
        <v>3530</v>
      </c>
      <c r="D2658" s="24" t="s">
        <v>3457</v>
      </c>
      <c r="E2658" s="23">
        <v>96906</v>
      </c>
      <c r="F2658" s="115">
        <v>5</v>
      </c>
      <c r="G2658" s="85">
        <v>214.05</v>
      </c>
      <c r="H2658" s="72"/>
      <c r="I2658" s="73">
        <f t="shared" si="83"/>
        <v>0</v>
      </c>
      <c r="J2658" s="74" t="str">
        <f t="shared" si="82"/>
        <v/>
      </c>
    </row>
    <row r="2659" spans="1:10" ht="15" customHeight="1">
      <c r="A2659" s="25">
        <v>2704</v>
      </c>
      <c r="B2659" s="25" t="s">
        <v>17</v>
      </c>
      <c r="C2659" s="24" t="s">
        <v>3529</v>
      </c>
      <c r="D2659" s="24" t="s">
        <v>3457</v>
      </c>
      <c r="E2659" s="23">
        <v>96906</v>
      </c>
      <c r="F2659" s="115">
        <v>8</v>
      </c>
      <c r="G2659" s="85">
        <v>269.87</v>
      </c>
      <c r="H2659" s="72"/>
      <c r="I2659" s="73">
        <f t="shared" si="83"/>
        <v>0</v>
      </c>
      <c r="J2659" s="74" t="str">
        <f t="shared" si="82"/>
        <v/>
      </c>
    </row>
    <row r="2660" spans="1:10" ht="15" customHeight="1">
      <c r="A2660" s="25">
        <v>2705</v>
      </c>
      <c r="B2660" s="25" t="s">
        <v>17</v>
      </c>
      <c r="C2660" s="24" t="s">
        <v>3527</v>
      </c>
      <c r="D2660" s="24" t="s">
        <v>2700</v>
      </c>
      <c r="E2660" s="23">
        <v>96906</v>
      </c>
      <c r="F2660" s="115">
        <v>10</v>
      </c>
      <c r="G2660" s="85">
        <v>27.403333333333332</v>
      </c>
      <c r="H2660" s="72"/>
      <c r="I2660" s="73">
        <f t="shared" si="83"/>
        <v>0</v>
      </c>
      <c r="J2660" s="74" t="str">
        <f t="shared" si="82"/>
        <v/>
      </c>
    </row>
    <row r="2661" spans="1:10" ht="15" customHeight="1">
      <c r="A2661" s="25">
        <v>2706</v>
      </c>
      <c r="B2661" s="25" t="s">
        <v>17</v>
      </c>
      <c r="C2661" s="24" t="s">
        <v>3526</v>
      </c>
      <c r="D2661" s="24" t="s">
        <v>2700</v>
      </c>
      <c r="E2661" s="23">
        <v>96906</v>
      </c>
      <c r="F2661" s="115">
        <v>9</v>
      </c>
      <c r="G2661" s="85">
        <v>10.61</v>
      </c>
      <c r="H2661" s="72"/>
      <c r="I2661" s="73">
        <f t="shared" si="83"/>
        <v>0</v>
      </c>
      <c r="J2661" s="74" t="str">
        <f t="shared" si="82"/>
        <v/>
      </c>
    </row>
    <row r="2662" spans="1:10" ht="15" customHeight="1">
      <c r="A2662" s="25">
        <v>2707</v>
      </c>
      <c r="B2662" s="25" t="s">
        <v>17</v>
      </c>
      <c r="C2662" s="24" t="s">
        <v>3525</v>
      </c>
      <c r="D2662" s="24" t="s">
        <v>2700</v>
      </c>
      <c r="E2662" s="23">
        <v>6848</v>
      </c>
      <c r="F2662" s="115">
        <v>5</v>
      </c>
      <c r="G2662" s="85">
        <v>21.953333333333333</v>
      </c>
      <c r="H2662" s="72"/>
      <c r="I2662" s="73">
        <f t="shared" si="83"/>
        <v>0</v>
      </c>
      <c r="J2662" s="74" t="str">
        <f t="shared" si="82"/>
        <v/>
      </c>
    </row>
    <row r="2663" spans="1:10" ht="15" customHeight="1">
      <c r="A2663" s="25">
        <v>2708</v>
      </c>
      <c r="B2663" s="25" t="s">
        <v>17</v>
      </c>
      <c r="C2663" s="24" t="s">
        <v>3524</v>
      </c>
      <c r="D2663" s="24" t="s">
        <v>3470</v>
      </c>
      <c r="E2663" s="23">
        <v>96906</v>
      </c>
      <c r="F2663" s="115">
        <v>6</v>
      </c>
      <c r="G2663" s="85">
        <v>13.09</v>
      </c>
      <c r="H2663" s="72"/>
      <c r="I2663" s="73">
        <f t="shared" si="83"/>
        <v>0</v>
      </c>
      <c r="J2663" s="74" t="str">
        <f t="shared" si="82"/>
        <v/>
      </c>
    </row>
    <row r="2664" spans="1:10" ht="15" customHeight="1">
      <c r="A2664" s="25">
        <v>2709</v>
      </c>
      <c r="B2664" s="25" t="s">
        <v>17</v>
      </c>
      <c r="C2664" s="24" t="s">
        <v>3523</v>
      </c>
      <c r="D2664" s="24" t="s">
        <v>2700</v>
      </c>
      <c r="E2664" s="23">
        <v>96906</v>
      </c>
      <c r="F2664" s="115">
        <v>39</v>
      </c>
      <c r="G2664" s="85">
        <v>22</v>
      </c>
      <c r="H2664" s="72"/>
      <c r="I2664" s="73">
        <f t="shared" si="83"/>
        <v>0</v>
      </c>
      <c r="J2664" s="74" t="str">
        <f t="shared" si="82"/>
        <v/>
      </c>
    </row>
    <row r="2665" spans="1:10" ht="15" customHeight="1">
      <c r="A2665" s="25">
        <v>2710</v>
      </c>
      <c r="B2665" s="25" t="s">
        <v>17</v>
      </c>
      <c r="C2665" s="24" t="s">
        <v>3522</v>
      </c>
      <c r="D2665" s="24" t="s">
        <v>3513</v>
      </c>
      <c r="E2665" s="23">
        <v>96906</v>
      </c>
      <c r="F2665" s="115">
        <v>6</v>
      </c>
      <c r="G2665" s="85">
        <v>16.239999999999998</v>
      </c>
      <c r="H2665" s="72"/>
      <c r="I2665" s="73">
        <f t="shared" si="83"/>
        <v>0</v>
      </c>
      <c r="J2665" s="74" t="str">
        <f t="shared" si="82"/>
        <v/>
      </c>
    </row>
    <row r="2666" spans="1:10" ht="15" customHeight="1">
      <c r="A2666" s="25">
        <v>2711</v>
      </c>
      <c r="B2666" s="25" t="s">
        <v>17</v>
      </c>
      <c r="C2666" s="24" t="s">
        <v>3521</v>
      </c>
      <c r="D2666" s="24" t="s">
        <v>2700</v>
      </c>
      <c r="E2666" s="23">
        <v>96906</v>
      </c>
      <c r="F2666" s="115">
        <v>5</v>
      </c>
      <c r="G2666" s="85">
        <v>14.576666666666668</v>
      </c>
      <c r="H2666" s="72"/>
      <c r="I2666" s="73">
        <f t="shared" si="83"/>
        <v>0</v>
      </c>
      <c r="J2666" s="74" t="str">
        <f t="shared" si="82"/>
        <v/>
      </c>
    </row>
    <row r="2667" spans="1:10" ht="15" customHeight="1">
      <c r="A2667" s="25">
        <v>2712</v>
      </c>
      <c r="B2667" s="25" t="s">
        <v>17</v>
      </c>
      <c r="C2667" s="24" t="s">
        <v>3520</v>
      </c>
      <c r="D2667" s="24" t="s">
        <v>2700</v>
      </c>
      <c r="E2667" s="23" t="s">
        <v>3519</v>
      </c>
      <c r="F2667" s="115">
        <v>12</v>
      </c>
      <c r="G2667" s="85">
        <v>13.076666666666668</v>
      </c>
      <c r="H2667" s="72"/>
      <c r="I2667" s="73">
        <f t="shared" si="83"/>
        <v>0</v>
      </c>
      <c r="J2667" s="74" t="str">
        <f t="shared" si="82"/>
        <v/>
      </c>
    </row>
    <row r="2668" spans="1:10" ht="15" customHeight="1">
      <c r="A2668" s="25">
        <v>2713</v>
      </c>
      <c r="B2668" s="25" t="s">
        <v>17</v>
      </c>
      <c r="C2668" s="24" t="s">
        <v>3518</v>
      </c>
      <c r="D2668" s="24" t="s">
        <v>2700</v>
      </c>
      <c r="E2668" s="23">
        <v>96906</v>
      </c>
      <c r="F2668" s="115">
        <v>5</v>
      </c>
      <c r="G2668" s="85">
        <v>17.98</v>
      </c>
      <c r="H2668" s="72"/>
      <c r="I2668" s="73">
        <f t="shared" si="83"/>
        <v>0</v>
      </c>
      <c r="J2668" s="74" t="str">
        <f t="shared" si="82"/>
        <v/>
      </c>
    </row>
    <row r="2669" spans="1:10" ht="15" customHeight="1">
      <c r="A2669" s="25">
        <v>2714</v>
      </c>
      <c r="B2669" s="25" t="s">
        <v>17</v>
      </c>
      <c r="C2669" s="24" t="s">
        <v>3517</v>
      </c>
      <c r="D2669" s="24" t="s">
        <v>3470</v>
      </c>
      <c r="E2669" s="23">
        <v>96906</v>
      </c>
      <c r="F2669" s="115">
        <v>9</v>
      </c>
      <c r="G2669" s="85">
        <v>857.41</v>
      </c>
      <c r="H2669" s="72"/>
      <c r="I2669" s="73">
        <f t="shared" si="83"/>
        <v>0</v>
      </c>
      <c r="J2669" s="74" t="str">
        <f t="shared" si="82"/>
        <v/>
      </c>
    </row>
    <row r="2670" spans="1:10" ht="15" customHeight="1">
      <c r="A2670" s="25">
        <v>2715</v>
      </c>
      <c r="B2670" s="25" t="s">
        <v>17</v>
      </c>
      <c r="C2670" s="24" t="s">
        <v>3516</v>
      </c>
      <c r="D2670" s="24" t="s">
        <v>2681</v>
      </c>
      <c r="E2670" s="23">
        <v>96906</v>
      </c>
      <c r="F2670" s="115">
        <v>5</v>
      </c>
      <c r="G2670" s="85">
        <v>253.27</v>
      </c>
      <c r="H2670" s="72"/>
      <c r="I2670" s="73">
        <f t="shared" si="83"/>
        <v>0</v>
      </c>
      <c r="J2670" s="74" t="str">
        <f t="shared" si="82"/>
        <v/>
      </c>
    </row>
    <row r="2671" spans="1:10" ht="15" customHeight="1">
      <c r="A2671" s="25">
        <v>2716</v>
      </c>
      <c r="B2671" s="25" t="s">
        <v>17</v>
      </c>
      <c r="C2671" s="24" t="s">
        <v>3516</v>
      </c>
      <c r="D2671" s="24" t="s">
        <v>2700</v>
      </c>
      <c r="E2671" s="23" t="s">
        <v>626</v>
      </c>
      <c r="F2671" s="115">
        <v>5</v>
      </c>
      <c r="G2671" s="85">
        <v>404.88</v>
      </c>
      <c r="H2671" s="72"/>
      <c r="I2671" s="73">
        <f t="shared" si="83"/>
        <v>0</v>
      </c>
      <c r="J2671" s="74" t="str">
        <f t="shared" si="82"/>
        <v/>
      </c>
    </row>
    <row r="2672" spans="1:10" ht="15" customHeight="1">
      <c r="A2672" s="25">
        <v>2717</v>
      </c>
      <c r="B2672" s="25" t="s">
        <v>17</v>
      </c>
      <c r="C2672" s="24" t="s">
        <v>3515</v>
      </c>
      <c r="D2672" s="24" t="s">
        <v>2700</v>
      </c>
      <c r="E2672" s="23">
        <v>96906</v>
      </c>
      <c r="F2672" s="115">
        <v>6</v>
      </c>
      <c r="G2672" s="85">
        <v>162</v>
      </c>
      <c r="H2672" s="72"/>
      <c r="I2672" s="73">
        <f t="shared" si="83"/>
        <v>0</v>
      </c>
      <c r="J2672" s="74" t="str">
        <f t="shared" si="82"/>
        <v/>
      </c>
    </row>
    <row r="2673" spans="1:10" ht="15" customHeight="1">
      <c r="A2673" s="25">
        <v>2718</v>
      </c>
      <c r="B2673" s="25" t="s">
        <v>17</v>
      </c>
      <c r="C2673" s="24" t="s">
        <v>3514</v>
      </c>
      <c r="D2673" s="24" t="s">
        <v>2700</v>
      </c>
      <c r="E2673" s="23">
        <v>96906</v>
      </c>
      <c r="F2673" s="115">
        <v>5</v>
      </c>
      <c r="G2673" s="85">
        <v>232.41</v>
      </c>
      <c r="H2673" s="72"/>
      <c r="I2673" s="73">
        <f t="shared" si="83"/>
        <v>0</v>
      </c>
      <c r="J2673" s="74" t="str">
        <f t="shared" si="82"/>
        <v/>
      </c>
    </row>
    <row r="2674" spans="1:10" ht="15" customHeight="1">
      <c r="A2674" s="25">
        <v>2719</v>
      </c>
      <c r="B2674" s="25" t="s">
        <v>17</v>
      </c>
      <c r="C2674" s="24" t="s">
        <v>3512</v>
      </c>
      <c r="D2674" s="24" t="s">
        <v>2700</v>
      </c>
      <c r="E2674" s="23">
        <v>96906</v>
      </c>
      <c r="F2674" s="115">
        <v>26</v>
      </c>
      <c r="G2674" s="85">
        <v>21</v>
      </c>
      <c r="H2674" s="72"/>
      <c r="I2674" s="73">
        <f t="shared" si="83"/>
        <v>0</v>
      </c>
      <c r="J2674" s="74" t="str">
        <f t="shared" si="82"/>
        <v/>
      </c>
    </row>
    <row r="2675" spans="1:10" ht="15" customHeight="1">
      <c r="A2675" s="25">
        <v>2720</v>
      </c>
      <c r="B2675" s="25" t="s">
        <v>17</v>
      </c>
      <c r="C2675" s="24" t="s">
        <v>3511</v>
      </c>
      <c r="D2675" s="24" t="s">
        <v>2674</v>
      </c>
      <c r="E2675" s="23">
        <v>96906</v>
      </c>
      <c r="F2675" s="115">
        <v>17</v>
      </c>
      <c r="G2675" s="85">
        <v>6.06</v>
      </c>
      <c r="H2675" s="72"/>
      <c r="I2675" s="73">
        <f t="shared" si="83"/>
        <v>0</v>
      </c>
      <c r="J2675" s="74" t="str">
        <f t="shared" si="82"/>
        <v/>
      </c>
    </row>
    <row r="2676" spans="1:10" ht="15" customHeight="1">
      <c r="A2676" s="25">
        <v>2721</v>
      </c>
      <c r="B2676" s="25" t="s">
        <v>17</v>
      </c>
      <c r="C2676" s="24" t="s">
        <v>3510</v>
      </c>
      <c r="D2676" s="24" t="s">
        <v>3509</v>
      </c>
      <c r="E2676" s="23">
        <v>96906</v>
      </c>
      <c r="F2676" s="115">
        <v>17</v>
      </c>
      <c r="G2676" s="85">
        <v>29.92</v>
      </c>
      <c r="H2676" s="72"/>
      <c r="I2676" s="73">
        <f t="shared" si="83"/>
        <v>0</v>
      </c>
      <c r="J2676" s="74" t="str">
        <f t="shared" si="82"/>
        <v/>
      </c>
    </row>
    <row r="2677" spans="1:10" ht="15" customHeight="1">
      <c r="A2677" s="25">
        <v>2722</v>
      </c>
      <c r="B2677" s="25" t="s">
        <v>17</v>
      </c>
      <c r="C2677" s="24" t="s">
        <v>3508</v>
      </c>
      <c r="D2677" s="24" t="s">
        <v>2700</v>
      </c>
      <c r="E2677" s="23">
        <v>96906</v>
      </c>
      <c r="F2677" s="115">
        <v>5</v>
      </c>
      <c r="G2677" s="85">
        <v>21.15</v>
      </c>
      <c r="H2677" s="72"/>
      <c r="I2677" s="73">
        <f t="shared" si="83"/>
        <v>0</v>
      </c>
      <c r="J2677" s="74" t="str">
        <f t="shared" si="82"/>
        <v/>
      </c>
    </row>
    <row r="2678" spans="1:10" ht="15" customHeight="1">
      <c r="A2678" s="25">
        <v>2723</v>
      </c>
      <c r="B2678" s="25" t="s">
        <v>17</v>
      </c>
      <c r="C2678" s="24" t="s">
        <v>3507</v>
      </c>
      <c r="D2678" s="24" t="s">
        <v>3457</v>
      </c>
      <c r="E2678" s="23">
        <v>96906</v>
      </c>
      <c r="F2678" s="115">
        <v>7</v>
      </c>
      <c r="G2678" s="85">
        <v>11.713333333333333</v>
      </c>
      <c r="H2678" s="72"/>
      <c r="I2678" s="73">
        <f t="shared" si="83"/>
        <v>0</v>
      </c>
      <c r="J2678" s="74" t="str">
        <f t="shared" si="82"/>
        <v/>
      </c>
    </row>
    <row r="2679" spans="1:10" ht="15" customHeight="1">
      <c r="A2679" s="25">
        <v>2724</v>
      </c>
      <c r="B2679" s="25" t="s">
        <v>17</v>
      </c>
      <c r="C2679" s="24" t="s">
        <v>3506</v>
      </c>
      <c r="D2679" s="24" t="s">
        <v>3505</v>
      </c>
      <c r="E2679" s="23">
        <v>96906</v>
      </c>
      <c r="F2679" s="115">
        <v>5</v>
      </c>
      <c r="G2679" s="85">
        <v>21.99</v>
      </c>
      <c r="H2679" s="72"/>
      <c r="I2679" s="73">
        <f t="shared" si="83"/>
        <v>0</v>
      </c>
      <c r="J2679" s="74" t="str">
        <f t="shared" si="82"/>
        <v/>
      </c>
    </row>
    <row r="2680" spans="1:10" ht="15" customHeight="1">
      <c r="A2680" s="25">
        <v>2725</v>
      </c>
      <c r="B2680" s="25" t="s">
        <v>17</v>
      </c>
      <c r="C2680" s="24" t="s">
        <v>3504</v>
      </c>
      <c r="D2680" s="24" t="s">
        <v>3503</v>
      </c>
      <c r="E2680" s="23">
        <v>96906</v>
      </c>
      <c r="F2680" s="115">
        <v>5</v>
      </c>
      <c r="G2680" s="85">
        <v>13.913333333333332</v>
      </c>
      <c r="H2680" s="72"/>
      <c r="I2680" s="73">
        <f t="shared" si="83"/>
        <v>0</v>
      </c>
      <c r="J2680" s="74" t="str">
        <f t="shared" si="82"/>
        <v/>
      </c>
    </row>
    <row r="2681" spans="1:10" ht="15" customHeight="1">
      <c r="A2681" s="25">
        <v>2726</v>
      </c>
      <c r="B2681" s="25" t="s">
        <v>17</v>
      </c>
      <c r="C2681" s="24" t="s">
        <v>3502</v>
      </c>
      <c r="D2681" s="24" t="s">
        <v>3457</v>
      </c>
      <c r="E2681" s="23">
        <v>96906</v>
      </c>
      <c r="F2681" s="115">
        <v>5</v>
      </c>
      <c r="G2681" s="85">
        <v>30</v>
      </c>
      <c r="H2681" s="72"/>
      <c r="I2681" s="73">
        <f t="shared" si="83"/>
        <v>0</v>
      </c>
      <c r="J2681" s="74" t="str">
        <f t="shared" si="82"/>
        <v/>
      </c>
    </row>
    <row r="2682" spans="1:10" ht="15" customHeight="1">
      <c r="A2682" s="25">
        <v>2727</v>
      </c>
      <c r="B2682" s="25" t="s">
        <v>17</v>
      </c>
      <c r="C2682" s="24" t="s">
        <v>3501</v>
      </c>
      <c r="D2682" s="24" t="s">
        <v>3465</v>
      </c>
      <c r="E2682" s="23">
        <v>96906</v>
      </c>
      <c r="F2682" s="115">
        <v>8</v>
      </c>
      <c r="G2682" s="85">
        <v>20.706666666666667</v>
      </c>
      <c r="H2682" s="72"/>
      <c r="I2682" s="73">
        <f t="shared" si="83"/>
        <v>0</v>
      </c>
      <c r="J2682" s="74" t="str">
        <f t="shared" si="82"/>
        <v/>
      </c>
    </row>
    <row r="2683" spans="1:10" ht="15" customHeight="1">
      <c r="A2683" s="25">
        <v>2728</v>
      </c>
      <c r="B2683" s="25" t="s">
        <v>17</v>
      </c>
      <c r="C2683" s="24" t="s">
        <v>3500</v>
      </c>
      <c r="D2683" s="24" t="s">
        <v>2700</v>
      </c>
      <c r="E2683" s="23">
        <v>96906</v>
      </c>
      <c r="F2683" s="115">
        <v>6</v>
      </c>
      <c r="G2683" s="85">
        <v>45.156666666666666</v>
      </c>
      <c r="H2683" s="72"/>
      <c r="I2683" s="73">
        <f t="shared" si="83"/>
        <v>0</v>
      </c>
      <c r="J2683" s="74" t="str">
        <f t="shared" si="82"/>
        <v/>
      </c>
    </row>
    <row r="2684" spans="1:10" ht="15" customHeight="1">
      <c r="A2684" s="25">
        <v>2729</v>
      </c>
      <c r="B2684" s="25" t="s">
        <v>17</v>
      </c>
      <c r="C2684" s="24" t="s">
        <v>3499</v>
      </c>
      <c r="D2684" s="24" t="s">
        <v>2700</v>
      </c>
      <c r="E2684" s="23">
        <v>96906</v>
      </c>
      <c r="F2684" s="115">
        <v>5</v>
      </c>
      <c r="G2684" s="85">
        <v>18</v>
      </c>
      <c r="H2684" s="72"/>
      <c r="I2684" s="73">
        <f t="shared" si="83"/>
        <v>0</v>
      </c>
      <c r="J2684" s="74" t="str">
        <f t="shared" si="82"/>
        <v/>
      </c>
    </row>
    <row r="2685" spans="1:10" ht="15" customHeight="1">
      <c r="A2685" s="25">
        <v>2730</v>
      </c>
      <c r="B2685" s="25" t="s">
        <v>17</v>
      </c>
      <c r="C2685" s="24" t="s">
        <v>3498</v>
      </c>
      <c r="D2685" s="24" t="s">
        <v>3470</v>
      </c>
      <c r="E2685" s="23">
        <v>96906</v>
      </c>
      <c r="F2685" s="115">
        <v>5</v>
      </c>
      <c r="G2685" s="85">
        <v>23.49666666666667</v>
      </c>
      <c r="H2685" s="72"/>
      <c r="I2685" s="73">
        <f t="shared" si="83"/>
        <v>0</v>
      </c>
      <c r="J2685" s="74" t="str">
        <f t="shared" si="82"/>
        <v/>
      </c>
    </row>
    <row r="2686" spans="1:10" ht="15" customHeight="1">
      <c r="A2686" s="25">
        <v>2731</v>
      </c>
      <c r="B2686" s="25" t="s">
        <v>17</v>
      </c>
      <c r="C2686" s="24" t="s">
        <v>3497</v>
      </c>
      <c r="D2686" s="24" t="s">
        <v>2700</v>
      </c>
      <c r="E2686" s="23">
        <v>96906</v>
      </c>
      <c r="F2686" s="115">
        <v>5</v>
      </c>
      <c r="G2686" s="85">
        <v>33.076666666666661</v>
      </c>
      <c r="H2686" s="72"/>
      <c r="I2686" s="73">
        <f t="shared" si="83"/>
        <v>0</v>
      </c>
      <c r="J2686" s="74" t="str">
        <f t="shared" si="82"/>
        <v/>
      </c>
    </row>
    <row r="2687" spans="1:10" ht="15" customHeight="1">
      <c r="A2687" s="25">
        <v>2732</v>
      </c>
      <c r="B2687" s="25" t="s">
        <v>17</v>
      </c>
      <c r="C2687" s="24" t="s">
        <v>3496</v>
      </c>
      <c r="D2687" s="24" t="s">
        <v>2700</v>
      </c>
      <c r="E2687" s="23">
        <v>96906</v>
      </c>
      <c r="F2687" s="115">
        <v>11</v>
      </c>
      <c r="G2687" s="85">
        <v>30.556666666666668</v>
      </c>
      <c r="H2687" s="72"/>
      <c r="I2687" s="73">
        <f t="shared" si="83"/>
        <v>0</v>
      </c>
      <c r="J2687" s="74" t="str">
        <f t="shared" si="82"/>
        <v/>
      </c>
    </row>
    <row r="2688" spans="1:10" ht="15" customHeight="1">
      <c r="A2688" s="25">
        <v>2733</v>
      </c>
      <c r="B2688" s="25" t="s">
        <v>17</v>
      </c>
      <c r="C2688" s="24" t="s">
        <v>3495</v>
      </c>
      <c r="D2688" s="24" t="s">
        <v>2700</v>
      </c>
      <c r="E2688" s="23">
        <v>96906</v>
      </c>
      <c r="F2688" s="115">
        <v>5</v>
      </c>
      <c r="G2688" s="85">
        <v>33.18</v>
      </c>
      <c r="H2688" s="72"/>
      <c r="I2688" s="73">
        <f t="shared" si="83"/>
        <v>0</v>
      </c>
      <c r="J2688" s="74" t="str">
        <f t="shared" si="82"/>
        <v/>
      </c>
    </row>
    <row r="2689" spans="1:10" ht="15" customHeight="1">
      <c r="A2689" s="25">
        <v>2734</v>
      </c>
      <c r="B2689" s="25" t="s">
        <v>17</v>
      </c>
      <c r="C2689" s="24" t="s">
        <v>3493</v>
      </c>
      <c r="D2689" s="24" t="s">
        <v>2700</v>
      </c>
      <c r="E2689" s="23">
        <v>96906</v>
      </c>
      <c r="F2689" s="115">
        <v>5</v>
      </c>
      <c r="G2689" s="85">
        <v>43.073333333333331</v>
      </c>
      <c r="H2689" s="72"/>
      <c r="I2689" s="73">
        <f t="shared" si="83"/>
        <v>0</v>
      </c>
      <c r="J2689" s="74" t="str">
        <f t="shared" si="82"/>
        <v/>
      </c>
    </row>
    <row r="2690" spans="1:10" ht="15" customHeight="1">
      <c r="A2690" s="25">
        <v>2735</v>
      </c>
      <c r="B2690" s="25" t="s">
        <v>17</v>
      </c>
      <c r="C2690" s="24" t="s">
        <v>3492</v>
      </c>
      <c r="D2690" s="24" t="s">
        <v>2700</v>
      </c>
      <c r="E2690" s="23">
        <v>96906</v>
      </c>
      <c r="F2690" s="115">
        <v>12</v>
      </c>
      <c r="G2690" s="85">
        <v>37.75</v>
      </c>
      <c r="H2690" s="72"/>
      <c r="I2690" s="73">
        <f t="shared" si="83"/>
        <v>0</v>
      </c>
      <c r="J2690" s="74" t="str">
        <f t="shared" ref="J2690:J2753" si="84">IF(H:H&gt;G:G, "Above Estimated Unit Price", "")</f>
        <v/>
      </c>
    </row>
    <row r="2691" spans="1:10" ht="15" customHeight="1">
      <c r="A2691" s="25">
        <v>2736</v>
      </c>
      <c r="B2691" s="25" t="s">
        <v>17</v>
      </c>
      <c r="C2691" s="24" t="s">
        <v>3491</v>
      </c>
      <c r="D2691" s="24" t="s">
        <v>2700</v>
      </c>
      <c r="E2691" s="23">
        <v>96906</v>
      </c>
      <c r="F2691" s="115">
        <v>9</v>
      </c>
      <c r="G2691" s="85">
        <v>43.113333333333337</v>
      </c>
      <c r="H2691" s="72"/>
      <c r="I2691" s="73">
        <f t="shared" ref="I2691:I2754" si="85">H2691*F2691</f>
        <v>0</v>
      </c>
      <c r="J2691" s="74" t="str">
        <f t="shared" si="84"/>
        <v/>
      </c>
    </row>
    <row r="2692" spans="1:10" ht="15" customHeight="1">
      <c r="A2692" s="25">
        <v>2737</v>
      </c>
      <c r="B2692" s="25" t="s">
        <v>17</v>
      </c>
      <c r="C2692" s="24" t="s">
        <v>3491</v>
      </c>
      <c r="D2692" s="24" t="s">
        <v>2681</v>
      </c>
      <c r="E2692" s="23" t="s">
        <v>502</v>
      </c>
      <c r="F2692" s="115">
        <v>5</v>
      </c>
      <c r="G2692" s="85">
        <v>178</v>
      </c>
      <c r="H2692" s="72"/>
      <c r="I2692" s="73">
        <f t="shared" si="85"/>
        <v>0</v>
      </c>
      <c r="J2692" s="74" t="str">
        <f t="shared" si="84"/>
        <v/>
      </c>
    </row>
    <row r="2693" spans="1:10" ht="15" customHeight="1">
      <c r="A2693" s="25">
        <v>2738</v>
      </c>
      <c r="B2693" s="25" t="s">
        <v>17</v>
      </c>
      <c r="C2693" s="24" t="s">
        <v>3490</v>
      </c>
      <c r="D2693" s="24" t="s">
        <v>3322</v>
      </c>
      <c r="E2693" s="23">
        <v>96906</v>
      </c>
      <c r="F2693" s="115">
        <v>7</v>
      </c>
      <c r="G2693" s="85">
        <v>51.13</v>
      </c>
      <c r="H2693" s="72"/>
      <c r="I2693" s="73">
        <f t="shared" si="85"/>
        <v>0</v>
      </c>
      <c r="J2693" s="74" t="str">
        <f t="shared" si="84"/>
        <v/>
      </c>
    </row>
    <row r="2694" spans="1:10" ht="15" customHeight="1">
      <c r="A2694" s="25">
        <v>2739</v>
      </c>
      <c r="B2694" s="25" t="s">
        <v>17</v>
      </c>
      <c r="C2694" s="24" t="s">
        <v>3489</v>
      </c>
      <c r="D2694" s="24" t="s">
        <v>2700</v>
      </c>
      <c r="E2694" s="23">
        <v>96906</v>
      </c>
      <c r="F2694" s="115">
        <v>68</v>
      </c>
      <c r="G2694" s="85">
        <v>18.22</v>
      </c>
      <c r="H2694" s="72"/>
      <c r="I2694" s="73">
        <f t="shared" si="85"/>
        <v>0</v>
      </c>
      <c r="J2694" s="74" t="str">
        <f t="shared" si="84"/>
        <v/>
      </c>
    </row>
    <row r="2695" spans="1:10" ht="15" customHeight="1">
      <c r="A2695" s="25">
        <v>2740</v>
      </c>
      <c r="B2695" s="25" t="s">
        <v>17</v>
      </c>
      <c r="C2695" s="24" t="s">
        <v>3488</v>
      </c>
      <c r="D2695" s="24" t="s">
        <v>2700</v>
      </c>
      <c r="E2695" s="23">
        <v>96906</v>
      </c>
      <c r="F2695" s="115">
        <v>36</v>
      </c>
      <c r="G2695" s="85">
        <v>19.833333333333332</v>
      </c>
      <c r="H2695" s="72"/>
      <c r="I2695" s="73">
        <f t="shared" si="85"/>
        <v>0</v>
      </c>
      <c r="J2695" s="74" t="str">
        <f t="shared" si="84"/>
        <v/>
      </c>
    </row>
    <row r="2696" spans="1:10" ht="15" customHeight="1">
      <c r="A2696" s="25">
        <v>2741</v>
      </c>
      <c r="B2696" s="25" t="s">
        <v>17</v>
      </c>
      <c r="C2696" s="24" t="s">
        <v>3487</v>
      </c>
      <c r="D2696" s="24" t="s">
        <v>2700</v>
      </c>
      <c r="E2696" s="23">
        <v>96906</v>
      </c>
      <c r="F2696" s="115">
        <v>9</v>
      </c>
      <c r="G2696" s="85">
        <v>28.19</v>
      </c>
      <c r="H2696" s="72"/>
      <c r="I2696" s="73">
        <f t="shared" si="85"/>
        <v>0</v>
      </c>
      <c r="J2696" s="74" t="str">
        <f t="shared" si="84"/>
        <v/>
      </c>
    </row>
    <row r="2697" spans="1:10" ht="15" customHeight="1">
      <c r="A2697" s="25">
        <v>2742</v>
      </c>
      <c r="B2697" s="25" t="s">
        <v>17</v>
      </c>
      <c r="C2697" s="24" t="s">
        <v>3486</v>
      </c>
      <c r="D2697" s="24" t="s">
        <v>3485</v>
      </c>
      <c r="E2697" s="23">
        <v>96906</v>
      </c>
      <c r="F2697" s="115">
        <v>5</v>
      </c>
      <c r="G2697" s="85">
        <v>103.42</v>
      </c>
      <c r="H2697" s="72"/>
      <c r="I2697" s="73">
        <f t="shared" si="85"/>
        <v>0</v>
      </c>
      <c r="J2697" s="74" t="str">
        <f t="shared" si="84"/>
        <v/>
      </c>
    </row>
    <row r="2698" spans="1:10" ht="15" customHeight="1">
      <c r="A2698" s="25">
        <v>2743</v>
      </c>
      <c r="B2698" s="25" t="s">
        <v>17</v>
      </c>
      <c r="C2698" s="24" t="s">
        <v>573</v>
      </c>
      <c r="D2698" s="24" t="s">
        <v>3484</v>
      </c>
      <c r="E2698" s="23">
        <v>96906</v>
      </c>
      <c r="F2698" s="115">
        <v>216</v>
      </c>
      <c r="G2698" s="85">
        <v>26.556666666666668</v>
      </c>
      <c r="H2698" s="72"/>
      <c r="I2698" s="73">
        <f t="shared" si="85"/>
        <v>0</v>
      </c>
      <c r="J2698" s="74" t="str">
        <f t="shared" si="84"/>
        <v/>
      </c>
    </row>
    <row r="2699" spans="1:10" ht="15" customHeight="1">
      <c r="A2699" s="25">
        <v>2744</v>
      </c>
      <c r="B2699" s="25" t="s">
        <v>17</v>
      </c>
      <c r="C2699" s="24" t="s">
        <v>573</v>
      </c>
      <c r="D2699" s="24" t="s">
        <v>3484</v>
      </c>
      <c r="E2699" s="23" t="s">
        <v>719</v>
      </c>
      <c r="F2699" s="115">
        <v>30</v>
      </c>
      <c r="G2699" s="85">
        <v>24.636666666666667</v>
      </c>
      <c r="H2699" s="72"/>
      <c r="I2699" s="73">
        <f t="shared" si="85"/>
        <v>0</v>
      </c>
      <c r="J2699" s="74" t="str">
        <f t="shared" si="84"/>
        <v/>
      </c>
    </row>
    <row r="2700" spans="1:10" ht="15" customHeight="1">
      <c r="A2700" s="25">
        <v>2745</v>
      </c>
      <c r="B2700" s="25" t="s">
        <v>17</v>
      </c>
      <c r="C2700" s="24" t="s">
        <v>571</v>
      </c>
      <c r="D2700" s="24" t="s">
        <v>2729</v>
      </c>
      <c r="E2700" s="23">
        <v>96906</v>
      </c>
      <c r="F2700" s="115">
        <v>600</v>
      </c>
      <c r="G2700" s="85">
        <v>0.75666666666666682</v>
      </c>
      <c r="H2700" s="72"/>
      <c r="I2700" s="73">
        <f t="shared" si="85"/>
        <v>0</v>
      </c>
      <c r="J2700" s="74" t="str">
        <f t="shared" si="84"/>
        <v/>
      </c>
    </row>
    <row r="2701" spans="1:10" ht="15" customHeight="1">
      <c r="A2701" s="25">
        <v>2746</v>
      </c>
      <c r="B2701" s="25" t="s">
        <v>17</v>
      </c>
      <c r="C2701" s="24" t="s">
        <v>3483</v>
      </c>
      <c r="D2701" s="24" t="s">
        <v>2729</v>
      </c>
      <c r="E2701" s="23">
        <v>81343</v>
      </c>
      <c r="F2701" s="115">
        <v>204</v>
      </c>
      <c r="G2701" s="85">
        <v>1.2666666666666668</v>
      </c>
      <c r="H2701" s="72"/>
      <c r="I2701" s="73">
        <f t="shared" si="85"/>
        <v>0</v>
      </c>
      <c r="J2701" s="74" t="str">
        <f t="shared" si="84"/>
        <v/>
      </c>
    </row>
    <row r="2702" spans="1:10" ht="15" customHeight="1">
      <c r="A2702" s="25">
        <v>2747</v>
      </c>
      <c r="B2702" s="25" t="s">
        <v>17</v>
      </c>
      <c r="C2702" s="24" t="s">
        <v>3483</v>
      </c>
      <c r="D2702" s="24" t="s">
        <v>2729</v>
      </c>
      <c r="E2702" s="23">
        <v>96906</v>
      </c>
      <c r="F2702" s="115">
        <v>571</v>
      </c>
      <c r="G2702" s="85">
        <v>1.5166666666666668</v>
      </c>
      <c r="H2702" s="72"/>
      <c r="I2702" s="73">
        <f t="shared" si="85"/>
        <v>0</v>
      </c>
      <c r="J2702" s="74" t="str">
        <f t="shared" si="84"/>
        <v/>
      </c>
    </row>
    <row r="2703" spans="1:10" ht="15" customHeight="1">
      <c r="A2703" s="25">
        <v>2748</v>
      </c>
      <c r="B2703" s="25" t="s">
        <v>17</v>
      </c>
      <c r="C2703" s="24" t="s">
        <v>3482</v>
      </c>
      <c r="D2703" s="24" t="s">
        <v>3481</v>
      </c>
      <c r="E2703" s="23">
        <v>96906</v>
      </c>
      <c r="F2703" s="115">
        <v>30</v>
      </c>
      <c r="G2703" s="85">
        <v>2.856666666666666</v>
      </c>
      <c r="H2703" s="72"/>
      <c r="I2703" s="73">
        <f t="shared" si="85"/>
        <v>0</v>
      </c>
      <c r="J2703" s="74" t="str">
        <f t="shared" si="84"/>
        <v/>
      </c>
    </row>
    <row r="2704" spans="1:10" ht="15" customHeight="1">
      <c r="A2704" s="25">
        <v>2749</v>
      </c>
      <c r="B2704" s="25" t="s">
        <v>17</v>
      </c>
      <c r="C2704" s="24" t="s">
        <v>3480</v>
      </c>
      <c r="D2704" s="24" t="s">
        <v>3479</v>
      </c>
      <c r="E2704" s="23">
        <v>96906</v>
      </c>
      <c r="F2704" s="115">
        <v>1560</v>
      </c>
      <c r="G2704" s="85">
        <v>2.2566666666666668</v>
      </c>
      <c r="H2704" s="72"/>
      <c r="I2704" s="73">
        <f t="shared" si="85"/>
        <v>0</v>
      </c>
      <c r="J2704" s="74" t="str">
        <f t="shared" si="84"/>
        <v/>
      </c>
    </row>
    <row r="2705" spans="1:10" ht="15" customHeight="1">
      <c r="A2705" s="25">
        <v>2750</v>
      </c>
      <c r="B2705" s="25" t="s">
        <v>17</v>
      </c>
      <c r="C2705" s="24" t="s">
        <v>3478</v>
      </c>
      <c r="D2705" s="24" t="s">
        <v>2729</v>
      </c>
      <c r="E2705" s="23">
        <v>81343</v>
      </c>
      <c r="F2705" s="115">
        <v>910</v>
      </c>
      <c r="G2705" s="85">
        <v>5.87</v>
      </c>
      <c r="H2705" s="72"/>
      <c r="I2705" s="73">
        <f t="shared" si="85"/>
        <v>0</v>
      </c>
      <c r="J2705" s="74" t="str">
        <f t="shared" si="84"/>
        <v/>
      </c>
    </row>
    <row r="2706" spans="1:10" ht="15" customHeight="1">
      <c r="A2706" s="25">
        <v>2751</v>
      </c>
      <c r="B2706" s="25" t="s">
        <v>17</v>
      </c>
      <c r="C2706" s="24" t="s">
        <v>568</v>
      </c>
      <c r="D2706" s="24" t="s">
        <v>3477</v>
      </c>
      <c r="E2706" s="23">
        <v>96906</v>
      </c>
      <c r="F2706" s="115">
        <v>1167</v>
      </c>
      <c r="G2706" s="85">
        <v>1.26</v>
      </c>
      <c r="H2706" s="72"/>
      <c r="I2706" s="73">
        <f t="shared" si="85"/>
        <v>0</v>
      </c>
      <c r="J2706" s="74" t="str">
        <f t="shared" si="84"/>
        <v/>
      </c>
    </row>
    <row r="2707" spans="1:10" ht="15" customHeight="1">
      <c r="A2707" s="25">
        <v>2752</v>
      </c>
      <c r="B2707" s="25" t="s">
        <v>17</v>
      </c>
      <c r="C2707" s="24" t="s">
        <v>3476</v>
      </c>
      <c r="D2707" s="24" t="s">
        <v>2729</v>
      </c>
      <c r="E2707" s="23">
        <v>81343</v>
      </c>
      <c r="F2707" s="115">
        <v>7101</v>
      </c>
      <c r="G2707" s="85">
        <v>0.68</v>
      </c>
      <c r="H2707" s="72"/>
      <c r="I2707" s="73">
        <f t="shared" si="85"/>
        <v>0</v>
      </c>
      <c r="J2707" s="74" t="str">
        <f t="shared" si="84"/>
        <v/>
      </c>
    </row>
    <row r="2708" spans="1:10" ht="15" customHeight="1">
      <c r="A2708" s="25">
        <v>2753</v>
      </c>
      <c r="B2708" s="25" t="s">
        <v>17</v>
      </c>
      <c r="C2708" s="24" t="s">
        <v>3476</v>
      </c>
      <c r="D2708" s="24" t="s">
        <v>2729</v>
      </c>
      <c r="E2708" s="23">
        <v>96906</v>
      </c>
      <c r="F2708" s="115">
        <v>50</v>
      </c>
      <c r="G2708" s="85">
        <v>4.18</v>
      </c>
      <c r="H2708" s="72"/>
      <c r="I2708" s="73">
        <f t="shared" si="85"/>
        <v>0</v>
      </c>
      <c r="J2708" s="74" t="str">
        <f t="shared" si="84"/>
        <v/>
      </c>
    </row>
    <row r="2709" spans="1:10" ht="15" customHeight="1">
      <c r="A2709" s="25">
        <v>2754</v>
      </c>
      <c r="B2709" s="25" t="s">
        <v>17</v>
      </c>
      <c r="C2709" s="24" t="s">
        <v>3475</v>
      </c>
      <c r="D2709" s="24" t="s">
        <v>2729</v>
      </c>
      <c r="E2709" s="23">
        <v>96906</v>
      </c>
      <c r="F2709" s="115">
        <v>196</v>
      </c>
      <c r="G2709" s="85">
        <v>0.49333333333333335</v>
      </c>
      <c r="H2709" s="72"/>
      <c r="I2709" s="73">
        <f t="shared" si="85"/>
        <v>0</v>
      </c>
      <c r="J2709" s="74" t="str">
        <f t="shared" si="84"/>
        <v/>
      </c>
    </row>
    <row r="2710" spans="1:10" ht="15" customHeight="1">
      <c r="A2710" s="25">
        <v>2755</v>
      </c>
      <c r="B2710" s="25" t="s">
        <v>17</v>
      </c>
      <c r="C2710" s="24" t="s">
        <v>564</v>
      </c>
      <c r="D2710" s="24" t="s">
        <v>3474</v>
      </c>
      <c r="E2710" s="23">
        <v>81343</v>
      </c>
      <c r="F2710" s="115">
        <v>6836</v>
      </c>
      <c r="G2710" s="85">
        <v>1.2</v>
      </c>
      <c r="H2710" s="72"/>
      <c r="I2710" s="73">
        <f t="shared" si="85"/>
        <v>0</v>
      </c>
      <c r="J2710" s="74" t="str">
        <f t="shared" si="84"/>
        <v/>
      </c>
    </row>
    <row r="2711" spans="1:10" ht="15" customHeight="1">
      <c r="A2711" s="25">
        <v>2756</v>
      </c>
      <c r="B2711" s="25" t="s">
        <v>17</v>
      </c>
      <c r="C2711" s="24" t="s">
        <v>564</v>
      </c>
      <c r="D2711" s="24" t="s">
        <v>3474</v>
      </c>
      <c r="E2711" s="23">
        <v>81349</v>
      </c>
      <c r="F2711" s="115">
        <v>5315</v>
      </c>
      <c r="G2711" s="85">
        <v>1.2</v>
      </c>
      <c r="H2711" s="72"/>
      <c r="I2711" s="73">
        <f t="shared" si="85"/>
        <v>0</v>
      </c>
      <c r="J2711" s="74" t="str">
        <f t="shared" si="84"/>
        <v/>
      </c>
    </row>
    <row r="2712" spans="1:10" ht="15" customHeight="1">
      <c r="A2712" s="25">
        <v>2757</v>
      </c>
      <c r="B2712" s="25" t="s">
        <v>17</v>
      </c>
      <c r="C2712" s="24" t="s">
        <v>564</v>
      </c>
      <c r="D2712" s="24" t="s">
        <v>3474</v>
      </c>
      <c r="E2712" s="23">
        <v>96906</v>
      </c>
      <c r="F2712" s="115">
        <v>103</v>
      </c>
      <c r="G2712" s="85">
        <v>1.1966666666666665</v>
      </c>
      <c r="H2712" s="72"/>
      <c r="I2712" s="73">
        <f t="shared" si="85"/>
        <v>0</v>
      </c>
      <c r="J2712" s="74" t="str">
        <f t="shared" si="84"/>
        <v/>
      </c>
    </row>
    <row r="2713" spans="1:10" ht="15" customHeight="1">
      <c r="A2713" s="25">
        <v>2758</v>
      </c>
      <c r="B2713" s="25" t="s">
        <v>17</v>
      </c>
      <c r="C2713" s="24" t="s">
        <v>562</v>
      </c>
      <c r="D2713" s="24" t="s">
        <v>3473</v>
      </c>
      <c r="E2713" s="23">
        <v>96906</v>
      </c>
      <c r="F2713" s="115">
        <v>30</v>
      </c>
      <c r="G2713" s="85">
        <v>13.066666666666668</v>
      </c>
      <c r="H2713" s="72"/>
      <c r="I2713" s="73">
        <f t="shared" si="85"/>
        <v>0</v>
      </c>
      <c r="J2713" s="74" t="str">
        <f t="shared" si="84"/>
        <v/>
      </c>
    </row>
    <row r="2714" spans="1:10" ht="15" customHeight="1">
      <c r="A2714" s="25">
        <v>2759</v>
      </c>
      <c r="B2714" s="25" t="s">
        <v>17</v>
      </c>
      <c r="C2714" s="24" t="s">
        <v>3472</v>
      </c>
      <c r="D2714" s="24" t="s">
        <v>3471</v>
      </c>
      <c r="E2714" s="23">
        <v>96906</v>
      </c>
      <c r="F2714" s="115">
        <v>4602</v>
      </c>
      <c r="G2714" s="85">
        <v>1.7700000000000002</v>
      </c>
      <c r="H2714" s="72"/>
      <c r="I2714" s="73">
        <f t="shared" si="85"/>
        <v>0</v>
      </c>
      <c r="J2714" s="74" t="str">
        <f t="shared" si="84"/>
        <v/>
      </c>
    </row>
    <row r="2715" spans="1:10" ht="15" customHeight="1">
      <c r="A2715" s="25">
        <v>2760</v>
      </c>
      <c r="B2715" s="25" t="s">
        <v>17</v>
      </c>
      <c r="C2715" s="24" t="s">
        <v>3469</v>
      </c>
      <c r="D2715" s="24" t="s">
        <v>2700</v>
      </c>
      <c r="E2715" s="23">
        <v>71468</v>
      </c>
      <c r="F2715" s="115">
        <v>10</v>
      </c>
      <c r="G2715" s="85">
        <v>13.533333333333331</v>
      </c>
      <c r="H2715" s="72"/>
      <c r="I2715" s="73">
        <f t="shared" si="85"/>
        <v>0</v>
      </c>
      <c r="J2715" s="74" t="str">
        <f t="shared" si="84"/>
        <v/>
      </c>
    </row>
    <row r="2716" spans="1:10" ht="15" customHeight="1">
      <c r="A2716" s="25">
        <v>2761</v>
      </c>
      <c r="B2716" s="25" t="s">
        <v>17</v>
      </c>
      <c r="C2716" s="24" t="s">
        <v>3469</v>
      </c>
      <c r="D2716" s="24" t="s">
        <v>2700</v>
      </c>
      <c r="E2716" s="23">
        <v>96906</v>
      </c>
      <c r="F2716" s="115">
        <v>5</v>
      </c>
      <c r="G2716" s="85">
        <v>13.799999999999999</v>
      </c>
      <c r="H2716" s="72"/>
      <c r="I2716" s="73">
        <f t="shared" si="85"/>
        <v>0</v>
      </c>
      <c r="J2716" s="74" t="str">
        <f t="shared" si="84"/>
        <v/>
      </c>
    </row>
    <row r="2717" spans="1:10" ht="15" customHeight="1">
      <c r="A2717" s="25">
        <v>2762</v>
      </c>
      <c r="B2717" s="25" t="s">
        <v>17</v>
      </c>
      <c r="C2717" s="24" t="s">
        <v>3468</v>
      </c>
      <c r="D2717" s="24" t="s">
        <v>2700</v>
      </c>
      <c r="E2717" s="23">
        <v>96906</v>
      </c>
      <c r="F2717" s="115">
        <v>5</v>
      </c>
      <c r="G2717" s="85">
        <v>18.59</v>
      </c>
      <c r="H2717" s="72"/>
      <c r="I2717" s="73">
        <f t="shared" si="85"/>
        <v>0</v>
      </c>
      <c r="J2717" s="74" t="str">
        <f t="shared" si="84"/>
        <v/>
      </c>
    </row>
    <row r="2718" spans="1:10" ht="15" customHeight="1">
      <c r="A2718" s="25">
        <v>2763</v>
      </c>
      <c r="B2718" s="25" t="s">
        <v>17</v>
      </c>
      <c r="C2718" s="24" t="s">
        <v>3467</v>
      </c>
      <c r="D2718" s="24" t="s">
        <v>2700</v>
      </c>
      <c r="E2718" s="23">
        <v>96906</v>
      </c>
      <c r="F2718" s="115">
        <v>5</v>
      </c>
      <c r="G2718" s="85">
        <v>21.756666666666664</v>
      </c>
      <c r="H2718" s="72"/>
      <c r="I2718" s="73">
        <f t="shared" si="85"/>
        <v>0</v>
      </c>
      <c r="J2718" s="74" t="str">
        <f t="shared" si="84"/>
        <v/>
      </c>
    </row>
    <row r="2719" spans="1:10" ht="15" customHeight="1">
      <c r="A2719" s="25">
        <v>2764</v>
      </c>
      <c r="B2719" s="25" t="s">
        <v>17</v>
      </c>
      <c r="C2719" s="24" t="s">
        <v>3466</v>
      </c>
      <c r="D2719" s="24" t="s">
        <v>3465</v>
      </c>
      <c r="E2719" s="23">
        <v>96906</v>
      </c>
      <c r="F2719" s="115">
        <v>5</v>
      </c>
      <c r="G2719" s="85">
        <v>18.006666666666664</v>
      </c>
      <c r="H2719" s="72"/>
      <c r="I2719" s="73">
        <f t="shared" si="85"/>
        <v>0</v>
      </c>
      <c r="J2719" s="74" t="str">
        <f t="shared" si="84"/>
        <v/>
      </c>
    </row>
    <row r="2720" spans="1:10" ht="15" customHeight="1">
      <c r="A2720" s="25">
        <v>2765</v>
      </c>
      <c r="B2720" s="25" t="s">
        <v>17</v>
      </c>
      <c r="C2720" s="24" t="s">
        <v>3464</v>
      </c>
      <c r="D2720" s="24" t="s">
        <v>3457</v>
      </c>
      <c r="E2720" s="23">
        <v>96906</v>
      </c>
      <c r="F2720" s="115">
        <v>5</v>
      </c>
      <c r="G2720" s="85">
        <v>15.31</v>
      </c>
      <c r="H2720" s="72"/>
      <c r="I2720" s="73">
        <f t="shared" si="85"/>
        <v>0</v>
      </c>
      <c r="J2720" s="74" t="str">
        <f t="shared" si="84"/>
        <v/>
      </c>
    </row>
    <row r="2721" spans="1:10" ht="15" customHeight="1">
      <c r="A2721" s="25">
        <v>2766</v>
      </c>
      <c r="B2721" s="25" t="s">
        <v>17</v>
      </c>
      <c r="C2721" s="24" t="s">
        <v>3463</v>
      </c>
      <c r="D2721" s="24" t="s">
        <v>3462</v>
      </c>
      <c r="E2721" s="23">
        <v>96906</v>
      </c>
      <c r="F2721" s="115">
        <v>5</v>
      </c>
      <c r="G2721" s="85">
        <v>26.11</v>
      </c>
      <c r="H2721" s="72"/>
      <c r="I2721" s="73">
        <f t="shared" si="85"/>
        <v>0</v>
      </c>
      <c r="J2721" s="74" t="str">
        <f t="shared" si="84"/>
        <v/>
      </c>
    </row>
    <row r="2722" spans="1:10" ht="15" customHeight="1">
      <c r="A2722" s="25">
        <v>2767</v>
      </c>
      <c r="B2722" s="25" t="s">
        <v>17</v>
      </c>
      <c r="C2722" s="24" t="s">
        <v>3461</v>
      </c>
      <c r="D2722" s="24" t="s">
        <v>2700</v>
      </c>
      <c r="E2722" s="23">
        <v>96906</v>
      </c>
      <c r="F2722" s="115">
        <v>40</v>
      </c>
      <c r="G2722" s="85">
        <v>16.353333333333335</v>
      </c>
      <c r="H2722" s="72"/>
      <c r="I2722" s="73">
        <f t="shared" si="85"/>
        <v>0</v>
      </c>
      <c r="J2722" s="74" t="str">
        <f t="shared" si="84"/>
        <v/>
      </c>
    </row>
    <row r="2723" spans="1:10" ht="15" customHeight="1">
      <c r="A2723" s="25">
        <v>2768</v>
      </c>
      <c r="B2723" s="25" t="s">
        <v>17</v>
      </c>
      <c r="C2723" s="24" t="s">
        <v>3460</v>
      </c>
      <c r="D2723" s="24" t="s">
        <v>2700</v>
      </c>
      <c r="E2723" s="23">
        <v>96906</v>
      </c>
      <c r="F2723" s="115">
        <v>7</v>
      </c>
      <c r="G2723" s="85">
        <v>19.829999999999998</v>
      </c>
      <c r="H2723" s="72"/>
      <c r="I2723" s="73">
        <f t="shared" si="85"/>
        <v>0</v>
      </c>
      <c r="J2723" s="74" t="str">
        <f t="shared" si="84"/>
        <v/>
      </c>
    </row>
    <row r="2724" spans="1:10" ht="15" customHeight="1">
      <c r="A2724" s="25">
        <v>2769</v>
      </c>
      <c r="B2724" s="25" t="s">
        <v>17</v>
      </c>
      <c r="C2724" s="24" t="s">
        <v>3459</v>
      </c>
      <c r="D2724" s="24" t="s">
        <v>3315</v>
      </c>
      <c r="E2724" s="23">
        <v>96906</v>
      </c>
      <c r="F2724" s="115">
        <v>14</v>
      </c>
      <c r="G2724" s="85">
        <v>18.366666666666664</v>
      </c>
      <c r="H2724" s="72"/>
      <c r="I2724" s="73">
        <f t="shared" si="85"/>
        <v>0</v>
      </c>
      <c r="J2724" s="74" t="str">
        <f t="shared" si="84"/>
        <v/>
      </c>
    </row>
    <row r="2725" spans="1:10" ht="15" customHeight="1">
      <c r="A2725" s="25">
        <v>2770</v>
      </c>
      <c r="B2725" s="25" t="s">
        <v>17</v>
      </c>
      <c r="C2725" s="24" t="s">
        <v>3458</v>
      </c>
      <c r="D2725" s="24" t="s">
        <v>3457</v>
      </c>
      <c r="E2725" s="23">
        <v>96906</v>
      </c>
      <c r="F2725" s="115">
        <v>72</v>
      </c>
      <c r="G2725" s="85">
        <v>95.013333333333321</v>
      </c>
      <c r="H2725" s="72"/>
      <c r="I2725" s="73">
        <f t="shared" si="85"/>
        <v>0</v>
      </c>
      <c r="J2725" s="74" t="str">
        <f t="shared" si="84"/>
        <v/>
      </c>
    </row>
    <row r="2726" spans="1:10" ht="15" customHeight="1">
      <c r="A2726" s="25">
        <v>2771</v>
      </c>
      <c r="B2726" s="25" t="s">
        <v>17</v>
      </c>
      <c r="C2726" s="24" t="s">
        <v>3456</v>
      </c>
      <c r="D2726" s="24" t="s">
        <v>2752</v>
      </c>
      <c r="E2726" s="23">
        <v>96906</v>
      </c>
      <c r="F2726" s="115">
        <v>74</v>
      </c>
      <c r="G2726" s="85">
        <v>5.1533333333333333</v>
      </c>
      <c r="H2726" s="72"/>
      <c r="I2726" s="73">
        <f t="shared" si="85"/>
        <v>0</v>
      </c>
      <c r="J2726" s="74" t="str">
        <f t="shared" si="84"/>
        <v/>
      </c>
    </row>
    <row r="2727" spans="1:10" ht="15" customHeight="1">
      <c r="A2727" s="25">
        <v>2772</v>
      </c>
      <c r="B2727" s="25" t="s">
        <v>17</v>
      </c>
      <c r="C2727" s="24" t="s">
        <v>3454</v>
      </c>
      <c r="D2727" s="24" t="s">
        <v>2752</v>
      </c>
      <c r="E2727" s="23">
        <v>80205</v>
      </c>
      <c r="F2727" s="115">
        <v>112</v>
      </c>
      <c r="G2727" s="85">
        <v>4.3899999999999997</v>
      </c>
      <c r="H2727" s="72"/>
      <c r="I2727" s="73">
        <f t="shared" si="85"/>
        <v>0</v>
      </c>
      <c r="J2727" s="74" t="str">
        <f t="shared" si="84"/>
        <v/>
      </c>
    </row>
    <row r="2728" spans="1:10" ht="15" customHeight="1">
      <c r="A2728" s="25">
        <v>2773</v>
      </c>
      <c r="B2728" s="25" t="s">
        <v>17</v>
      </c>
      <c r="C2728" s="24" t="s">
        <v>3453</v>
      </c>
      <c r="D2728" s="24" t="s">
        <v>2752</v>
      </c>
      <c r="E2728" s="23">
        <v>96906</v>
      </c>
      <c r="F2728" s="115">
        <v>108</v>
      </c>
      <c r="G2728" s="85">
        <v>1.0666666666666667</v>
      </c>
      <c r="H2728" s="72"/>
      <c r="I2728" s="73">
        <f t="shared" si="85"/>
        <v>0</v>
      </c>
      <c r="J2728" s="74" t="str">
        <f t="shared" si="84"/>
        <v/>
      </c>
    </row>
    <row r="2729" spans="1:10" ht="15" customHeight="1">
      <c r="A2729" s="25">
        <v>2774</v>
      </c>
      <c r="B2729" s="25" t="s">
        <v>17</v>
      </c>
      <c r="C2729" s="24" t="s">
        <v>3452</v>
      </c>
      <c r="D2729" s="24" t="s">
        <v>2752</v>
      </c>
      <c r="E2729" s="23">
        <v>80205</v>
      </c>
      <c r="F2729" s="115">
        <v>27</v>
      </c>
      <c r="G2729" s="85">
        <v>2.1199999999999997</v>
      </c>
      <c r="H2729" s="72"/>
      <c r="I2729" s="73">
        <f t="shared" si="85"/>
        <v>0</v>
      </c>
      <c r="J2729" s="74" t="str">
        <f t="shared" si="84"/>
        <v/>
      </c>
    </row>
    <row r="2730" spans="1:10" ht="15" customHeight="1">
      <c r="A2730" s="25">
        <v>2775</v>
      </c>
      <c r="B2730" s="25" t="s">
        <v>17</v>
      </c>
      <c r="C2730" s="24" t="s">
        <v>3451</v>
      </c>
      <c r="D2730" s="24" t="s">
        <v>2752</v>
      </c>
      <c r="E2730" s="23">
        <v>80205</v>
      </c>
      <c r="F2730" s="115">
        <v>254</v>
      </c>
      <c r="G2730" s="85">
        <v>2.9766666666666666</v>
      </c>
      <c r="H2730" s="72"/>
      <c r="I2730" s="73">
        <f t="shared" si="85"/>
        <v>0</v>
      </c>
      <c r="J2730" s="74" t="str">
        <f t="shared" si="84"/>
        <v/>
      </c>
    </row>
    <row r="2731" spans="1:10" ht="15" customHeight="1">
      <c r="A2731" s="25">
        <v>2776</v>
      </c>
      <c r="B2731" s="25" t="s">
        <v>17</v>
      </c>
      <c r="C2731" s="24" t="s">
        <v>3449</v>
      </c>
      <c r="D2731" s="24" t="s">
        <v>2752</v>
      </c>
      <c r="E2731" s="23">
        <v>96906</v>
      </c>
      <c r="F2731" s="115">
        <v>32</v>
      </c>
      <c r="G2731" s="85">
        <v>2.9833333333333338</v>
      </c>
      <c r="H2731" s="72"/>
      <c r="I2731" s="73">
        <f t="shared" si="85"/>
        <v>0</v>
      </c>
      <c r="J2731" s="74" t="str">
        <f t="shared" si="84"/>
        <v/>
      </c>
    </row>
    <row r="2732" spans="1:10" ht="15" customHeight="1">
      <c r="A2732" s="25">
        <v>2777</v>
      </c>
      <c r="B2732" s="25" t="s">
        <v>17</v>
      </c>
      <c r="C2732" s="24" t="s">
        <v>3448</v>
      </c>
      <c r="D2732" s="24" t="s">
        <v>2752</v>
      </c>
      <c r="E2732" s="23">
        <v>96906</v>
      </c>
      <c r="F2732" s="115">
        <v>76</v>
      </c>
      <c r="G2732" s="85">
        <v>1.45</v>
      </c>
      <c r="H2732" s="72"/>
      <c r="I2732" s="73">
        <f t="shared" si="85"/>
        <v>0</v>
      </c>
      <c r="J2732" s="74" t="str">
        <f t="shared" si="84"/>
        <v/>
      </c>
    </row>
    <row r="2733" spans="1:10" ht="15" customHeight="1">
      <c r="A2733" s="25">
        <v>2778</v>
      </c>
      <c r="B2733" s="25" t="s">
        <v>17</v>
      </c>
      <c r="C2733" s="24" t="s">
        <v>3447</v>
      </c>
      <c r="D2733" s="24" t="s">
        <v>2752</v>
      </c>
      <c r="E2733" s="23">
        <v>96906</v>
      </c>
      <c r="F2733" s="115">
        <v>62</v>
      </c>
      <c r="G2733" s="85">
        <v>1.68</v>
      </c>
      <c r="H2733" s="72"/>
      <c r="I2733" s="73">
        <f t="shared" si="85"/>
        <v>0</v>
      </c>
      <c r="J2733" s="74" t="str">
        <f t="shared" si="84"/>
        <v/>
      </c>
    </row>
    <row r="2734" spans="1:10" ht="15" customHeight="1">
      <c r="A2734" s="25">
        <v>2779</v>
      </c>
      <c r="B2734" s="25" t="s">
        <v>17</v>
      </c>
      <c r="C2734" s="24" t="s">
        <v>3446</v>
      </c>
      <c r="D2734" s="24" t="s">
        <v>2752</v>
      </c>
      <c r="E2734" s="23">
        <v>96906</v>
      </c>
      <c r="F2734" s="115">
        <v>16</v>
      </c>
      <c r="G2734" s="85">
        <v>3.7733333333333334</v>
      </c>
      <c r="H2734" s="72"/>
      <c r="I2734" s="73">
        <f t="shared" si="85"/>
        <v>0</v>
      </c>
      <c r="J2734" s="74" t="str">
        <f t="shared" si="84"/>
        <v/>
      </c>
    </row>
    <row r="2735" spans="1:10" ht="15" customHeight="1">
      <c r="A2735" s="25">
        <v>2780</v>
      </c>
      <c r="B2735" s="25" t="s">
        <v>17</v>
      </c>
      <c r="C2735" s="24" t="s">
        <v>3444</v>
      </c>
      <c r="D2735" s="24" t="s">
        <v>2752</v>
      </c>
      <c r="E2735" s="23">
        <v>96906</v>
      </c>
      <c r="F2735" s="115">
        <v>1028</v>
      </c>
      <c r="G2735" s="85">
        <v>11.703333333333333</v>
      </c>
      <c r="H2735" s="72"/>
      <c r="I2735" s="73">
        <f t="shared" si="85"/>
        <v>0</v>
      </c>
      <c r="J2735" s="74" t="str">
        <f t="shared" si="84"/>
        <v/>
      </c>
    </row>
    <row r="2736" spans="1:10" ht="15" customHeight="1">
      <c r="A2736" s="25">
        <v>2781</v>
      </c>
      <c r="B2736" s="25" t="s">
        <v>17</v>
      </c>
      <c r="C2736" s="24" t="s">
        <v>3443</v>
      </c>
      <c r="D2736" s="24" t="s">
        <v>2752</v>
      </c>
      <c r="E2736" s="23">
        <v>96906</v>
      </c>
      <c r="F2736" s="115">
        <v>70</v>
      </c>
      <c r="G2736" s="85">
        <v>3.956666666666667</v>
      </c>
      <c r="H2736" s="72"/>
      <c r="I2736" s="73">
        <f t="shared" si="85"/>
        <v>0</v>
      </c>
      <c r="J2736" s="74" t="str">
        <f t="shared" si="84"/>
        <v/>
      </c>
    </row>
    <row r="2737" spans="1:10" ht="15" customHeight="1">
      <c r="A2737" s="25">
        <v>2782</v>
      </c>
      <c r="B2737" s="25" t="s">
        <v>17</v>
      </c>
      <c r="C2737" s="24" t="s">
        <v>3442</v>
      </c>
      <c r="D2737" s="24" t="s">
        <v>3436</v>
      </c>
      <c r="E2737" s="23">
        <v>96906</v>
      </c>
      <c r="F2737" s="115">
        <v>16</v>
      </c>
      <c r="G2737" s="85">
        <v>12.033333333333331</v>
      </c>
      <c r="H2737" s="72"/>
      <c r="I2737" s="73">
        <f t="shared" si="85"/>
        <v>0</v>
      </c>
      <c r="J2737" s="74" t="str">
        <f t="shared" si="84"/>
        <v/>
      </c>
    </row>
    <row r="2738" spans="1:10" ht="15" customHeight="1">
      <c r="A2738" s="25">
        <v>2783</v>
      </c>
      <c r="B2738" s="25" t="s">
        <v>17</v>
      </c>
      <c r="C2738" s="24" t="s">
        <v>3441</v>
      </c>
      <c r="D2738" s="24" t="s">
        <v>2752</v>
      </c>
      <c r="E2738" s="23" t="s">
        <v>3440</v>
      </c>
      <c r="F2738" s="115">
        <v>370</v>
      </c>
      <c r="G2738" s="85">
        <v>6.6333333333333337</v>
      </c>
      <c r="H2738" s="72"/>
      <c r="I2738" s="73">
        <f t="shared" si="85"/>
        <v>0</v>
      </c>
      <c r="J2738" s="74" t="str">
        <f t="shared" si="84"/>
        <v/>
      </c>
    </row>
    <row r="2739" spans="1:10" ht="15" customHeight="1">
      <c r="A2739" s="25">
        <v>2784</v>
      </c>
      <c r="B2739" s="25" t="s">
        <v>17</v>
      </c>
      <c r="C2739" s="24" t="s">
        <v>3439</v>
      </c>
      <c r="D2739" s="24" t="s">
        <v>2752</v>
      </c>
      <c r="E2739" s="23">
        <v>96906</v>
      </c>
      <c r="F2739" s="115">
        <v>12</v>
      </c>
      <c r="G2739" s="85">
        <v>13.526666666666666</v>
      </c>
      <c r="H2739" s="72"/>
      <c r="I2739" s="73">
        <f t="shared" si="85"/>
        <v>0</v>
      </c>
      <c r="J2739" s="74" t="str">
        <f t="shared" si="84"/>
        <v/>
      </c>
    </row>
    <row r="2740" spans="1:10" ht="15" customHeight="1">
      <c r="A2740" s="25">
        <v>2785</v>
      </c>
      <c r="B2740" s="25" t="s">
        <v>17</v>
      </c>
      <c r="C2740" s="24" t="s">
        <v>3438</v>
      </c>
      <c r="D2740" s="24" t="s">
        <v>2752</v>
      </c>
      <c r="E2740" s="23">
        <v>96906</v>
      </c>
      <c r="F2740" s="115">
        <v>36</v>
      </c>
      <c r="G2740" s="85">
        <v>9.1633333333333322</v>
      </c>
      <c r="H2740" s="72"/>
      <c r="I2740" s="73">
        <f t="shared" si="85"/>
        <v>0</v>
      </c>
      <c r="J2740" s="74" t="str">
        <f t="shared" si="84"/>
        <v/>
      </c>
    </row>
    <row r="2741" spans="1:10" ht="15" customHeight="1">
      <c r="A2741" s="25">
        <v>2786</v>
      </c>
      <c r="B2741" s="25" t="s">
        <v>17</v>
      </c>
      <c r="C2741" s="24" t="s">
        <v>3437</v>
      </c>
      <c r="D2741" s="24" t="s">
        <v>3436</v>
      </c>
      <c r="E2741" s="23">
        <v>96906</v>
      </c>
      <c r="F2741" s="115">
        <v>30</v>
      </c>
      <c r="G2741" s="85">
        <v>13.356666666666664</v>
      </c>
      <c r="H2741" s="72"/>
      <c r="I2741" s="73">
        <f t="shared" si="85"/>
        <v>0</v>
      </c>
      <c r="J2741" s="74" t="str">
        <f t="shared" si="84"/>
        <v/>
      </c>
    </row>
    <row r="2742" spans="1:10" ht="15" customHeight="1">
      <c r="A2742" s="25">
        <v>2787</v>
      </c>
      <c r="B2742" s="25" t="s">
        <v>17</v>
      </c>
      <c r="C2742" s="24" t="s">
        <v>3434</v>
      </c>
      <c r="D2742" s="24" t="s">
        <v>2817</v>
      </c>
      <c r="E2742" s="23">
        <v>96906</v>
      </c>
      <c r="F2742" s="115">
        <v>30</v>
      </c>
      <c r="G2742" s="85">
        <v>1.9733333333333334</v>
      </c>
      <c r="H2742" s="72"/>
      <c r="I2742" s="73">
        <f t="shared" si="85"/>
        <v>0</v>
      </c>
      <c r="J2742" s="74" t="str">
        <f t="shared" si="84"/>
        <v/>
      </c>
    </row>
    <row r="2743" spans="1:10" ht="15" customHeight="1">
      <c r="A2743" s="25">
        <v>2788</v>
      </c>
      <c r="B2743" s="25" t="s">
        <v>17</v>
      </c>
      <c r="C2743" s="24" t="s">
        <v>3433</v>
      </c>
      <c r="D2743" s="24" t="s">
        <v>2752</v>
      </c>
      <c r="E2743" s="23">
        <v>96906</v>
      </c>
      <c r="F2743" s="115">
        <v>196</v>
      </c>
      <c r="G2743" s="85">
        <v>12.916666666666666</v>
      </c>
      <c r="H2743" s="72"/>
      <c r="I2743" s="73">
        <f t="shared" si="85"/>
        <v>0</v>
      </c>
      <c r="J2743" s="74" t="str">
        <f t="shared" si="84"/>
        <v/>
      </c>
    </row>
    <row r="2744" spans="1:10" ht="15" customHeight="1">
      <c r="A2744" s="25">
        <v>2789</v>
      </c>
      <c r="B2744" s="25" t="s">
        <v>17</v>
      </c>
      <c r="C2744" s="24" t="s">
        <v>3432</v>
      </c>
      <c r="D2744" s="24" t="s">
        <v>2817</v>
      </c>
      <c r="E2744" s="23">
        <v>96906</v>
      </c>
      <c r="F2744" s="115">
        <v>92</v>
      </c>
      <c r="G2744" s="85">
        <v>9.2200000000000006</v>
      </c>
      <c r="H2744" s="72"/>
      <c r="I2744" s="73">
        <f t="shared" si="85"/>
        <v>0</v>
      </c>
      <c r="J2744" s="74" t="str">
        <f t="shared" si="84"/>
        <v/>
      </c>
    </row>
    <row r="2745" spans="1:10" ht="15" customHeight="1">
      <c r="A2745" s="25">
        <v>2790</v>
      </c>
      <c r="B2745" s="25" t="s">
        <v>17</v>
      </c>
      <c r="C2745" s="24" t="s">
        <v>3431</v>
      </c>
      <c r="D2745" s="24" t="s">
        <v>2752</v>
      </c>
      <c r="E2745" s="23">
        <v>96906</v>
      </c>
      <c r="F2745" s="115">
        <v>50</v>
      </c>
      <c r="G2745" s="85">
        <v>5.3</v>
      </c>
      <c r="H2745" s="72"/>
      <c r="I2745" s="73">
        <f t="shared" si="85"/>
        <v>0</v>
      </c>
      <c r="J2745" s="74" t="str">
        <f t="shared" si="84"/>
        <v/>
      </c>
    </row>
    <row r="2746" spans="1:10" ht="15" customHeight="1">
      <c r="A2746" s="25">
        <v>2791</v>
      </c>
      <c r="B2746" s="25" t="s">
        <v>17</v>
      </c>
      <c r="C2746" s="24" t="s">
        <v>3430</v>
      </c>
      <c r="D2746" s="24" t="s">
        <v>2752</v>
      </c>
      <c r="E2746" s="23">
        <v>96906</v>
      </c>
      <c r="F2746" s="115">
        <v>241</v>
      </c>
      <c r="G2746" s="85">
        <v>8.0333333333333332</v>
      </c>
      <c r="H2746" s="72"/>
      <c r="I2746" s="73">
        <f t="shared" si="85"/>
        <v>0</v>
      </c>
      <c r="J2746" s="74" t="str">
        <f t="shared" si="84"/>
        <v/>
      </c>
    </row>
    <row r="2747" spans="1:10" ht="15" customHeight="1">
      <c r="A2747" s="25">
        <v>2792</v>
      </c>
      <c r="B2747" s="25" t="s">
        <v>17</v>
      </c>
      <c r="C2747" s="24" t="s">
        <v>3429</v>
      </c>
      <c r="D2747" s="24" t="s">
        <v>2817</v>
      </c>
      <c r="E2747" s="23">
        <v>96906</v>
      </c>
      <c r="F2747" s="115">
        <v>136</v>
      </c>
      <c r="G2747" s="85">
        <v>10.753333333333336</v>
      </c>
      <c r="H2747" s="72"/>
      <c r="I2747" s="73">
        <f t="shared" si="85"/>
        <v>0</v>
      </c>
      <c r="J2747" s="74" t="str">
        <f t="shared" si="84"/>
        <v/>
      </c>
    </row>
    <row r="2748" spans="1:10" ht="15" customHeight="1">
      <c r="A2748" s="25">
        <v>2793</v>
      </c>
      <c r="B2748" s="25" t="s">
        <v>17</v>
      </c>
      <c r="C2748" s="24" t="s">
        <v>3428</v>
      </c>
      <c r="D2748" s="24" t="s">
        <v>2752</v>
      </c>
      <c r="E2748" s="23">
        <v>96906</v>
      </c>
      <c r="F2748" s="115">
        <v>104</v>
      </c>
      <c r="G2748" s="85">
        <v>18.39</v>
      </c>
      <c r="H2748" s="72"/>
      <c r="I2748" s="73">
        <f t="shared" si="85"/>
        <v>0</v>
      </c>
      <c r="J2748" s="74" t="str">
        <f t="shared" si="84"/>
        <v/>
      </c>
    </row>
    <row r="2749" spans="1:10" ht="15" customHeight="1">
      <c r="A2749" s="25">
        <v>2794</v>
      </c>
      <c r="B2749" s="25" t="s">
        <v>17</v>
      </c>
      <c r="C2749" s="24" t="s">
        <v>3427</v>
      </c>
      <c r="D2749" s="24" t="s">
        <v>2752</v>
      </c>
      <c r="E2749" s="23">
        <v>96906</v>
      </c>
      <c r="F2749" s="115">
        <v>34</v>
      </c>
      <c r="G2749" s="85">
        <v>19.746666666666666</v>
      </c>
      <c r="H2749" s="72"/>
      <c r="I2749" s="73">
        <f t="shared" si="85"/>
        <v>0</v>
      </c>
      <c r="J2749" s="74" t="str">
        <f t="shared" si="84"/>
        <v/>
      </c>
    </row>
    <row r="2750" spans="1:10" ht="15" customHeight="1">
      <c r="A2750" s="25">
        <v>2795</v>
      </c>
      <c r="B2750" s="25" t="s">
        <v>17</v>
      </c>
      <c r="C2750" s="24" t="s">
        <v>3426</v>
      </c>
      <c r="D2750" s="24" t="s">
        <v>3419</v>
      </c>
      <c r="E2750" s="23">
        <v>96906</v>
      </c>
      <c r="F2750" s="115">
        <v>106</v>
      </c>
      <c r="G2750" s="85">
        <v>1.54</v>
      </c>
      <c r="H2750" s="72"/>
      <c r="I2750" s="73">
        <f t="shared" si="85"/>
        <v>0</v>
      </c>
      <c r="J2750" s="74" t="str">
        <f t="shared" si="84"/>
        <v/>
      </c>
    </row>
    <row r="2751" spans="1:10" ht="15" customHeight="1">
      <c r="A2751" s="25">
        <v>2796</v>
      </c>
      <c r="B2751" s="25" t="s">
        <v>17</v>
      </c>
      <c r="C2751" s="24" t="s">
        <v>3425</v>
      </c>
      <c r="D2751" s="24" t="s">
        <v>3419</v>
      </c>
      <c r="E2751" s="23">
        <v>80205</v>
      </c>
      <c r="F2751" s="115">
        <v>741</v>
      </c>
      <c r="G2751" s="85">
        <v>0.71333333333333337</v>
      </c>
      <c r="H2751" s="72"/>
      <c r="I2751" s="73">
        <f t="shared" si="85"/>
        <v>0</v>
      </c>
      <c r="J2751" s="74" t="str">
        <f t="shared" si="84"/>
        <v/>
      </c>
    </row>
    <row r="2752" spans="1:10" ht="15" customHeight="1">
      <c r="A2752" s="25">
        <v>2797</v>
      </c>
      <c r="B2752" s="25" t="s">
        <v>17</v>
      </c>
      <c r="C2752" s="24" t="s">
        <v>3423</v>
      </c>
      <c r="D2752" s="24" t="s">
        <v>3419</v>
      </c>
      <c r="E2752" s="23">
        <v>96906</v>
      </c>
      <c r="F2752" s="115">
        <v>36</v>
      </c>
      <c r="G2752" s="85">
        <v>92.066666666666663</v>
      </c>
      <c r="H2752" s="72"/>
      <c r="I2752" s="73">
        <f t="shared" si="85"/>
        <v>0</v>
      </c>
      <c r="J2752" s="74" t="str">
        <f t="shared" si="84"/>
        <v/>
      </c>
    </row>
    <row r="2753" spans="1:10" ht="15" customHeight="1">
      <c r="A2753" s="25">
        <v>2798</v>
      </c>
      <c r="B2753" s="25" t="s">
        <v>17</v>
      </c>
      <c r="C2753" s="24" t="s">
        <v>3422</v>
      </c>
      <c r="D2753" s="24" t="s">
        <v>3419</v>
      </c>
      <c r="E2753" s="23">
        <v>96906</v>
      </c>
      <c r="F2753" s="115">
        <v>44</v>
      </c>
      <c r="G2753" s="85">
        <v>4.4733333333333336</v>
      </c>
      <c r="H2753" s="72"/>
      <c r="I2753" s="73">
        <f t="shared" si="85"/>
        <v>0</v>
      </c>
      <c r="J2753" s="74" t="str">
        <f t="shared" si="84"/>
        <v/>
      </c>
    </row>
    <row r="2754" spans="1:10" ht="15" customHeight="1">
      <c r="A2754" s="25">
        <v>2799</v>
      </c>
      <c r="B2754" s="25" t="s">
        <v>17</v>
      </c>
      <c r="C2754" s="24" t="s">
        <v>3421</v>
      </c>
      <c r="D2754" s="24" t="s">
        <v>3419</v>
      </c>
      <c r="E2754" s="23">
        <v>80205</v>
      </c>
      <c r="F2754" s="115">
        <v>18</v>
      </c>
      <c r="G2754" s="85">
        <v>3.2466666666666661</v>
      </c>
      <c r="H2754" s="72"/>
      <c r="I2754" s="73">
        <f t="shared" si="85"/>
        <v>0</v>
      </c>
      <c r="J2754" s="74" t="str">
        <f t="shared" ref="J2754:J2817" si="86">IF(H:H&gt;G:G, "Above Estimated Unit Price", "")</f>
        <v/>
      </c>
    </row>
    <row r="2755" spans="1:10" ht="15" customHeight="1">
      <c r="A2755" s="25">
        <v>2800</v>
      </c>
      <c r="B2755" s="25" t="s">
        <v>17</v>
      </c>
      <c r="C2755" s="24" t="s">
        <v>551</v>
      </c>
      <c r="D2755" s="24" t="s">
        <v>3419</v>
      </c>
      <c r="E2755" s="23">
        <v>80205</v>
      </c>
      <c r="F2755" s="115">
        <v>300</v>
      </c>
      <c r="G2755" s="85">
        <v>0.66</v>
      </c>
      <c r="H2755" s="72"/>
      <c r="I2755" s="73">
        <f t="shared" ref="I2755:I2818" si="87">H2755*F2755</f>
        <v>0</v>
      </c>
      <c r="J2755" s="74" t="str">
        <f t="shared" si="86"/>
        <v/>
      </c>
    </row>
    <row r="2756" spans="1:10" ht="15" customHeight="1">
      <c r="A2756" s="25">
        <v>2801</v>
      </c>
      <c r="B2756" s="25" t="s">
        <v>17</v>
      </c>
      <c r="C2756" s="24" t="s">
        <v>551</v>
      </c>
      <c r="D2756" s="24" t="s">
        <v>3419</v>
      </c>
      <c r="E2756" s="23">
        <v>96906</v>
      </c>
      <c r="F2756" s="115">
        <v>402</v>
      </c>
      <c r="G2756" s="85">
        <v>0.95000000000000007</v>
      </c>
      <c r="H2756" s="72"/>
      <c r="I2756" s="73">
        <f t="shared" si="87"/>
        <v>0</v>
      </c>
      <c r="J2756" s="74" t="str">
        <f t="shared" si="86"/>
        <v/>
      </c>
    </row>
    <row r="2757" spans="1:10" ht="15" customHeight="1">
      <c r="A2757" s="25">
        <v>2802</v>
      </c>
      <c r="B2757" s="25" t="s">
        <v>17</v>
      </c>
      <c r="C2757" s="24" t="s">
        <v>549</v>
      </c>
      <c r="D2757" s="24" t="s">
        <v>3420</v>
      </c>
      <c r="E2757" s="23">
        <v>80205</v>
      </c>
      <c r="F2757" s="115">
        <v>1344</v>
      </c>
      <c r="G2757" s="85">
        <v>0.55333333333333334</v>
      </c>
      <c r="H2757" s="72"/>
      <c r="I2757" s="73">
        <f t="shared" si="87"/>
        <v>0</v>
      </c>
      <c r="J2757" s="74" t="str">
        <f t="shared" si="86"/>
        <v/>
      </c>
    </row>
    <row r="2758" spans="1:10" ht="15" customHeight="1">
      <c r="A2758" s="25">
        <v>2803</v>
      </c>
      <c r="B2758" s="25" t="s">
        <v>17</v>
      </c>
      <c r="C2758" s="24" t="s">
        <v>547</v>
      </c>
      <c r="D2758" s="24" t="s">
        <v>3419</v>
      </c>
      <c r="E2758" s="23">
        <v>80205</v>
      </c>
      <c r="F2758" s="115">
        <v>220</v>
      </c>
      <c r="G2758" s="85">
        <v>0.9966666666666667</v>
      </c>
      <c r="H2758" s="72"/>
      <c r="I2758" s="73">
        <f t="shared" si="87"/>
        <v>0</v>
      </c>
      <c r="J2758" s="74" t="str">
        <f t="shared" si="86"/>
        <v/>
      </c>
    </row>
    <row r="2759" spans="1:10" ht="15" customHeight="1">
      <c r="A2759" s="25">
        <v>2804</v>
      </c>
      <c r="B2759" s="25" t="s">
        <v>17</v>
      </c>
      <c r="C2759" s="24" t="s">
        <v>547</v>
      </c>
      <c r="D2759" s="24" t="s">
        <v>3419</v>
      </c>
      <c r="E2759" s="23" t="s">
        <v>550</v>
      </c>
      <c r="F2759" s="115">
        <v>68</v>
      </c>
      <c r="G2759" s="85">
        <v>0.98999999999999988</v>
      </c>
      <c r="H2759" s="72"/>
      <c r="I2759" s="73">
        <f t="shared" si="87"/>
        <v>0</v>
      </c>
      <c r="J2759" s="74" t="str">
        <f t="shared" si="86"/>
        <v/>
      </c>
    </row>
    <row r="2760" spans="1:10" ht="15" customHeight="1">
      <c r="A2760" s="25">
        <v>2805</v>
      </c>
      <c r="B2760" s="25" t="s">
        <v>17</v>
      </c>
      <c r="C2760" s="24" t="s">
        <v>3417</v>
      </c>
      <c r="D2760" s="24" t="s">
        <v>2767</v>
      </c>
      <c r="E2760" s="23">
        <v>96906</v>
      </c>
      <c r="F2760" s="115">
        <v>1024</v>
      </c>
      <c r="G2760" s="85">
        <v>5.3833333333333337</v>
      </c>
      <c r="H2760" s="72"/>
      <c r="I2760" s="73">
        <f t="shared" si="87"/>
        <v>0</v>
      </c>
      <c r="J2760" s="74" t="str">
        <f t="shared" si="86"/>
        <v/>
      </c>
    </row>
    <row r="2761" spans="1:10" ht="15" customHeight="1">
      <c r="A2761" s="25">
        <v>2806</v>
      </c>
      <c r="B2761" s="25" t="s">
        <v>17</v>
      </c>
      <c r="C2761" s="24" t="s">
        <v>3416</v>
      </c>
      <c r="D2761" s="24" t="s">
        <v>2767</v>
      </c>
      <c r="E2761" s="23">
        <v>96906</v>
      </c>
      <c r="F2761" s="115">
        <v>542</v>
      </c>
      <c r="G2761" s="85">
        <v>6.206666666666667</v>
      </c>
      <c r="H2761" s="72"/>
      <c r="I2761" s="73">
        <f t="shared" si="87"/>
        <v>0</v>
      </c>
      <c r="J2761" s="74" t="str">
        <f t="shared" si="86"/>
        <v/>
      </c>
    </row>
    <row r="2762" spans="1:10" ht="15" customHeight="1">
      <c r="A2762" s="25">
        <v>2807</v>
      </c>
      <c r="B2762" s="25" t="s">
        <v>17</v>
      </c>
      <c r="C2762" s="24" t="s">
        <v>3415</v>
      </c>
      <c r="D2762" s="24" t="s">
        <v>2767</v>
      </c>
      <c r="E2762" s="23">
        <v>96906</v>
      </c>
      <c r="F2762" s="115">
        <v>21</v>
      </c>
      <c r="G2762" s="85">
        <v>5.1733333333333329</v>
      </c>
      <c r="H2762" s="72"/>
      <c r="I2762" s="73">
        <f t="shared" si="87"/>
        <v>0</v>
      </c>
      <c r="J2762" s="74" t="str">
        <f t="shared" si="86"/>
        <v/>
      </c>
    </row>
    <row r="2763" spans="1:10" ht="15" customHeight="1">
      <c r="A2763" s="25">
        <v>2808</v>
      </c>
      <c r="B2763" s="25" t="s">
        <v>17</v>
      </c>
      <c r="C2763" s="24" t="s">
        <v>3414</v>
      </c>
      <c r="D2763" s="24" t="s">
        <v>2767</v>
      </c>
      <c r="E2763" s="23" t="s">
        <v>719</v>
      </c>
      <c r="F2763" s="115">
        <v>19</v>
      </c>
      <c r="G2763" s="85">
        <v>7.2600000000000007</v>
      </c>
      <c r="H2763" s="72"/>
      <c r="I2763" s="73">
        <f t="shared" si="87"/>
        <v>0</v>
      </c>
      <c r="J2763" s="74" t="str">
        <f t="shared" si="86"/>
        <v/>
      </c>
    </row>
    <row r="2764" spans="1:10" ht="15" customHeight="1">
      <c r="A2764" s="25">
        <v>2809</v>
      </c>
      <c r="B2764" s="25" t="s">
        <v>17</v>
      </c>
      <c r="C2764" s="24" t="s">
        <v>3412</v>
      </c>
      <c r="D2764" s="24" t="s">
        <v>2767</v>
      </c>
      <c r="E2764" s="23">
        <v>96906</v>
      </c>
      <c r="F2764" s="115">
        <v>68</v>
      </c>
      <c r="G2764" s="85">
        <v>5.9466666666666663</v>
      </c>
      <c r="H2764" s="72"/>
      <c r="I2764" s="73">
        <f t="shared" si="87"/>
        <v>0</v>
      </c>
      <c r="J2764" s="74" t="str">
        <f t="shared" si="86"/>
        <v/>
      </c>
    </row>
    <row r="2765" spans="1:10" ht="15" customHeight="1">
      <c r="A2765" s="25">
        <v>2810</v>
      </c>
      <c r="B2765" s="25" t="s">
        <v>17</v>
      </c>
      <c r="C2765" s="24" t="s">
        <v>3411</v>
      </c>
      <c r="D2765" s="24" t="s">
        <v>2767</v>
      </c>
      <c r="E2765" s="23">
        <v>96906</v>
      </c>
      <c r="F2765" s="115">
        <v>62</v>
      </c>
      <c r="G2765" s="85">
        <v>4.669999999999999</v>
      </c>
      <c r="H2765" s="72"/>
      <c r="I2765" s="73">
        <f t="shared" si="87"/>
        <v>0</v>
      </c>
      <c r="J2765" s="74" t="str">
        <f t="shared" si="86"/>
        <v/>
      </c>
    </row>
    <row r="2766" spans="1:10" ht="15" customHeight="1">
      <c r="A2766" s="25">
        <v>2811</v>
      </c>
      <c r="B2766" s="25" t="s">
        <v>17</v>
      </c>
      <c r="C2766" s="24" t="s">
        <v>3409</v>
      </c>
      <c r="D2766" s="24" t="s">
        <v>2752</v>
      </c>
      <c r="E2766" s="23">
        <v>96906</v>
      </c>
      <c r="F2766" s="115">
        <v>149</v>
      </c>
      <c r="G2766" s="85">
        <v>2.5400000000000005</v>
      </c>
      <c r="H2766" s="72"/>
      <c r="I2766" s="73">
        <f t="shared" si="87"/>
        <v>0</v>
      </c>
      <c r="J2766" s="74" t="str">
        <f t="shared" si="86"/>
        <v/>
      </c>
    </row>
    <row r="2767" spans="1:10" ht="15" customHeight="1">
      <c r="A2767" s="25">
        <v>2812</v>
      </c>
      <c r="B2767" s="25" t="s">
        <v>17</v>
      </c>
      <c r="C2767" s="24" t="s">
        <v>3408</v>
      </c>
      <c r="D2767" s="24" t="s">
        <v>2752</v>
      </c>
      <c r="E2767" s="23">
        <v>96906</v>
      </c>
      <c r="F2767" s="115">
        <v>121</v>
      </c>
      <c r="G2767" s="85">
        <v>2.9033333333333338</v>
      </c>
      <c r="H2767" s="72"/>
      <c r="I2767" s="73">
        <f t="shared" si="87"/>
        <v>0</v>
      </c>
      <c r="J2767" s="74" t="str">
        <f t="shared" si="86"/>
        <v/>
      </c>
    </row>
    <row r="2768" spans="1:10" ht="15" customHeight="1">
      <c r="A2768" s="25">
        <v>2813</v>
      </c>
      <c r="B2768" s="25" t="s">
        <v>17</v>
      </c>
      <c r="C2768" s="24" t="s">
        <v>3407</v>
      </c>
      <c r="D2768" s="24" t="s">
        <v>2752</v>
      </c>
      <c r="E2768" s="23">
        <v>96906</v>
      </c>
      <c r="F2768" s="115">
        <v>104</v>
      </c>
      <c r="G2768" s="85">
        <v>2.62</v>
      </c>
      <c r="H2768" s="72"/>
      <c r="I2768" s="73">
        <f t="shared" si="87"/>
        <v>0</v>
      </c>
      <c r="J2768" s="74" t="str">
        <f t="shared" si="86"/>
        <v/>
      </c>
    </row>
    <row r="2769" spans="1:10" ht="15" customHeight="1">
      <c r="A2769" s="25">
        <v>2814</v>
      </c>
      <c r="B2769" s="25" t="s">
        <v>17</v>
      </c>
      <c r="C2769" s="24" t="s">
        <v>3406</v>
      </c>
      <c r="D2769" s="24" t="s">
        <v>2752</v>
      </c>
      <c r="E2769" s="23">
        <v>96906</v>
      </c>
      <c r="F2769" s="115">
        <v>202</v>
      </c>
      <c r="G2769" s="85">
        <v>3.1199999999999997</v>
      </c>
      <c r="H2769" s="72"/>
      <c r="I2769" s="73">
        <f t="shared" si="87"/>
        <v>0</v>
      </c>
      <c r="J2769" s="74" t="str">
        <f t="shared" si="86"/>
        <v/>
      </c>
    </row>
    <row r="2770" spans="1:10" ht="15" customHeight="1">
      <c r="A2770" s="25">
        <v>2815</v>
      </c>
      <c r="B2770" s="25" t="s">
        <v>17</v>
      </c>
      <c r="C2770" s="24" t="s">
        <v>3405</v>
      </c>
      <c r="D2770" s="24" t="s">
        <v>2752</v>
      </c>
      <c r="E2770" s="23">
        <v>96906</v>
      </c>
      <c r="F2770" s="115">
        <v>64</v>
      </c>
      <c r="G2770" s="85">
        <v>1.5566666666666666</v>
      </c>
      <c r="H2770" s="72"/>
      <c r="I2770" s="73">
        <f t="shared" si="87"/>
        <v>0</v>
      </c>
      <c r="J2770" s="74" t="str">
        <f t="shared" si="86"/>
        <v/>
      </c>
    </row>
    <row r="2771" spans="1:10" ht="15" customHeight="1">
      <c r="A2771" s="25">
        <v>2816</v>
      </c>
      <c r="B2771" s="25" t="s">
        <v>17</v>
      </c>
      <c r="C2771" s="24" t="s">
        <v>3404</v>
      </c>
      <c r="D2771" s="24" t="s">
        <v>2752</v>
      </c>
      <c r="E2771" s="23">
        <v>63020</v>
      </c>
      <c r="F2771" s="115">
        <v>181</v>
      </c>
      <c r="G2771" s="85">
        <v>3.0966666666666662</v>
      </c>
      <c r="H2771" s="72"/>
      <c r="I2771" s="73">
        <f t="shared" si="87"/>
        <v>0</v>
      </c>
      <c r="J2771" s="74" t="str">
        <f t="shared" si="86"/>
        <v/>
      </c>
    </row>
    <row r="2772" spans="1:10" ht="15" customHeight="1">
      <c r="A2772" s="25">
        <v>2817</v>
      </c>
      <c r="B2772" s="25" t="s">
        <v>17</v>
      </c>
      <c r="C2772" s="24" t="s">
        <v>3403</v>
      </c>
      <c r="D2772" s="24" t="s">
        <v>2752</v>
      </c>
      <c r="E2772" s="23">
        <v>96906</v>
      </c>
      <c r="F2772" s="115">
        <v>30</v>
      </c>
      <c r="G2772" s="85">
        <v>3.49</v>
      </c>
      <c r="H2772" s="72"/>
      <c r="I2772" s="73">
        <f t="shared" si="87"/>
        <v>0</v>
      </c>
      <c r="J2772" s="74" t="str">
        <f t="shared" si="86"/>
        <v/>
      </c>
    </row>
    <row r="2773" spans="1:10" ht="15" customHeight="1">
      <c r="A2773" s="25">
        <v>2818</v>
      </c>
      <c r="B2773" s="25" t="s">
        <v>17</v>
      </c>
      <c r="C2773" s="24" t="s">
        <v>3402</v>
      </c>
      <c r="D2773" s="24" t="s">
        <v>2752</v>
      </c>
      <c r="E2773" s="23">
        <v>96906</v>
      </c>
      <c r="F2773" s="115">
        <v>20</v>
      </c>
      <c r="G2773" s="85">
        <v>3.85</v>
      </c>
      <c r="H2773" s="72"/>
      <c r="I2773" s="73">
        <f t="shared" si="87"/>
        <v>0</v>
      </c>
      <c r="J2773" s="74" t="str">
        <f t="shared" si="86"/>
        <v/>
      </c>
    </row>
    <row r="2774" spans="1:10" ht="15" customHeight="1">
      <c r="A2774" s="25">
        <v>2819</v>
      </c>
      <c r="B2774" s="25" t="s">
        <v>17</v>
      </c>
      <c r="C2774" s="24" t="s">
        <v>3402</v>
      </c>
      <c r="D2774" s="24" t="s">
        <v>2752</v>
      </c>
      <c r="E2774" s="23" t="s">
        <v>626</v>
      </c>
      <c r="F2774" s="115">
        <v>150</v>
      </c>
      <c r="G2774" s="85">
        <v>3.79</v>
      </c>
      <c r="H2774" s="72"/>
      <c r="I2774" s="73">
        <f t="shared" si="87"/>
        <v>0</v>
      </c>
      <c r="J2774" s="74" t="str">
        <f t="shared" si="86"/>
        <v/>
      </c>
    </row>
    <row r="2775" spans="1:10" ht="15" customHeight="1">
      <c r="A2775" s="25">
        <v>2820</v>
      </c>
      <c r="B2775" s="25" t="s">
        <v>17</v>
      </c>
      <c r="C2775" s="24" t="s">
        <v>3401</v>
      </c>
      <c r="D2775" s="24" t="s">
        <v>2752</v>
      </c>
      <c r="E2775" s="23">
        <v>96906</v>
      </c>
      <c r="F2775" s="115">
        <v>8</v>
      </c>
      <c r="G2775" s="85">
        <v>16.483333333333334</v>
      </c>
      <c r="H2775" s="72"/>
      <c r="I2775" s="73">
        <f t="shared" si="87"/>
        <v>0</v>
      </c>
      <c r="J2775" s="74" t="str">
        <f t="shared" si="86"/>
        <v/>
      </c>
    </row>
    <row r="2776" spans="1:10" ht="15" customHeight="1">
      <c r="A2776" s="25">
        <v>2821</v>
      </c>
      <c r="B2776" s="25" t="s">
        <v>17</v>
      </c>
      <c r="C2776" s="24" t="s">
        <v>3400</v>
      </c>
      <c r="D2776" s="24" t="s">
        <v>2752</v>
      </c>
      <c r="E2776" s="23">
        <v>96906</v>
      </c>
      <c r="F2776" s="115">
        <v>28</v>
      </c>
      <c r="G2776" s="85">
        <v>4.8499999999999996</v>
      </c>
      <c r="H2776" s="72"/>
      <c r="I2776" s="73">
        <f t="shared" si="87"/>
        <v>0</v>
      </c>
      <c r="J2776" s="74" t="str">
        <f t="shared" si="86"/>
        <v/>
      </c>
    </row>
    <row r="2777" spans="1:10" ht="15" customHeight="1">
      <c r="A2777" s="25">
        <v>2822</v>
      </c>
      <c r="B2777" s="25" t="s">
        <v>17</v>
      </c>
      <c r="C2777" s="24" t="s">
        <v>3399</v>
      </c>
      <c r="D2777" s="24" t="s">
        <v>3211</v>
      </c>
      <c r="E2777" s="23">
        <v>96906</v>
      </c>
      <c r="F2777" s="115">
        <v>227</v>
      </c>
      <c r="G2777" s="85">
        <v>5.8566666666666665</v>
      </c>
      <c r="H2777" s="72"/>
      <c r="I2777" s="73">
        <f t="shared" si="87"/>
        <v>0</v>
      </c>
      <c r="J2777" s="74" t="str">
        <f t="shared" si="86"/>
        <v/>
      </c>
    </row>
    <row r="2778" spans="1:10" ht="15" customHeight="1">
      <c r="A2778" s="25">
        <v>2823</v>
      </c>
      <c r="B2778" s="25" t="s">
        <v>17</v>
      </c>
      <c r="C2778" s="24" t="s">
        <v>3398</v>
      </c>
      <c r="D2778" s="24" t="s">
        <v>2752</v>
      </c>
      <c r="E2778" s="23">
        <v>96906</v>
      </c>
      <c r="F2778" s="115">
        <v>20</v>
      </c>
      <c r="G2778" s="85">
        <v>6.2333333333333334</v>
      </c>
      <c r="H2778" s="72"/>
      <c r="I2778" s="73">
        <f t="shared" si="87"/>
        <v>0</v>
      </c>
      <c r="J2778" s="74" t="str">
        <f t="shared" si="86"/>
        <v/>
      </c>
    </row>
    <row r="2779" spans="1:10" ht="15" customHeight="1">
      <c r="A2779" s="25">
        <v>2824</v>
      </c>
      <c r="B2779" s="25" t="s">
        <v>17</v>
      </c>
      <c r="C2779" s="24" t="s">
        <v>3397</v>
      </c>
      <c r="D2779" s="24" t="s">
        <v>2752</v>
      </c>
      <c r="E2779" s="23">
        <v>86090</v>
      </c>
      <c r="F2779" s="115">
        <v>494</v>
      </c>
      <c r="G2779" s="85">
        <v>6.830000000000001</v>
      </c>
      <c r="H2779" s="72"/>
      <c r="I2779" s="73">
        <f t="shared" si="87"/>
        <v>0</v>
      </c>
      <c r="J2779" s="74" t="str">
        <f t="shared" si="86"/>
        <v/>
      </c>
    </row>
    <row r="2780" spans="1:10" ht="15" customHeight="1">
      <c r="A2780" s="25">
        <v>2825</v>
      </c>
      <c r="B2780" s="25" t="s">
        <v>17</v>
      </c>
      <c r="C2780" s="24" t="s">
        <v>3397</v>
      </c>
      <c r="D2780" s="24" t="s">
        <v>2752</v>
      </c>
      <c r="E2780" s="23">
        <v>96906</v>
      </c>
      <c r="F2780" s="115">
        <v>248</v>
      </c>
      <c r="G2780" s="85">
        <v>6.68</v>
      </c>
      <c r="H2780" s="72"/>
      <c r="I2780" s="73">
        <f t="shared" si="87"/>
        <v>0</v>
      </c>
      <c r="J2780" s="74" t="str">
        <f t="shared" si="86"/>
        <v/>
      </c>
    </row>
    <row r="2781" spans="1:10" ht="15" customHeight="1">
      <c r="A2781" s="25">
        <v>2826</v>
      </c>
      <c r="B2781" s="25" t="s">
        <v>17</v>
      </c>
      <c r="C2781" s="24" t="s">
        <v>3396</v>
      </c>
      <c r="D2781" s="24" t="s">
        <v>2752</v>
      </c>
      <c r="E2781" s="23" t="s">
        <v>626</v>
      </c>
      <c r="F2781" s="115">
        <v>43</v>
      </c>
      <c r="G2781" s="85">
        <v>4.26</v>
      </c>
      <c r="H2781" s="72"/>
      <c r="I2781" s="73">
        <f t="shared" si="87"/>
        <v>0</v>
      </c>
      <c r="J2781" s="74" t="str">
        <f t="shared" si="86"/>
        <v/>
      </c>
    </row>
    <row r="2782" spans="1:10" ht="15" customHeight="1">
      <c r="A2782" s="25">
        <v>2827</v>
      </c>
      <c r="B2782" s="25" t="s">
        <v>17</v>
      </c>
      <c r="C2782" s="24" t="s">
        <v>3395</v>
      </c>
      <c r="D2782" s="24" t="s">
        <v>2752</v>
      </c>
      <c r="E2782" s="23">
        <v>80205</v>
      </c>
      <c r="F2782" s="115">
        <v>16</v>
      </c>
      <c r="G2782" s="85">
        <v>7.4433333333333325</v>
      </c>
      <c r="H2782" s="72"/>
      <c r="I2782" s="73">
        <f t="shared" si="87"/>
        <v>0</v>
      </c>
      <c r="J2782" s="74" t="str">
        <f t="shared" si="86"/>
        <v/>
      </c>
    </row>
    <row r="2783" spans="1:10" ht="15" customHeight="1">
      <c r="A2783" s="25">
        <v>2828</v>
      </c>
      <c r="B2783" s="25" t="s">
        <v>17</v>
      </c>
      <c r="C2783" s="24" t="s">
        <v>3394</v>
      </c>
      <c r="D2783" s="24" t="s">
        <v>2752</v>
      </c>
      <c r="E2783" s="23">
        <v>96906</v>
      </c>
      <c r="F2783" s="115">
        <v>20</v>
      </c>
      <c r="G2783" s="85">
        <v>6.22</v>
      </c>
      <c r="H2783" s="72"/>
      <c r="I2783" s="73">
        <f t="shared" si="87"/>
        <v>0</v>
      </c>
      <c r="J2783" s="74" t="str">
        <f t="shared" si="86"/>
        <v/>
      </c>
    </row>
    <row r="2784" spans="1:10" ht="15" customHeight="1">
      <c r="A2784" s="25">
        <v>2829</v>
      </c>
      <c r="B2784" s="25" t="s">
        <v>17</v>
      </c>
      <c r="C2784" s="24" t="s">
        <v>3393</v>
      </c>
      <c r="D2784" s="24" t="s">
        <v>2752</v>
      </c>
      <c r="E2784" s="23">
        <v>80205</v>
      </c>
      <c r="F2784" s="115">
        <v>6</v>
      </c>
      <c r="G2784" s="85">
        <v>9.91</v>
      </c>
      <c r="H2784" s="72"/>
      <c r="I2784" s="73">
        <f t="shared" si="87"/>
        <v>0</v>
      </c>
      <c r="J2784" s="74" t="str">
        <f t="shared" si="86"/>
        <v/>
      </c>
    </row>
    <row r="2785" spans="1:10" ht="15" customHeight="1">
      <c r="A2785" s="25">
        <v>2830</v>
      </c>
      <c r="B2785" s="25" t="s">
        <v>17</v>
      </c>
      <c r="C2785" s="24" t="s">
        <v>3392</v>
      </c>
      <c r="D2785" s="24" t="s">
        <v>2752</v>
      </c>
      <c r="E2785" s="23">
        <v>80205</v>
      </c>
      <c r="F2785" s="115">
        <v>10</v>
      </c>
      <c r="G2785" s="85">
        <v>7.7899999999999991</v>
      </c>
      <c r="H2785" s="72"/>
      <c r="I2785" s="73">
        <f t="shared" si="87"/>
        <v>0</v>
      </c>
      <c r="J2785" s="74" t="str">
        <f t="shared" si="86"/>
        <v/>
      </c>
    </row>
    <row r="2786" spans="1:10" ht="15" customHeight="1">
      <c r="A2786" s="25">
        <v>2831</v>
      </c>
      <c r="B2786" s="25" t="s">
        <v>17</v>
      </c>
      <c r="C2786" s="24" t="s">
        <v>3391</v>
      </c>
      <c r="D2786" s="24" t="s">
        <v>2817</v>
      </c>
      <c r="E2786" s="23">
        <v>96906</v>
      </c>
      <c r="F2786" s="115">
        <v>25</v>
      </c>
      <c r="G2786" s="85">
        <v>6.2533333333333339</v>
      </c>
      <c r="H2786" s="72"/>
      <c r="I2786" s="73">
        <f t="shared" si="87"/>
        <v>0</v>
      </c>
      <c r="J2786" s="74" t="str">
        <f t="shared" si="86"/>
        <v/>
      </c>
    </row>
    <row r="2787" spans="1:10" ht="15" customHeight="1">
      <c r="A2787" s="25">
        <v>2832</v>
      </c>
      <c r="B2787" s="25" t="s">
        <v>17</v>
      </c>
      <c r="C2787" s="24" t="s">
        <v>3390</v>
      </c>
      <c r="D2787" s="24" t="s">
        <v>3385</v>
      </c>
      <c r="E2787" s="23">
        <v>96906</v>
      </c>
      <c r="F2787" s="115">
        <v>312</v>
      </c>
      <c r="G2787" s="85">
        <v>7.2866666666666662</v>
      </c>
      <c r="H2787" s="72"/>
      <c r="I2787" s="73">
        <f t="shared" si="87"/>
        <v>0</v>
      </c>
      <c r="J2787" s="74" t="str">
        <f t="shared" si="86"/>
        <v/>
      </c>
    </row>
    <row r="2788" spans="1:10" ht="15" customHeight="1">
      <c r="A2788" s="25">
        <v>2833</v>
      </c>
      <c r="B2788" s="25" t="s">
        <v>17</v>
      </c>
      <c r="C2788" s="24" t="s">
        <v>3389</v>
      </c>
      <c r="D2788" s="24" t="s">
        <v>3385</v>
      </c>
      <c r="E2788" s="23">
        <v>96906</v>
      </c>
      <c r="F2788" s="115">
        <v>20</v>
      </c>
      <c r="G2788" s="85">
        <v>14.986666666666666</v>
      </c>
      <c r="H2788" s="72"/>
      <c r="I2788" s="73">
        <f t="shared" si="87"/>
        <v>0</v>
      </c>
      <c r="J2788" s="74" t="str">
        <f t="shared" si="86"/>
        <v/>
      </c>
    </row>
    <row r="2789" spans="1:10" ht="15" customHeight="1">
      <c r="A2789" s="25">
        <v>2834</v>
      </c>
      <c r="B2789" s="25" t="s">
        <v>17</v>
      </c>
      <c r="C2789" s="24" t="s">
        <v>3388</v>
      </c>
      <c r="D2789" s="24" t="s">
        <v>3387</v>
      </c>
      <c r="E2789" s="23">
        <v>96906</v>
      </c>
      <c r="F2789" s="115">
        <v>28</v>
      </c>
      <c r="G2789" s="85">
        <v>2.1933333333333334</v>
      </c>
      <c r="H2789" s="72"/>
      <c r="I2789" s="73">
        <f t="shared" si="87"/>
        <v>0</v>
      </c>
      <c r="J2789" s="74" t="str">
        <f t="shared" si="86"/>
        <v/>
      </c>
    </row>
    <row r="2790" spans="1:10" ht="15" customHeight="1">
      <c r="A2790" s="25">
        <v>2835</v>
      </c>
      <c r="B2790" s="25" t="s">
        <v>17</v>
      </c>
      <c r="C2790" s="24" t="s">
        <v>3386</v>
      </c>
      <c r="D2790" s="24" t="s">
        <v>3385</v>
      </c>
      <c r="E2790" s="23">
        <v>96906</v>
      </c>
      <c r="F2790" s="115">
        <v>102</v>
      </c>
      <c r="G2790" s="85">
        <v>21.563333333333333</v>
      </c>
      <c r="H2790" s="72"/>
      <c r="I2790" s="73">
        <f t="shared" si="87"/>
        <v>0</v>
      </c>
      <c r="J2790" s="74" t="str">
        <f t="shared" si="86"/>
        <v/>
      </c>
    </row>
    <row r="2791" spans="1:10" ht="15" customHeight="1">
      <c r="A2791" s="25">
        <v>2836</v>
      </c>
      <c r="B2791" s="25" t="s">
        <v>17</v>
      </c>
      <c r="C2791" s="24" t="s">
        <v>3384</v>
      </c>
      <c r="D2791" s="24" t="s">
        <v>2817</v>
      </c>
      <c r="E2791" s="23">
        <v>96906</v>
      </c>
      <c r="F2791" s="115">
        <v>270</v>
      </c>
      <c r="G2791" s="85">
        <v>2.5</v>
      </c>
      <c r="H2791" s="72"/>
      <c r="I2791" s="73">
        <f t="shared" si="87"/>
        <v>0</v>
      </c>
      <c r="J2791" s="74" t="str">
        <f t="shared" si="86"/>
        <v/>
      </c>
    </row>
    <row r="2792" spans="1:10" ht="15" customHeight="1">
      <c r="A2792" s="25">
        <v>2837</v>
      </c>
      <c r="B2792" s="25" t="s">
        <v>17</v>
      </c>
      <c r="C2792" s="24" t="s">
        <v>3383</v>
      </c>
      <c r="D2792" s="24" t="s">
        <v>3382</v>
      </c>
      <c r="E2792" s="23">
        <v>2289</v>
      </c>
      <c r="F2792" s="115">
        <v>5</v>
      </c>
      <c r="G2792" s="85">
        <v>56.1</v>
      </c>
      <c r="H2792" s="72"/>
      <c r="I2792" s="73">
        <f t="shared" si="87"/>
        <v>0</v>
      </c>
      <c r="J2792" s="74" t="str">
        <f t="shared" si="86"/>
        <v/>
      </c>
    </row>
    <row r="2793" spans="1:10" ht="15" customHeight="1">
      <c r="A2793" s="25">
        <v>2838</v>
      </c>
      <c r="B2793" s="25" t="s">
        <v>17</v>
      </c>
      <c r="C2793" s="24" t="s">
        <v>3381</v>
      </c>
      <c r="D2793" s="24" t="s">
        <v>3380</v>
      </c>
      <c r="E2793" s="23">
        <v>96906</v>
      </c>
      <c r="F2793" s="115">
        <v>506</v>
      </c>
      <c r="G2793" s="85">
        <v>1.9133333333333333</v>
      </c>
      <c r="H2793" s="72"/>
      <c r="I2793" s="73">
        <f t="shared" si="87"/>
        <v>0</v>
      </c>
      <c r="J2793" s="74" t="str">
        <f t="shared" si="86"/>
        <v/>
      </c>
    </row>
    <row r="2794" spans="1:10" ht="15" customHeight="1">
      <c r="A2794" s="25">
        <v>2839</v>
      </c>
      <c r="B2794" s="25" t="s">
        <v>17</v>
      </c>
      <c r="C2794" s="24" t="s">
        <v>3379</v>
      </c>
      <c r="D2794" s="24" t="s">
        <v>3378</v>
      </c>
      <c r="E2794" s="23">
        <v>96906</v>
      </c>
      <c r="F2794" s="115">
        <v>5</v>
      </c>
      <c r="G2794" s="85">
        <v>40.923333333333332</v>
      </c>
      <c r="H2794" s="72"/>
      <c r="I2794" s="73">
        <f t="shared" si="87"/>
        <v>0</v>
      </c>
      <c r="J2794" s="74" t="str">
        <f t="shared" si="86"/>
        <v/>
      </c>
    </row>
    <row r="2795" spans="1:10" ht="15" customHeight="1">
      <c r="A2795" s="25">
        <v>2840</v>
      </c>
      <c r="B2795" s="25" t="s">
        <v>17</v>
      </c>
      <c r="C2795" s="24" t="s">
        <v>3377</v>
      </c>
      <c r="D2795" s="24" t="s">
        <v>2943</v>
      </c>
      <c r="E2795" s="23">
        <v>96906</v>
      </c>
      <c r="F2795" s="115">
        <v>52</v>
      </c>
      <c r="G2795" s="85">
        <v>25.12</v>
      </c>
      <c r="H2795" s="72"/>
      <c r="I2795" s="73">
        <f t="shared" si="87"/>
        <v>0</v>
      </c>
      <c r="J2795" s="74" t="str">
        <f t="shared" si="86"/>
        <v/>
      </c>
    </row>
    <row r="2796" spans="1:10" ht="15" customHeight="1">
      <c r="A2796" s="25">
        <v>2841</v>
      </c>
      <c r="B2796" s="25" t="s">
        <v>17</v>
      </c>
      <c r="C2796" s="24" t="s">
        <v>3376</v>
      </c>
      <c r="D2796" s="24" t="s">
        <v>3375</v>
      </c>
      <c r="E2796" s="23">
        <v>96906</v>
      </c>
      <c r="F2796" s="115">
        <v>850</v>
      </c>
      <c r="G2796" s="85">
        <v>13.9</v>
      </c>
      <c r="H2796" s="72"/>
      <c r="I2796" s="73">
        <f t="shared" si="87"/>
        <v>0</v>
      </c>
      <c r="J2796" s="74" t="str">
        <f t="shared" si="86"/>
        <v/>
      </c>
    </row>
    <row r="2797" spans="1:10" ht="15" customHeight="1">
      <c r="A2797" s="25">
        <v>2842</v>
      </c>
      <c r="B2797" s="25" t="s">
        <v>17</v>
      </c>
      <c r="C2797" s="24" t="s">
        <v>539</v>
      </c>
      <c r="D2797" s="24" t="s">
        <v>3374</v>
      </c>
      <c r="E2797" s="23">
        <v>198</v>
      </c>
      <c r="F2797" s="115">
        <v>213</v>
      </c>
      <c r="G2797" s="85">
        <v>0.31</v>
      </c>
      <c r="H2797" s="72"/>
      <c r="I2797" s="73">
        <f t="shared" si="87"/>
        <v>0</v>
      </c>
      <c r="J2797" s="74" t="str">
        <f t="shared" si="86"/>
        <v/>
      </c>
    </row>
    <row r="2798" spans="1:10" ht="15" customHeight="1">
      <c r="A2798" s="25">
        <v>2843</v>
      </c>
      <c r="B2798" s="25" t="s">
        <v>17</v>
      </c>
      <c r="C2798" s="24" t="s">
        <v>539</v>
      </c>
      <c r="D2798" s="24" t="s">
        <v>3374</v>
      </c>
      <c r="E2798" s="23">
        <v>96906</v>
      </c>
      <c r="F2798" s="115">
        <v>110</v>
      </c>
      <c r="G2798" s="85">
        <v>2.87</v>
      </c>
      <c r="H2798" s="72"/>
      <c r="I2798" s="73">
        <f t="shared" si="87"/>
        <v>0</v>
      </c>
      <c r="J2798" s="74" t="str">
        <f t="shared" si="86"/>
        <v/>
      </c>
    </row>
    <row r="2799" spans="1:10" ht="15" customHeight="1">
      <c r="A2799" s="25">
        <v>2844</v>
      </c>
      <c r="B2799" s="25" t="s">
        <v>17</v>
      </c>
      <c r="C2799" s="24" t="s">
        <v>3372</v>
      </c>
      <c r="D2799" s="24" t="s">
        <v>3163</v>
      </c>
      <c r="E2799" s="23">
        <v>96906</v>
      </c>
      <c r="F2799" s="115">
        <v>30</v>
      </c>
      <c r="G2799" s="85">
        <v>4.84</v>
      </c>
      <c r="H2799" s="72"/>
      <c r="I2799" s="73">
        <f t="shared" si="87"/>
        <v>0</v>
      </c>
      <c r="J2799" s="74" t="str">
        <f t="shared" si="86"/>
        <v/>
      </c>
    </row>
    <row r="2800" spans="1:10" ht="15" customHeight="1">
      <c r="A2800" s="25">
        <v>2845</v>
      </c>
      <c r="B2800" s="25" t="s">
        <v>17</v>
      </c>
      <c r="C2800" s="24" t="s">
        <v>537</v>
      </c>
      <c r="D2800" s="24" t="s">
        <v>3214</v>
      </c>
      <c r="E2800" s="23">
        <v>96906</v>
      </c>
      <c r="F2800" s="115">
        <v>15</v>
      </c>
      <c r="G2800" s="85">
        <v>4.3633333333333333</v>
      </c>
      <c r="H2800" s="72"/>
      <c r="I2800" s="73">
        <f t="shared" si="87"/>
        <v>0</v>
      </c>
      <c r="J2800" s="74" t="str">
        <f t="shared" si="86"/>
        <v/>
      </c>
    </row>
    <row r="2801" spans="1:10" ht="15" customHeight="1">
      <c r="A2801" s="25">
        <v>2846</v>
      </c>
      <c r="B2801" s="25" t="s">
        <v>17</v>
      </c>
      <c r="C2801" s="24" t="s">
        <v>3370</v>
      </c>
      <c r="D2801" s="24" t="s">
        <v>2759</v>
      </c>
      <c r="E2801" s="23">
        <v>96906</v>
      </c>
      <c r="F2801" s="115">
        <v>96</v>
      </c>
      <c r="G2801" s="85">
        <v>1.71</v>
      </c>
      <c r="H2801" s="72"/>
      <c r="I2801" s="73">
        <f t="shared" si="87"/>
        <v>0</v>
      </c>
      <c r="J2801" s="74" t="str">
        <f t="shared" si="86"/>
        <v/>
      </c>
    </row>
    <row r="2802" spans="1:10" ht="15" customHeight="1">
      <c r="A2802" s="25">
        <v>2847</v>
      </c>
      <c r="B2802" s="25" t="s">
        <v>17</v>
      </c>
      <c r="C2802" s="24" t="s">
        <v>3369</v>
      </c>
      <c r="D2802" s="24" t="s">
        <v>2759</v>
      </c>
      <c r="E2802" s="23">
        <v>96906</v>
      </c>
      <c r="F2802" s="115">
        <v>20</v>
      </c>
      <c r="G2802" s="85">
        <v>2.5099999999999998</v>
      </c>
      <c r="H2802" s="72"/>
      <c r="I2802" s="73">
        <f t="shared" si="87"/>
        <v>0</v>
      </c>
      <c r="J2802" s="74" t="str">
        <f t="shared" si="86"/>
        <v/>
      </c>
    </row>
    <row r="2803" spans="1:10" ht="15" customHeight="1">
      <c r="A2803" s="25">
        <v>2848</v>
      </c>
      <c r="B2803" s="25" t="s">
        <v>17</v>
      </c>
      <c r="C2803" s="24" t="s">
        <v>3368</v>
      </c>
      <c r="D2803" s="24" t="s">
        <v>3367</v>
      </c>
      <c r="E2803" s="23" t="s">
        <v>588</v>
      </c>
      <c r="F2803" s="115">
        <v>18</v>
      </c>
      <c r="G2803" s="85">
        <v>4.4633333333333329</v>
      </c>
      <c r="H2803" s="72"/>
      <c r="I2803" s="73">
        <f t="shared" si="87"/>
        <v>0</v>
      </c>
      <c r="J2803" s="74" t="str">
        <f t="shared" si="86"/>
        <v/>
      </c>
    </row>
    <row r="2804" spans="1:10" ht="15" customHeight="1">
      <c r="A2804" s="25">
        <v>2849</v>
      </c>
      <c r="B2804" s="25" t="s">
        <v>17</v>
      </c>
      <c r="C2804" s="24" t="s">
        <v>536</v>
      </c>
      <c r="D2804" s="24" t="s">
        <v>3366</v>
      </c>
      <c r="E2804" s="23">
        <v>14397</v>
      </c>
      <c r="F2804" s="115">
        <v>77</v>
      </c>
      <c r="G2804" s="85">
        <v>9.0500000000000007</v>
      </c>
      <c r="H2804" s="72"/>
      <c r="I2804" s="73">
        <f t="shared" si="87"/>
        <v>0</v>
      </c>
      <c r="J2804" s="74" t="str">
        <f t="shared" si="86"/>
        <v/>
      </c>
    </row>
    <row r="2805" spans="1:10" ht="15" customHeight="1">
      <c r="A2805" s="25">
        <v>2850</v>
      </c>
      <c r="B2805" s="25" t="s">
        <v>17</v>
      </c>
      <c r="C2805" s="24" t="s">
        <v>3364</v>
      </c>
      <c r="D2805" s="24" t="s">
        <v>3363</v>
      </c>
      <c r="E2805" s="23">
        <v>96906</v>
      </c>
      <c r="F2805" s="115">
        <v>22</v>
      </c>
      <c r="G2805" s="85">
        <v>23.38</v>
      </c>
      <c r="H2805" s="72"/>
      <c r="I2805" s="73">
        <f t="shared" si="87"/>
        <v>0</v>
      </c>
      <c r="J2805" s="74" t="str">
        <f t="shared" si="86"/>
        <v/>
      </c>
    </row>
    <row r="2806" spans="1:10" ht="15" customHeight="1">
      <c r="A2806" s="25">
        <v>2851</v>
      </c>
      <c r="B2806" s="25" t="s">
        <v>17</v>
      </c>
      <c r="C2806" s="24" t="s">
        <v>3362</v>
      </c>
      <c r="D2806" s="24" t="s">
        <v>3361</v>
      </c>
      <c r="E2806" s="23">
        <v>96906</v>
      </c>
      <c r="F2806" s="115">
        <v>119</v>
      </c>
      <c r="G2806" s="85">
        <v>31.27333333333333</v>
      </c>
      <c r="H2806" s="72"/>
      <c r="I2806" s="73">
        <f t="shared" si="87"/>
        <v>0</v>
      </c>
      <c r="J2806" s="74" t="str">
        <f t="shared" si="86"/>
        <v/>
      </c>
    </row>
    <row r="2807" spans="1:10" ht="15" customHeight="1">
      <c r="A2807" s="25">
        <v>2852</v>
      </c>
      <c r="B2807" s="25" t="s">
        <v>17</v>
      </c>
      <c r="C2807" s="24" t="s">
        <v>3360</v>
      </c>
      <c r="D2807" s="24" t="s">
        <v>3359</v>
      </c>
      <c r="E2807" s="23">
        <v>96906</v>
      </c>
      <c r="F2807" s="115">
        <v>5</v>
      </c>
      <c r="G2807" s="85">
        <v>22.443333333333332</v>
      </c>
      <c r="H2807" s="72"/>
      <c r="I2807" s="73">
        <f t="shared" si="87"/>
        <v>0</v>
      </c>
      <c r="J2807" s="74" t="str">
        <f t="shared" si="86"/>
        <v/>
      </c>
    </row>
    <row r="2808" spans="1:10" ht="15" customHeight="1">
      <c r="A2808" s="25">
        <v>2853</v>
      </c>
      <c r="B2808" s="25" t="s">
        <v>17</v>
      </c>
      <c r="C2808" s="24" t="s">
        <v>3358</v>
      </c>
      <c r="D2808" s="24" t="s">
        <v>3357</v>
      </c>
      <c r="E2808" s="23">
        <v>96906</v>
      </c>
      <c r="F2808" s="115">
        <v>750</v>
      </c>
      <c r="G2808" s="85">
        <v>23.419999999999998</v>
      </c>
      <c r="H2808" s="72"/>
      <c r="I2808" s="73">
        <f t="shared" si="87"/>
        <v>0</v>
      </c>
      <c r="J2808" s="74" t="str">
        <f t="shared" si="86"/>
        <v/>
      </c>
    </row>
    <row r="2809" spans="1:10" ht="15" customHeight="1">
      <c r="A2809" s="25">
        <v>2854</v>
      </c>
      <c r="B2809" s="25" t="s">
        <v>17</v>
      </c>
      <c r="C2809" s="24" t="s">
        <v>3356</v>
      </c>
      <c r="D2809" s="24" t="s">
        <v>3354</v>
      </c>
      <c r="E2809" s="23">
        <v>81343</v>
      </c>
      <c r="F2809" s="115">
        <v>1139</v>
      </c>
      <c r="G2809" s="85">
        <v>1.2166666666666668</v>
      </c>
      <c r="H2809" s="72"/>
      <c r="I2809" s="73">
        <f t="shared" si="87"/>
        <v>0</v>
      </c>
      <c r="J2809" s="74" t="str">
        <f t="shared" si="86"/>
        <v/>
      </c>
    </row>
    <row r="2810" spans="1:10" ht="15" customHeight="1">
      <c r="A2810" s="25">
        <v>2855</v>
      </c>
      <c r="B2810" s="25" t="s">
        <v>17</v>
      </c>
      <c r="C2810" s="24" t="s">
        <v>3356</v>
      </c>
      <c r="D2810" s="24" t="s">
        <v>3354</v>
      </c>
      <c r="E2810" s="23">
        <v>96906</v>
      </c>
      <c r="F2810" s="115">
        <v>1727</v>
      </c>
      <c r="G2810" s="85">
        <v>1.57</v>
      </c>
      <c r="H2810" s="72"/>
      <c r="I2810" s="73">
        <f t="shared" si="87"/>
        <v>0</v>
      </c>
      <c r="J2810" s="74" t="str">
        <f t="shared" si="86"/>
        <v/>
      </c>
    </row>
    <row r="2811" spans="1:10" ht="15" customHeight="1">
      <c r="A2811" s="25">
        <v>2856</v>
      </c>
      <c r="B2811" s="25" t="s">
        <v>17</v>
      </c>
      <c r="C2811" s="24" t="s">
        <v>3355</v>
      </c>
      <c r="D2811" s="24" t="s">
        <v>3354</v>
      </c>
      <c r="E2811" s="23">
        <v>96906</v>
      </c>
      <c r="F2811" s="115">
        <v>200</v>
      </c>
      <c r="G2811" s="85">
        <v>2.2966666666666664</v>
      </c>
      <c r="H2811" s="72"/>
      <c r="I2811" s="73">
        <f t="shared" si="87"/>
        <v>0</v>
      </c>
      <c r="J2811" s="74" t="str">
        <f t="shared" si="86"/>
        <v/>
      </c>
    </row>
    <row r="2812" spans="1:10" ht="15" customHeight="1">
      <c r="A2812" s="25">
        <v>2857</v>
      </c>
      <c r="B2812" s="25" t="s">
        <v>17</v>
      </c>
      <c r="C2812" s="24" t="s">
        <v>3353</v>
      </c>
      <c r="D2812" s="24" t="s">
        <v>3352</v>
      </c>
      <c r="E2812" s="23">
        <v>80205</v>
      </c>
      <c r="F2812" s="115">
        <v>351</v>
      </c>
      <c r="G2812" s="85">
        <v>15.246666666666668</v>
      </c>
      <c r="H2812" s="72"/>
      <c r="I2812" s="73">
        <f t="shared" si="87"/>
        <v>0</v>
      </c>
      <c r="J2812" s="74" t="str">
        <f t="shared" si="86"/>
        <v/>
      </c>
    </row>
    <row r="2813" spans="1:10" ht="15" customHeight="1">
      <c r="A2813" s="25">
        <v>2858</v>
      </c>
      <c r="B2813" s="25" t="s">
        <v>17</v>
      </c>
      <c r="C2813" s="24" t="s">
        <v>3350</v>
      </c>
      <c r="D2813" s="24" t="s">
        <v>2743</v>
      </c>
      <c r="E2813" s="23">
        <v>96906</v>
      </c>
      <c r="F2813" s="115">
        <v>272</v>
      </c>
      <c r="G2813" s="85">
        <v>1.6433333333333335</v>
      </c>
      <c r="H2813" s="72"/>
      <c r="I2813" s="73">
        <f t="shared" si="87"/>
        <v>0</v>
      </c>
      <c r="J2813" s="74" t="str">
        <f t="shared" si="86"/>
        <v/>
      </c>
    </row>
    <row r="2814" spans="1:10" ht="15" customHeight="1">
      <c r="A2814" s="25">
        <v>2859</v>
      </c>
      <c r="B2814" s="25" t="s">
        <v>17</v>
      </c>
      <c r="C2814" s="24" t="s">
        <v>526</v>
      </c>
      <c r="D2814" s="24" t="s">
        <v>2743</v>
      </c>
      <c r="E2814" s="23">
        <v>81343</v>
      </c>
      <c r="F2814" s="115">
        <v>63</v>
      </c>
      <c r="G2814" s="85">
        <v>3.4866666666666668</v>
      </c>
      <c r="H2814" s="72"/>
      <c r="I2814" s="73">
        <f t="shared" si="87"/>
        <v>0</v>
      </c>
      <c r="J2814" s="74" t="str">
        <f t="shared" si="86"/>
        <v/>
      </c>
    </row>
    <row r="2815" spans="1:10" ht="15" customHeight="1">
      <c r="A2815" s="25">
        <v>2860</v>
      </c>
      <c r="B2815" s="25" t="s">
        <v>17</v>
      </c>
      <c r="C2815" s="24" t="s">
        <v>3349</v>
      </c>
      <c r="D2815" s="24" t="s">
        <v>2743</v>
      </c>
      <c r="E2815" s="23">
        <v>96906</v>
      </c>
      <c r="F2815" s="115">
        <v>112</v>
      </c>
      <c r="G2815" s="85">
        <v>10.636666666666668</v>
      </c>
      <c r="H2815" s="72"/>
      <c r="I2815" s="73">
        <f t="shared" si="87"/>
        <v>0</v>
      </c>
      <c r="J2815" s="74" t="str">
        <f t="shared" si="86"/>
        <v/>
      </c>
    </row>
    <row r="2816" spans="1:10" ht="15" customHeight="1">
      <c r="A2816" s="25">
        <v>2861</v>
      </c>
      <c r="B2816" s="25" t="s">
        <v>17</v>
      </c>
      <c r="C2816" s="24" t="s">
        <v>3348</v>
      </c>
      <c r="D2816" s="24" t="s">
        <v>2743</v>
      </c>
      <c r="E2816" s="23">
        <v>96906</v>
      </c>
      <c r="F2816" s="115">
        <v>65</v>
      </c>
      <c r="G2816" s="85">
        <v>2.3933333333333331</v>
      </c>
      <c r="H2816" s="72"/>
      <c r="I2816" s="73">
        <f t="shared" si="87"/>
        <v>0</v>
      </c>
      <c r="J2816" s="74" t="str">
        <f t="shared" si="86"/>
        <v/>
      </c>
    </row>
    <row r="2817" spans="1:10" ht="15" customHeight="1">
      <c r="A2817" s="25">
        <v>2862</v>
      </c>
      <c r="B2817" s="25" t="s">
        <v>17</v>
      </c>
      <c r="C2817" s="24" t="s">
        <v>3347</v>
      </c>
      <c r="D2817" s="24" t="s">
        <v>2743</v>
      </c>
      <c r="E2817" s="23">
        <v>96906</v>
      </c>
      <c r="F2817" s="115">
        <v>20</v>
      </c>
      <c r="G2817" s="85">
        <v>2.5766666666666667</v>
      </c>
      <c r="H2817" s="72"/>
      <c r="I2817" s="73">
        <f t="shared" si="87"/>
        <v>0</v>
      </c>
      <c r="J2817" s="74" t="str">
        <f t="shared" si="86"/>
        <v/>
      </c>
    </row>
    <row r="2818" spans="1:10" ht="15" customHeight="1">
      <c r="A2818" s="25">
        <v>2863</v>
      </c>
      <c r="B2818" s="25" t="s">
        <v>17</v>
      </c>
      <c r="C2818" s="24" t="s">
        <v>3346</v>
      </c>
      <c r="D2818" s="24" t="s">
        <v>3345</v>
      </c>
      <c r="E2818" s="23">
        <v>96906</v>
      </c>
      <c r="F2818" s="115">
        <v>34</v>
      </c>
      <c r="G2818" s="85">
        <v>3.8699999999999997</v>
      </c>
      <c r="H2818" s="72"/>
      <c r="I2818" s="73">
        <f t="shared" si="87"/>
        <v>0</v>
      </c>
      <c r="J2818" s="74" t="str">
        <f t="shared" ref="J2818:J2881" si="88">IF(H:H&gt;G:G, "Above Estimated Unit Price", "")</f>
        <v/>
      </c>
    </row>
    <row r="2819" spans="1:10" ht="15" customHeight="1">
      <c r="A2819" s="25">
        <v>2864</v>
      </c>
      <c r="B2819" s="25" t="s">
        <v>17</v>
      </c>
      <c r="C2819" s="24" t="s">
        <v>3344</v>
      </c>
      <c r="D2819" s="24" t="s">
        <v>2764</v>
      </c>
      <c r="E2819" s="23">
        <v>96906</v>
      </c>
      <c r="F2819" s="115">
        <v>47</v>
      </c>
      <c r="G2819" s="85">
        <v>1.36</v>
      </c>
      <c r="H2819" s="72"/>
      <c r="I2819" s="73">
        <f t="shared" ref="I2819:I2882" si="89">H2819*F2819</f>
        <v>0</v>
      </c>
      <c r="J2819" s="74" t="str">
        <f t="shared" si="88"/>
        <v/>
      </c>
    </row>
    <row r="2820" spans="1:10" ht="15" customHeight="1">
      <c r="A2820" s="25">
        <v>2865</v>
      </c>
      <c r="B2820" s="25" t="s">
        <v>17</v>
      </c>
      <c r="C2820" s="24" t="s">
        <v>3341</v>
      </c>
      <c r="D2820" s="24" t="s">
        <v>3163</v>
      </c>
      <c r="E2820" s="23">
        <v>96906</v>
      </c>
      <c r="F2820" s="115">
        <v>30</v>
      </c>
      <c r="G2820" s="85">
        <v>5.81</v>
      </c>
      <c r="H2820" s="72"/>
      <c r="I2820" s="73">
        <f t="shared" si="89"/>
        <v>0</v>
      </c>
      <c r="J2820" s="74" t="str">
        <f t="shared" si="88"/>
        <v/>
      </c>
    </row>
    <row r="2821" spans="1:10" ht="15" customHeight="1">
      <c r="A2821" s="25">
        <v>2866</v>
      </c>
      <c r="B2821" s="25" t="s">
        <v>17</v>
      </c>
      <c r="C2821" s="24" t="s">
        <v>3340</v>
      </c>
      <c r="D2821" s="24" t="s">
        <v>3236</v>
      </c>
      <c r="E2821" s="23">
        <v>81343</v>
      </c>
      <c r="F2821" s="115">
        <v>88</v>
      </c>
      <c r="G2821" s="85">
        <v>0.67333333333333334</v>
      </c>
      <c r="H2821" s="72"/>
      <c r="I2821" s="73">
        <f t="shared" si="89"/>
        <v>0</v>
      </c>
      <c r="J2821" s="74" t="str">
        <f t="shared" si="88"/>
        <v/>
      </c>
    </row>
    <row r="2822" spans="1:10" ht="15" customHeight="1">
      <c r="A2822" s="25">
        <v>2867</v>
      </c>
      <c r="B2822" s="25" t="s">
        <v>17</v>
      </c>
      <c r="C2822" s="24" t="s">
        <v>3339</v>
      </c>
      <c r="D2822" s="24" t="s">
        <v>3236</v>
      </c>
      <c r="E2822" s="23">
        <v>96906</v>
      </c>
      <c r="F2822" s="115">
        <v>6</v>
      </c>
      <c r="G2822" s="85">
        <v>18.260000000000002</v>
      </c>
      <c r="H2822" s="72"/>
      <c r="I2822" s="73">
        <f t="shared" si="89"/>
        <v>0</v>
      </c>
      <c r="J2822" s="74" t="str">
        <f t="shared" si="88"/>
        <v/>
      </c>
    </row>
    <row r="2823" spans="1:10" ht="15" customHeight="1">
      <c r="A2823" s="25">
        <v>2868</v>
      </c>
      <c r="B2823" s="25" t="s">
        <v>17</v>
      </c>
      <c r="C2823" s="24" t="s">
        <v>3338</v>
      </c>
      <c r="D2823" s="24" t="s">
        <v>3236</v>
      </c>
      <c r="E2823" s="23">
        <v>198</v>
      </c>
      <c r="F2823" s="115">
        <v>58</v>
      </c>
      <c r="G2823" s="85">
        <v>1.83</v>
      </c>
      <c r="H2823" s="72"/>
      <c r="I2823" s="73">
        <f t="shared" si="89"/>
        <v>0</v>
      </c>
      <c r="J2823" s="74" t="str">
        <f t="shared" si="88"/>
        <v/>
      </c>
    </row>
    <row r="2824" spans="1:10" ht="15" customHeight="1">
      <c r="A2824" s="25">
        <v>2869</v>
      </c>
      <c r="B2824" s="25" t="s">
        <v>17</v>
      </c>
      <c r="C2824" s="24" t="s">
        <v>3338</v>
      </c>
      <c r="D2824" s="24" t="s">
        <v>3236</v>
      </c>
      <c r="E2824" s="23">
        <v>96906</v>
      </c>
      <c r="F2824" s="115">
        <v>155</v>
      </c>
      <c r="G2824" s="85">
        <v>1.3299999999999998</v>
      </c>
      <c r="H2824" s="72"/>
      <c r="I2824" s="73">
        <f t="shared" si="89"/>
        <v>0</v>
      </c>
      <c r="J2824" s="74" t="str">
        <f t="shared" si="88"/>
        <v/>
      </c>
    </row>
    <row r="2825" spans="1:10" ht="15" customHeight="1">
      <c r="A2825" s="25">
        <v>2870</v>
      </c>
      <c r="B2825" s="25" t="s">
        <v>17</v>
      </c>
      <c r="C2825" s="24" t="s">
        <v>3337</v>
      </c>
      <c r="D2825" s="24" t="s">
        <v>3236</v>
      </c>
      <c r="E2825" s="23">
        <v>96906</v>
      </c>
      <c r="F2825" s="115">
        <v>19</v>
      </c>
      <c r="G2825" s="85">
        <v>10.726666666666667</v>
      </c>
      <c r="H2825" s="72"/>
      <c r="I2825" s="73">
        <f t="shared" si="89"/>
        <v>0</v>
      </c>
      <c r="J2825" s="74" t="str">
        <f t="shared" si="88"/>
        <v/>
      </c>
    </row>
    <row r="2826" spans="1:10" ht="15" customHeight="1">
      <c r="A2826" s="25">
        <v>2871</v>
      </c>
      <c r="B2826" s="25" t="s">
        <v>17</v>
      </c>
      <c r="C2826" s="24" t="s">
        <v>3336</v>
      </c>
      <c r="D2826" s="24" t="s">
        <v>3163</v>
      </c>
      <c r="E2826" s="23">
        <v>96906</v>
      </c>
      <c r="F2826" s="115">
        <v>510</v>
      </c>
      <c r="G2826" s="85">
        <v>1.5966666666666667</v>
      </c>
      <c r="H2826" s="72"/>
      <c r="I2826" s="73">
        <f t="shared" si="89"/>
        <v>0</v>
      </c>
      <c r="J2826" s="74" t="str">
        <f t="shared" si="88"/>
        <v/>
      </c>
    </row>
    <row r="2827" spans="1:10" ht="15" customHeight="1">
      <c r="A2827" s="25">
        <v>2872</v>
      </c>
      <c r="B2827" s="25" t="s">
        <v>17</v>
      </c>
      <c r="C2827" s="24" t="s">
        <v>3335</v>
      </c>
      <c r="D2827" s="24" t="s">
        <v>3236</v>
      </c>
      <c r="E2827" s="23">
        <v>96906</v>
      </c>
      <c r="F2827" s="115">
        <v>8</v>
      </c>
      <c r="G2827" s="85">
        <v>7.7966666666666669</v>
      </c>
      <c r="H2827" s="72"/>
      <c r="I2827" s="73">
        <f t="shared" si="89"/>
        <v>0</v>
      </c>
      <c r="J2827" s="74" t="str">
        <f t="shared" si="88"/>
        <v/>
      </c>
    </row>
    <row r="2828" spans="1:10" ht="15" customHeight="1">
      <c r="A2828" s="25">
        <v>2873</v>
      </c>
      <c r="B2828" s="25" t="s">
        <v>17</v>
      </c>
      <c r="C2828" s="24" t="s">
        <v>3334</v>
      </c>
      <c r="D2828" s="24" t="s">
        <v>3236</v>
      </c>
      <c r="E2828" s="23">
        <v>96906</v>
      </c>
      <c r="F2828" s="115">
        <v>30</v>
      </c>
      <c r="G2828" s="85">
        <v>5.81</v>
      </c>
      <c r="H2828" s="72"/>
      <c r="I2828" s="73">
        <f t="shared" si="89"/>
        <v>0</v>
      </c>
      <c r="J2828" s="74" t="str">
        <f t="shared" si="88"/>
        <v/>
      </c>
    </row>
    <row r="2829" spans="1:10" ht="15" customHeight="1">
      <c r="A2829" s="25">
        <v>2874</v>
      </c>
      <c r="B2829" s="25" t="s">
        <v>17</v>
      </c>
      <c r="C2829" s="24" t="s">
        <v>3333</v>
      </c>
      <c r="D2829" s="24" t="s">
        <v>3236</v>
      </c>
      <c r="E2829" s="23">
        <v>81343</v>
      </c>
      <c r="F2829" s="115">
        <v>16</v>
      </c>
      <c r="G2829" s="85">
        <v>4.1566666666666672</v>
      </c>
      <c r="H2829" s="72"/>
      <c r="I2829" s="73">
        <f t="shared" si="89"/>
        <v>0</v>
      </c>
      <c r="J2829" s="74" t="str">
        <f t="shared" si="88"/>
        <v/>
      </c>
    </row>
    <row r="2830" spans="1:10" ht="15" customHeight="1">
      <c r="A2830" s="25">
        <v>2875</v>
      </c>
      <c r="B2830" s="25" t="s">
        <v>17</v>
      </c>
      <c r="C2830" s="24" t="s">
        <v>3332</v>
      </c>
      <c r="D2830" s="24" t="s">
        <v>3236</v>
      </c>
      <c r="E2830" s="23">
        <v>96906</v>
      </c>
      <c r="F2830" s="115">
        <v>20</v>
      </c>
      <c r="G2830" s="85">
        <v>88.193333333333328</v>
      </c>
      <c r="H2830" s="72"/>
      <c r="I2830" s="73">
        <f t="shared" si="89"/>
        <v>0</v>
      </c>
      <c r="J2830" s="74" t="str">
        <f t="shared" si="88"/>
        <v/>
      </c>
    </row>
    <row r="2831" spans="1:10" ht="15" customHeight="1">
      <c r="A2831" s="25">
        <v>2876</v>
      </c>
      <c r="B2831" s="25" t="s">
        <v>17</v>
      </c>
      <c r="C2831" s="24" t="s">
        <v>3331</v>
      </c>
      <c r="D2831" s="24" t="s">
        <v>3236</v>
      </c>
      <c r="E2831" s="23">
        <v>80205</v>
      </c>
      <c r="F2831" s="115">
        <v>10</v>
      </c>
      <c r="G2831" s="85">
        <v>6.746666666666667</v>
      </c>
      <c r="H2831" s="72"/>
      <c r="I2831" s="73">
        <f t="shared" si="89"/>
        <v>0</v>
      </c>
      <c r="J2831" s="74" t="str">
        <f t="shared" si="88"/>
        <v/>
      </c>
    </row>
    <row r="2832" spans="1:10" ht="15" customHeight="1">
      <c r="A2832" s="25">
        <v>2877</v>
      </c>
      <c r="B2832" s="25" t="s">
        <v>17</v>
      </c>
      <c r="C2832" s="24" t="s">
        <v>3330</v>
      </c>
      <c r="D2832" s="24" t="s">
        <v>2817</v>
      </c>
      <c r="E2832" s="23">
        <v>96906</v>
      </c>
      <c r="F2832" s="115">
        <v>60</v>
      </c>
      <c r="G2832" s="85">
        <v>19.27</v>
      </c>
      <c r="H2832" s="72"/>
      <c r="I2832" s="73">
        <f t="shared" si="89"/>
        <v>0</v>
      </c>
      <c r="J2832" s="74" t="str">
        <f t="shared" si="88"/>
        <v/>
      </c>
    </row>
    <row r="2833" spans="1:10" ht="15" customHeight="1">
      <c r="A2833" s="25">
        <v>2878</v>
      </c>
      <c r="B2833" s="25" t="s">
        <v>17</v>
      </c>
      <c r="C2833" s="24" t="s">
        <v>3329</v>
      </c>
      <c r="D2833" s="24" t="s">
        <v>2752</v>
      </c>
      <c r="E2833" s="23">
        <v>96906</v>
      </c>
      <c r="F2833" s="115">
        <v>25</v>
      </c>
      <c r="G2833" s="85">
        <v>10.066666666666668</v>
      </c>
      <c r="H2833" s="72"/>
      <c r="I2833" s="73">
        <f t="shared" si="89"/>
        <v>0</v>
      </c>
      <c r="J2833" s="74" t="str">
        <f t="shared" si="88"/>
        <v/>
      </c>
    </row>
    <row r="2834" spans="1:10" ht="15" customHeight="1">
      <c r="A2834" s="25">
        <v>2879</v>
      </c>
      <c r="B2834" s="25" t="s">
        <v>17</v>
      </c>
      <c r="C2834" s="24" t="s">
        <v>3328</v>
      </c>
      <c r="D2834" s="24" t="s">
        <v>3236</v>
      </c>
      <c r="E2834" s="23">
        <v>96906</v>
      </c>
      <c r="F2834" s="115">
        <v>62</v>
      </c>
      <c r="G2834" s="85">
        <v>6.1400000000000006</v>
      </c>
      <c r="H2834" s="72"/>
      <c r="I2834" s="73">
        <f t="shared" si="89"/>
        <v>0</v>
      </c>
      <c r="J2834" s="74" t="str">
        <f t="shared" si="88"/>
        <v/>
      </c>
    </row>
    <row r="2835" spans="1:10" ht="15" customHeight="1">
      <c r="A2835" s="25">
        <v>2880</v>
      </c>
      <c r="B2835" s="25" t="s">
        <v>17</v>
      </c>
      <c r="C2835" s="24" t="s">
        <v>3327</v>
      </c>
      <c r="D2835" s="24" t="s">
        <v>3269</v>
      </c>
      <c r="E2835" s="23">
        <v>96906</v>
      </c>
      <c r="F2835" s="115">
        <v>31</v>
      </c>
      <c r="G2835" s="85">
        <v>2.41</v>
      </c>
      <c r="H2835" s="72"/>
      <c r="I2835" s="73">
        <f t="shared" si="89"/>
        <v>0</v>
      </c>
      <c r="J2835" s="74" t="str">
        <f t="shared" si="88"/>
        <v/>
      </c>
    </row>
    <row r="2836" spans="1:10" ht="15" customHeight="1">
      <c r="A2836" s="25">
        <v>2881</v>
      </c>
      <c r="B2836" s="25" t="s">
        <v>17</v>
      </c>
      <c r="C2836" s="24" t="s">
        <v>3326</v>
      </c>
      <c r="D2836" s="24" t="s">
        <v>3236</v>
      </c>
      <c r="E2836" s="23">
        <v>96906</v>
      </c>
      <c r="F2836" s="115">
        <v>50</v>
      </c>
      <c r="G2836" s="85">
        <v>4.3133333333333335</v>
      </c>
      <c r="H2836" s="72"/>
      <c r="I2836" s="73">
        <f t="shared" si="89"/>
        <v>0</v>
      </c>
      <c r="J2836" s="74" t="str">
        <f t="shared" si="88"/>
        <v/>
      </c>
    </row>
    <row r="2837" spans="1:10" ht="15" customHeight="1">
      <c r="A2837" s="25">
        <v>2882</v>
      </c>
      <c r="B2837" s="25" t="s">
        <v>17</v>
      </c>
      <c r="C2837" s="24" t="s">
        <v>3325</v>
      </c>
      <c r="D2837" s="24" t="s">
        <v>3163</v>
      </c>
      <c r="E2837" s="23">
        <v>96906</v>
      </c>
      <c r="F2837" s="115">
        <v>13</v>
      </c>
      <c r="G2837" s="85">
        <v>4.9400000000000004</v>
      </c>
      <c r="H2837" s="72"/>
      <c r="I2837" s="73">
        <f t="shared" si="89"/>
        <v>0</v>
      </c>
      <c r="J2837" s="74" t="str">
        <f t="shared" si="88"/>
        <v/>
      </c>
    </row>
    <row r="2838" spans="1:10" ht="15" customHeight="1">
      <c r="A2838" s="25">
        <v>2883</v>
      </c>
      <c r="B2838" s="25" t="s">
        <v>17</v>
      </c>
      <c r="C2838" s="24" t="s">
        <v>3324</v>
      </c>
      <c r="D2838" s="24" t="s">
        <v>3236</v>
      </c>
      <c r="E2838" s="23">
        <v>96906</v>
      </c>
      <c r="F2838" s="115">
        <v>5</v>
      </c>
      <c r="G2838" s="85">
        <v>42.57</v>
      </c>
      <c r="H2838" s="72"/>
      <c r="I2838" s="73">
        <f t="shared" si="89"/>
        <v>0</v>
      </c>
      <c r="J2838" s="74" t="str">
        <f t="shared" si="88"/>
        <v/>
      </c>
    </row>
    <row r="2839" spans="1:10" ht="15" customHeight="1">
      <c r="A2839" s="25">
        <v>2884</v>
      </c>
      <c r="B2839" s="25" t="s">
        <v>17</v>
      </c>
      <c r="C2839" s="24" t="s">
        <v>3323</v>
      </c>
      <c r="D2839" s="24" t="s">
        <v>3236</v>
      </c>
      <c r="E2839" s="23">
        <v>96906</v>
      </c>
      <c r="F2839" s="115">
        <v>100</v>
      </c>
      <c r="G2839" s="85">
        <v>19.853333333333335</v>
      </c>
      <c r="H2839" s="72"/>
      <c r="I2839" s="73">
        <f t="shared" si="89"/>
        <v>0</v>
      </c>
      <c r="J2839" s="74" t="str">
        <f t="shared" si="88"/>
        <v/>
      </c>
    </row>
    <row r="2840" spans="1:10" ht="15" customHeight="1">
      <c r="A2840" s="25">
        <v>2885</v>
      </c>
      <c r="B2840" s="25" t="s">
        <v>17</v>
      </c>
      <c r="C2840" s="24" t="s">
        <v>3321</v>
      </c>
      <c r="D2840" s="24" t="s">
        <v>3236</v>
      </c>
      <c r="E2840" s="23">
        <v>73342</v>
      </c>
      <c r="F2840" s="115">
        <v>24</v>
      </c>
      <c r="G2840" s="85">
        <v>3.26</v>
      </c>
      <c r="H2840" s="72"/>
      <c r="I2840" s="73">
        <f t="shared" si="89"/>
        <v>0</v>
      </c>
      <c r="J2840" s="74" t="str">
        <f t="shared" si="88"/>
        <v/>
      </c>
    </row>
    <row r="2841" spans="1:10" ht="15" customHeight="1">
      <c r="A2841" s="25">
        <v>2886</v>
      </c>
      <c r="B2841" s="25" t="s">
        <v>17</v>
      </c>
      <c r="C2841" s="24" t="s">
        <v>3320</v>
      </c>
      <c r="D2841" s="24" t="s">
        <v>3269</v>
      </c>
      <c r="E2841" s="23">
        <v>96906</v>
      </c>
      <c r="F2841" s="115">
        <v>72</v>
      </c>
      <c r="G2841" s="85">
        <v>1.5599999999999998</v>
      </c>
      <c r="H2841" s="72"/>
      <c r="I2841" s="73">
        <f t="shared" si="89"/>
        <v>0</v>
      </c>
      <c r="J2841" s="74" t="str">
        <f t="shared" si="88"/>
        <v/>
      </c>
    </row>
    <row r="2842" spans="1:10" ht="15" customHeight="1">
      <c r="A2842" s="25">
        <v>2887</v>
      </c>
      <c r="B2842" s="25" t="s">
        <v>17</v>
      </c>
      <c r="C2842" s="24" t="s">
        <v>3319</v>
      </c>
      <c r="D2842" s="24" t="s">
        <v>3163</v>
      </c>
      <c r="E2842" s="23">
        <v>81343</v>
      </c>
      <c r="F2842" s="115">
        <v>10</v>
      </c>
      <c r="G2842" s="85">
        <v>6.8500000000000005</v>
      </c>
      <c r="H2842" s="72"/>
      <c r="I2842" s="73">
        <f t="shared" si="89"/>
        <v>0</v>
      </c>
      <c r="J2842" s="74" t="str">
        <f t="shared" si="88"/>
        <v/>
      </c>
    </row>
    <row r="2843" spans="1:10" ht="15" customHeight="1">
      <c r="A2843" s="25">
        <v>2888</v>
      </c>
      <c r="B2843" s="25" t="s">
        <v>17</v>
      </c>
      <c r="C2843" s="24" t="s">
        <v>3318</v>
      </c>
      <c r="D2843" s="24" t="s">
        <v>3236</v>
      </c>
      <c r="E2843" s="23">
        <v>81343</v>
      </c>
      <c r="F2843" s="115">
        <v>110</v>
      </c>
      <c r="G2843" s="85">
        <v>2.3000000000000003</v>
      </c>
      <c r="H2843" s="72"/>
      <c r="I2843" s="73">
        <f t="shared" si="89"/>
        <v>0</v>
      </c>
      <c r="J2843" s="74" t="str">
        <f t="shared" si="88"/>
        <v/>
      </c>
    </row>
    <row r="2844" spans="1:10" ht="15" customHeight="1">
      <c r="A2844" s="25">
        <v>2889</v>
      </c>
      <c r="B2844" s="25" t="s">
        <v>17</v>
      </c>
      <c r="C2844" s="24" t="s">
        <v>3317</v>
      </c>
      <c r="D2844" s="24" t="s">
        <v>3236</v>
      </c>
      <c r="E2844" s="23">
        <v>96906</v>
      </c>
      <c r="F2844" s="115">
        <v>5</v>
      </c>
      <c r="G2844" s="85">
        <v>22.78</v>
      </c>
      <c r="H2844" s="72"/>
      <c r="I2844" s="73">
        <f t="shared" si="89"/>
        <v>0</v>
      </c>
      <c r="J2844" s="74" t="str">
        <f t="shared" si="88"/>
        <v/>
      </c>
    </row>
    <row r="2845" spans="1:10" ht="15" customHeight="1">
      <c r="A2845" s="25">
        <v>2890</v>
      </c>
      <c r="B2845" s="25" t="s">
        <v>17</v>
      </c>
      <c r="C2845" s="24" t="s">
        <v>3316</v>
      </c>
      <c r="D2845" s="24" t="s">
        <v>3315</v>
      </c>
      <c r="E2845" s="23">
        <v>2989</v>
      </c>
      <c r="F2845" s="115">
        <v>10</v>
      </c>
      <c r="G2845" s="85">
        <v>24.986666666666668</v>
      </c>
      <c r="H2845" s="72"/>
      <c r="I2845" s="73">
        <f t="shared" si="89"/>
        <v>0</v>
      </c>
      <c r="J2845" s="74" t="str">
        <f t="shared" si="88"/>
        <v/>
      </c>
    </row>
    <row r="2846" spans="1:10" ht="15" customHeight="1">
      <c r="A2846" s="25">
        <v>2891</v>
      </c>
      <c r="B2846" s="25" t="s">
        <v>17</v>
      </c>
      <c r="C2846" s="24" t="s">
        <v>3314</v>
      </c>
      <c r="D2846" s="24" t="s">
        <v>3313</v>
      </c>
      <c r="E2846" s="23" t="s">
        <v>2744</v>
      </c>
      <c r="F2846" s="115">
        <v>20</v>
      </c>
      <c r="G2846" s="85">
        <v>896.27</v>
      </c>
      <c r="H2846" s="72"/>
      <c r="I2846" s="73">
        <f t="shared" si="89"/>
        <v>0</v>
      </c>
      <c r="J2846" s="74" t="str">
        <f t="shared" si="88"/>
        <v/>
      </c>
    </row>
    <row r="2847" spans="1:10" ht="15" customHeight="1">
      <c r="A2847" s="25">
        <v>2892</v>
      </c>
      <c r="B2847" s="25" t="s">
        <v>17</v>
      </c>
      <c r="C2847" s="24" t="s">
        <v>3312</v>
      </c>
      <c r="D2847" s="24" t="s">
        <v>2676</v>
      </c>
      <c r="E2847" s="23" t="s">
        <v>3311</v>
      </c>
      <c r="F2847" s="115">
        <v>32</v>
      </c>
      <c r="G2847" s="85">
        <v>188</v>
      </c>
      <c r="H2847" s="72"/>
      <c r="I2847" s="73">
        <f t="shared" si="89"/>
        <v>0</v>
      </c>
      <c r="J2847" s="74" t="str">
        <f t="shared" si="88"/>
        <v/>
      </c>
    </row>
    <row r="2848" spans="1:10" ht="15" customHeight="1">
      <c r="A2848" s="25">
        <v>2893</v>
      </c>
      <c r="B2848" s="25" t="s">
        <v>17</v>
      </c>
      <c r="C2848" s="24" t="s">
        <v>3310</v>
      </c>
      <c r="D2848" s="24" t="s">
        <v>2822</v>
      </c>
      <c r="E2848" s="23" t="s">
        <v>3135</v>
      </c>
      <c r="F2848" s="115">
        <v>96</v>
      </c>
      <c r="G2848" s="85">
        <v>4.83</v>
      </c>
      <c r="H2848" s="72"/>
      <c r="I2848" s="73">
        <f t="shared" si="89"/>
        <v>0</v>
      </c>
      <c r="J2848" s="74" t="str">
        <f t="shared" si="88"/>
        <v/>
      </c>
    </row>
    <row r="2849" spans="1:10" ht="15" customHeight="1">
      <c r="A2849" s="25">
        <v>2894</v>
      </c>
      <c r="B2849" s="25" t="s">
        <v>17</v>
      </c>
      <c r="C2849" s="24" t="s">
        <v>3309</v>
      </c>
      <c r="D2849" s="24" t="s">
        <v>3211</v>
      </c>
      <c r="E2849" s="23" t="s">
        <v>3135</v>
      </c>
      <c r="F2849" s="115">
        <v>30</v>
      </c>
      <c r="G2849" s="85">
        <v>295</v>
      </c>
      <c r="H2849" s="72"/>
      <c r="I2849" s="73">
        <f t="shared" si="89"/>
        <v>0</v>
      </c>
      <c r="J2849" s="74" t="str">
        <f t="shared" si="88"/>
        <v/>
      </c>
    </row>
    <row r="2850" spans="1:10" ht="15" customHeight="1">
      <c r="A2850" s="25">
        <v>2895</v>
      </c>
      <c r="B2850" s="25" t="s">
        <v>17</v>
      </c>
      <c r="C2850" s="24" t="s">
        <v>3308</v>
      </c>
      <c r="D2850" s="24" t="s">
        <v>2751</v>
      </c>
      <c r="E2850" s="23" t="s">
        <v>3135</v>
      </c>
      <c r="F2850" s="115">
        <v>265</v>
      </c>
      <c r="G2850" s="85">
        <v>0.8</v>
      </c>
      <c r="H2850" s="72"/>
      <c r="I2850" s="73">
        <f t="shared" si="89"/>
        <v>0</v>
      </c>
      <c r="J2850" s="74" t="str">
        <f t="shared" si="88"/>
        <v/>
      </c>
    </row>
    <row r="2851" spans="1:10" ht="15" customHeight="1">
      <c r="A2851" s="25">
        <v>2896</v>
      </c>
      <c r="B2851" s="25" t="s">
        <v>17</v>
      </c>
      <c r="C2851" s="24" t="s">
        <v>3307</v>
      </c>
      <c r="D2851" s="24" t="s">
        <v>2751</v>
      </c>
      <c r="E2851" s="23" t="s">
        <v>3135</v>
      </c>
      <c r="F2851" s="115">
        <v>8</v>
      </c>
      <c r="G2851" s="85">
        <v>23.49</v>
      </c>
      <c r="H2851" s="72"/>
      <c r="I2851" s="73">
        <f t="shared" si="89"/>
        <v>0</v>
      </c>
      <c r="J2851" s="74" t="str">
        <f t="shared" si="88"/>
        <v/>
      </c>
    </row>
    <row r="2852" spans="1:10" ht="15" customHeight="1">
      <c r="A2852" s="25">
        <v>2897</v>
      </c>
      <c r="B2852" s="25" t="s">
        <v>17</v>
      </c>
      <c r="C2852" s="24" t="s">
        <v>3306</v>
      </c>
      <c r="D2852" s="24" t="s">
        <v>2751</v>
      </c>
      <c r="E2852" s="23" t="s">
        <v>3135</v>
      </c>
      <c r="F2852" s="115">
        <v>89</v>
      </c>
      <c r="G2852" s="85">
        <v>4.0999999999999996</v>
      </c>
      <c r="H2852" s="72"/>
      <c r="I2852" s="73">
        <f t="shared" si="89"/>
        <v>0</v>
      </c>
      <c r="J2852" s="74" t="str">
        <f t="shared" si="88"/>
        <v/>
      </c>
    </row>
    <row r="2853" spans="1:10" ht="15" customHeight="1">
      <c r="A2853" s="25">
        <v>2898</v>
      </c>
      <c r="B2853" s="25" t="s">
        <v>17</v>
      </c>
      <c r="C2853" s="24" t="s">
        <v>3305</v>
      </c>
      <c r="D2853" s="24" t="s">
        <v>2743</v>
      </c>
      <c r="E2853" s="23" t="s">
        <v>3135</v>
      </c>
      <c r="F2853" s="115">
        <v>109</v>
      </c>
      <c r="G2853" s="85">
        <v>1</v>
      </c>
      <c r="H2853" s="72"/>
      <c r="I2853" s="73">
        <f t="shared" si="89"/>
        <v>0</v>
      </c>
      <c r="J2853" s="74" t="str">
        <f t="shared" si="88"/>
        <v/>
      </c>
    </row>
    <row r="2854" spans="1:10" ht="15" customHeight="1">
      <c r="A2854" s="25">
        <v>2899</v>
      </c>
      <c r="B2854" s="25" t="s">
        <v>17</v>
      </c>
      <c r="C2854" s="24" t="s">
        <v>3302</v>
      </c>
      <c r="D2854" s="24" t="s">
        <v>3301</v>
      </c>
      <c r="E2854" s="23" t="s">
        <v>230</v>
      </c>
      <c r="F2854" s="115">
        <v>155</v>
      </c>
      <c r="G2854" s="85">
        <v>43.75</v>
      </c>
      <c r="H2854" s="72"/>
      <c r="I2854" s="73">
        <f t="shared" si="89"/>
        <v>0</v>
      </c>
      <c r="J2854" s="74" t="str">
        <f t="shared" si="88"/>
        <v/>
      </c>
    </row>
    <row r="2855" spans="1:10" ht="15" customHeight="1">
      <c r="A2855" s="25">
        <v>2900</v>
      </c>
      <c r="B2855" s="25" t="s">
        <v>17</v>
      </c>
      <c r="C2855" s="24" t="s">
        <v>3300</v>
      </c>
      <c r="D2855" s="24" t="s">
        <v>3297</v>
      </c>
      <c r="E2855" s="23">
        <v>80205</v>
      </c>
      <c r="F2855" s="115">
        <v>435</v>
      </c>
      <c r="G2855" s="85">
        <v>19.760000000000002</v>
      </c>
      <c r="H2855" s="72"/>
      <c r="I2855" s="73">
        <f t="shared" si="89"/>
        <v>0</v>
      </c>
      <c r="J2855" s="74" t="str">
        <f t="shared" si="88"/>
        <v/>
      </c>
    </row>
    <row r="2856" spans="1:10" ht="15" customHeight="1">
      <c r="A2856" s="25">
        <v>2901</v>
      </c>
      <c r="B2856" s="25" t="s">
        <v>17</v>
      </c>
      <c r="C2856" s="24" t="s">
        <v>3299</v>
      </c>
      <c r="D2856" s="24" t="s">
        <v>3295</v>
      </c>
      <c r="E2856" s="23">
        <v>80205</v>
      </c>
      <c r="F2856" s="115">
        <v>185</v>
      </c>
      <c r="G2856" s="85">
        <v>13.86</v>
      </c>
      <c r="H2856" s="72"/>
      <c r="I2856" s="73">
        <f t="shared" si="89"/>
        <v>0</v>
      </c>
      <c r="J2856" s="74" t="str">
        <f t="shared" si="88"/>
        <v/>
      </c>
    </row>
    <row r="2857" spans="1:10" ht="15" customHeight="1">
      <c r="A2857" s="25">
        <v>2902</v>
      </c>
      <c r="B2857" s="25" t="s">
        <v>17</v>
      </c>
      <c r="C2857" s="24" t="s">
        <v>3298</v>
      </c>
      <c r="D2857" s="24" t="s">
        <v>3297</v>
      </c>
      <c r="E2857" s="23">
        <v>80205</v>
      </c>
      <c r="F2857" s="115">
        <v>303</v>
      </c>
      <c r="G2857" s="85">
        <v>13.356666666666667</v>
      </c>
      <c r="H2857" s="72"/>
      <c r="I2857" s="73">
        <f t="shared" si="89"/>
        <v>0</v>
      </c>
      <c r="J2857" s="74" t="str">
        <f t="shared" si="88"/>
        <v/>
      </c>
    </row>
    <row r="2858" spans="1:10" ht="15" customHeight="1">
      <c r="A2858" s="25">
        <v>2903</v>
      </c>
      <c r="B2858" s="25" t="s">
        <v>17</v>
      </c>
      <c r="C2858" s="24" t="s">
        <v>3294</v>
      </c>
      <c r="D2858" s="24" t="s">
        <v>3155</v>
      </c>
      <c r="E2858" s="23">
        <v>80205</v>
      </c>
      <c r="F2858" s="115">
        <v>178</v>
      </c>
      <c r="G2858" s="85">
        <v>53.859999999999992</v>
      </c>
      <c r="H2858" s="72"/>
      <c r="I2858" s="73">
        <f t="shared" si="89"/>
        <v>0</v>
      </c>
      <c r="J2858" s="74" t="str">
        <f t="shared" si="88"/>
        <v/>
      </c>
    </row>
    <row r="2859" spans="1:10" ht="15" customHeight="1">
      <c r="A2859" s="25">
        <v>2904</v>
      </c>
      <c r="B2859" s="25" t="s">
        <v>17</v>
      </c>
      <c r="C2859" s="24" t="s">
        <v>3293</v>
      </c>
      <c r="D2859" s="24" t="s">
        <v>3155</v>
      </c>
      <c r="E2859" s="23">
        <v>80205</v>
      </c>
      <c r="F2859" s="115">
        <v>180</v>
      </c>
      <c r="G2859" s="85">
        <v>0.29333333333333328</v>
      </c>
      <c r="H2859" s="72"/>
      <c r="I2859" s="73">
        <f t="shared" si="89"/>
        <v>0</v>
      </c>
      <c r="J2859" s="74" t="str">
        <f t="shared" si="88"/>
        <v/>
      </c>
    </row>
    <row r="2860" spans="1:10" ht="15" customHeight="1">
      <c r="A2860" s="25">
        <v>2905</v>
      </c>
      <c r="B2860" s="25" t="s">
        <v>17</v>
      </c>
      <c r="C2860" s="24" t="s">
        <v>3292</v>
      </c>
      <c r="D2860" s="24" t="s">
        <v>3174</v>
      </c>
      <c r="E2860" s="23">
        <v>76823</v>
      </c>
      <c r="F2860" s="115">
        <v>188</v>
      </c>
      <c r="G2860" s="85">
        <v>0.74</v>
      </c>
      <c r="H2860" s="72"/>
      <c r="I2860" s="73">
        <f t="shared" si="89"/>
        <v>0</v>
      </c>
      <c r="J2860" s="74" t="str">
        <f t="shared" si="88"/>
        <v/>
      </c>
    </row>
    <row r="2861" spans="1:10" ht="15" customHeight="1">
      <c r="A2861" s="25">
        <v>2906</v>
      </c>
      <c r="B2861" s="25" t="s">
        <v>17</v>
      </c>
      <c r="C2861" s="24" t="s">
        <v>3291</v>
      </c>
      <c r="D2861" s="24" t="s">
        <v>3269</v>
      </c>
      <c r="E2861" s="23">
        <v>80205</v>
      </c>
      <c r="F2861" s="115">
        <v>318</v>
      </c>
      <c r="G2861" s="85">
        <v>1.8966666666666665</v>
      </c>
      <c r="H2861" s="72"/>
      <c r="I2861" s="73">
        <f t="shared" si="89"/>
        <v>0</v>
      </c>
      <c r="J2861" s="74" t="str">
        <f t="shared" si="88"/>
        <v/>
      </c>
    </row>
    <row r="2862" spans="1:10" ht="15" customHeight="1">
      <c r="A2862" s="25">
        <v>2907</v>
      </c>
      <c r="B2862" s="25" t="s">
        <v>17</v>
      </c>
      <c r="C2862" s="24" t="s">
        <v>3290</v>
      </c>
      <c r="D2862" s="24" t="s">
        <v>3163</v>
      </c>
      <c r="E2862" s="23">
        <v>80205</v>
      </c>
      <c r="F2862" s="115">
        <v>19</v>
      </c>
      <c r="G2862" s="85">
        <v>7.9566666666666661</v>
      </c>
      <c r="H2862" s="72"/>
      <c r="I2862" s="73">
        <f t="shared" si="89"/>
        <v>0</v>
      </c>
      <c r="J2862" s="74" t="str">
        <f t="shared" si="88"/>
        <v/>
      </c>
    </row>
    <row r="2863" spans="1:10" ht="15" customHeight="1">
      <c r="A2863" s="25">
        <v>2908</v>
      </c>
      <c r="B2863" s="25" t="s">
        <v>17</v>
      </c>
      <c r="C2863" s="24" t="s">
        <v>446</v>
      </c>
      <c r="D2863" s="24" t="s">
        <v>2743</v>
      </c>
      <c r="E2863" s="23">
        <v>80205</v>
      </c>
      <c r="F2863" s="115">
        <v>160</v>
      </c>
      <c r="G2863" s="85">
        <v>1.0633333333333335</v>
      </c>
      <c r="H2863" s="72"/>
      <c r="I2863" s="73">
        <f t="shared" si="89"/>
        <v>0</v>
      </c>
      <c r="J2863" s="74" t="str">
        <f t="shared" si="88"/>
        <v/>
      </c>
    </row>
    <row r="2864" spans="1:10" ht="15" customHeight="1">
      <c r="A2864" s="25">
        <v>2909</v>
      </c>
      <c r="B2864" s="25" t="s">
        <v>17</v>
      </c>
      <c r="C2864" s="24" t="s">
        <v>3287</v>
      </c>
      <c r="D2864" s="24" t="s">
        <v>3279</v>
      </c>
      <c r="E2864" s="23">
        <v>88044</v>
      </c>
      <c r="F2864" s="115">
        <v>1832</v>
      </c>
      <c r="G2864" s="85">
        <v>1.01</v>
      </c>
      <c r="H2864" s="72"/>
      <c r="I2864" s="73">
        <f t="shared" si="89"/>
        <v>0</v>
      </c>
      <c r="J2864" s="74" t="str">
        <f t="shared" si="88"/>
        <v/>
      </c>
    </row>
    <row r="2865" spans="1:10" ht="15" customHeight="1">
      <c r="A2865" s="25">
        <v>2910</v>
      </c>
      <c r="B2865" s="25" t="s">
        <v>17</v>
      </c>
      <c r="C2865" s="24" t="s">
        <v>444</v>
      </c>
      <c r="D2865" s="24" t="s">
        <v>2743</v>
      </c>
      <c r="E2865" s="23">
        <v>80205</v>
      </c>
      <c r="F2865" s="115">
        <v>282</v>
      </c>
      <c r="G2865" s="85">
        <v>1.1333333333333335</v>
      </c>
      <c r="H2865" s="72"/>
      <c r="I2865" s="73">
        <f t="shared" si="89"/>
        <v>0</v>
      </c>
      <c r="J2865" s="74" t="str">
        <f t="shared" si="88"/>
        <v/>
      </c>
    </row>
    <row r="2866" spans="1:10" ht="15" customHeight="1">
      <c r="A2866" s="25">
        <v>2911</v>
      </c>
      <c r="B2866" s="25" t="s">
        <v>17</v>
      </c>
      <c r="C2866" s="24" t="s">
        <v>3286</v>
      </c>
      <c r="D2866" s="24" t="s">
        <v>2743</v>
      </c>
      <c r="E2866" s="23">
        <v>80205</v>
      </c>
      <c r="F2866" s="115">
        <v>3181</v>
      </c>
      <c r="G2866" s="85">
        <v>1.1766666666666667</v>
      </c>
      <c r="H2866" s="72"/>
      <c r="I2866" s="73">
        <f t="shared" si="89"/>
        <v>0</v>
      </c>
      <c r="J2866" s="74" t="str">
        <f t="shared" si="88"/>
        <v/>
      </c>
    </row>
    <row r="2867" spans="1:10" ht="15" customHeight="1">
      <c r="A2867" s="25">
        <v>2912</v>
      </c>
      <c r="B2867" s="25" t="s">
        <v>17</v>
      </c>
      <c r="C2867" s="24" t="s">
        <v>438</v>
      </c>
      <c r="D2867" s="24" t="s">
        <v>2743</v>
      </c>
      <c r="E2867" s="23">
        <v>80205</v>
      </c>
      <c r="F2867" s="115">
        <v>220</v>
      </c>
      <c r="G2867" s="85">
        <v>1.406666666666667</v>
      </c>
      <c r="H2867" s="72"/>
      <c r="I2867" s="73">
        <f t="shared" si="89"/>
        <v>0</v>
      </c>
      <c r="J2867" s="74" t="str">
        <f t="shared" si="88"/>
        <v/>
      </c>
    </row>
    <row r="2868" spans="1:10" ht="15" customHeight="1">
      <c r="A2868" s="25">
        <v>2913</v>
      </c>
      <c r="B2868" s="25" t="s">
        <v>17</v>
      </c>
      <c r="C2868" s="24" t="s">
        <v>3285</v>
      </c>
      <c r="D2868" s="24" t="s">
        <v>2743</v>
      </c>
      <c r="E2868" s="23">
        <v>80205</v>
      </c>
      <c r="F2868" s="115">
        <v>330</v>
      </c>
      <c r="G2868" s="85">
        <v>0.64666666666666661</v>
      </c>
      <c r="H2868" s="72"/>
      <c r="I2868" s="73">
        <f t="shared" si="89"/>
        <v>0</v>
      </c>
      <c r="J2868" s="74" t="str">
        <f t="shared" si="88"/>
        <v/>
      </c>
    </row>
    <row r="2869" spans="1:10" ht="15" customHeight="1">
      <c r="A2869" s="25">
        <v>2914</v>
      </c>
      <c r="B2869" s="25" t="s">
        <v>17</v>
      </c>
      <c r="C2869" s="24" t="s">
        <v>430</v>
      </c>
      <c r="D2869" s="24" t="s">
        <v>2743</v>
      </c>
      <c r="E2869" s="23">
        <v>80205</v>
      </c>
      <c r="F2869" s="115">
        <v>6705</v>
      </c>
      <c r="G2869" s="85">
        <v>0.49</v>
      </c>
      <c r="H2869" s="72"/>
      <c r="I2869" s="73">
        <f t="shared" si="89"/>
        <v>0</v>
      </c>
      <c r="J2869" s="74" t="str">
        <f t="shared" si="88"/>
        <v/>
      </c>
    </row>
    <row r="2870" spans="1:10" ht="15" customHeight="1">
      <c r="A2870" s="25">
        <v>2915</v>
      </c>
      <c r="B2870" s="25" t="s">
        <v>17</v>
      </c>
      <c r="C2870" s="24" t="s">
        <v>428</v>
      </c>
      <c r="D2870" s="24" t="s">
        <v>3278</v>
      </c>
      <c r="E2870" s="23">
        <v>80205</v>
      </c>
      <c r="F2870" s="115">
        <v>3590</v>
      </c>
      <c r="G2870" s="85">
        <v>0.72333333333333327</v>
      </c>
      <c r="H2870" s="72"/>
      <c r="I2870" s="73">
        <f t="shared" si="89"/>
        <v>0</v>
      </c>
      <c r="J2870" s="74" t="str">
        <f t="shared" si="88"/>
        <v/>
      </c>
    </row>
    <row r="2871" spans="1:10" ht="15" customHeight="1">
      <c r="A2871" s="25">
        <v>2916</v>
      </c>
      <c r="B2871" s="25" t="s">
        <v>17</v>
      </c>
      <c r="C2871" s="24" t="s">
        <v>428</v>
      </c>
      <c r="D2871" s="24" t="s">
        <v>3278</v>
      </c>
      <c r="E2871" s="23">
        <v>88044</v>
      </c>
      <c r="F2871" s="115">
        <v>545</v>
      </c>
      <c r="G2871" s="85">
        <v>0.72333333333333327</v>
      </c>
      <c r="H2871" s="72"/>
      <c r="I2871" s="73">
        <f t="shared" si="89"/>
        <v>0</v>
      </c>
      <c r="J2871" s="74" t="str">
        <f t="shared" si="88"/>
        <v/>
      </c>
    </row>
    <row r="2872" spans="1:10" ht="15" customHeight="1">
      <c r="A2872" s="25">
        <v>2917</v>
      </c>
      <c r="B2872" s="25" t="s">
        <v>17</v>
      </c>
      <c r="C2872" s="24" t="s">
        <v>426</v>
      </c>
      <c r="D2872" s="24" t="s">
        <v>3284</v>
      </c>
      <c r="E2872" s="23">
        <v>80205</v>
      </c>
      <c r="F2872" s="115">
        <v>574</v>
      </c>
      <c r="G2872" s="85">
        <v>0.58333333333333337</v>
      </c>
      <c r="H2872" s="72"/>
      <c r="I2872" s="73">
        <f t="shared" si="89"/>
        <v>0</v>
      </c>
      <c r="J2872" s="74" t="str">
        <f t="shared" si="88"/>
        <v/>
      </c>
    </row>
    <row r="2873" spans="1:10" ht="15" customHeight="1">
      <c r="A2873" s="25">
        <v>2918</v>
      </c>
      <c r="B2873" s="25" t="s">
        <v>17</v>
      </c>
      <c r="C2873" s="24" t="s">
        <v>3283</v>
      </c>
      <c r="D2873" s="24" t="s">
        <v>2743</v>
      </c>
      <c r="E2873" s="23">
        <v>80205</v>
      </c>
      <c r="F2873" s="115">
        <v>2573</v>
      </c>
      <c r="G2873" s="85">
        <v>1.17</v>
      </c>
      <c r="H2873" s="72"/>
      <c r="I2873" s="73">
        <f t="shared" si="89"/>
        <v>0</v>
      </c>
      <c r="J2873" s="74" t="str">
        <f t="shared" si="88"/>
        <v/>
      </c>
    </row>
    <row r="2874" spans="1:10" ht="15" customHeight="1">
      <c r="A2874" s="25">
        <v>2919</v>
      </c>
      <c r="B2874" s="25" t="s">
        <v>17</v>
      </c>
      <c r="C2874" s="24" t="s">
        <v>3282</v>
      </c>
      <c r="D2874" s="24" t="s">
        <v>2743</v>
      </c>
      <c r="E2874" s="23">
        <v>80205</v>
      </c>
      <c r="F2874" s="115">
        <v>166</v>
      </c>
      <c r="G2874" s="85">
        <v>0.90333333333333332</v>
      </c>
      <c r="H2874" s="72"/>
      <c r="I2874" s="73">
        <f t="shared" si="89"/>
        <v>0</v>
      </c>
      <c r="J2874" s="74" t="str">
        <f t="shared" si="88"/>
        <v/>
      </c>
    </row>
    <row r="2875" spans="1:10" ht="15" customHeight="1">
      <c r="A2875" s="25">
        <v>2920</v>
      </c>
      <c r="B2875" s="25" t="s">
        <v>17</v>
      </c>
      <c r="C2875" s="24" t="s">
        <v>3280</v>
      </c>
      <c r="D2875" s="24" t="s">
        <v>2743</v>
      </c>
      <c r="E2875" s="23">
        <v>80205</v>
      </c>
      <c r="F2875" s="115">
        <v>125</v>
      </c>
      <c r="G2875" s="85">
        <v>2.0533333333333332</v>
      </c>
      <c r="H2875" s="72"/>
      <c r="I2875" s="73">
        <f t="shared" si="89"/>
        <v>0</v>
      </c>
      <c r="J2875" s="74" t="str">
        <f t="shared" si="88"/>
        <v/>
      </c>
    </row>
    <row r="2876" spans="1:10" ht="15" customHeight="1">
      <c r="A2876" s="25">
        <v>2921</v>
      </c>
      <c r="B2876" s="25" t="s">
        <v>17</v>
      </c>
      <c r="C2876" s="24" t="s">
        <v>3277</v>
      </c>
      <c r="D2876" s="24" t="s">
        <v>2743</v>
      </c>
      <c r="E2876" s="23">
        <v>80205</v>
      </c>
      <c r="F2876" s="115">
        <v>296</v>
      </c>
      <c r="G2876" s="85">
        <v>1.4366666666666665</v>
      </c>
      <c r="H2876" s="72"/>
      <c r="I2876" s="73">
        <f t="shared" si="89"/>
        <v>0</v>
      </c>
      <c r="J2876" s="74" t="str">
        <f t="shared" si="88"/>
        <v/>
      </c>
    </row>
    <row r="2877" spans="1:10" ht="15" customHeight="1">
      <c r="A2877" s="25">
        <v>2922</v>
      </c>
      <c r="B2877" s="25" t="s">
        <v>17</v>
      </c>
      <c r="C2877" s="24" t="s">
        <v>3276</v>
      </c>
      <c r="D2877" s="24" t="s">
        <v>3275</v>
      </c>
      <c r="E2877" s="23">
        <v>25150</v>
      </c>
      <c r="F2877" s="115">
        <v>660</v>
      </c>
      <c r="G2877" s="85">
        <v>0.08</v>
      </c>
      <c r="H2877" s="72"/>
      <c r="I2877" s="73">
        <f t="shared" si="89"/>
        <v>0</v>
      </c>
      <c r="J2877" s="74" t="str">
        <f t="shared" si="88"/>
        <v/>
      </c>
    </row>
    <row r="2878" spans="1:10" ht="15" customHeight="1">
      <c r="A2878" s="25">
        <v>2923</v>
      </c>
      <c r="B2878" s="25" t="s">
        <v>17</v>
      </c>
      <c r="C2878" s="24" t="s">
        <v>3276</v>
      </c>
      <c r="D2878" s="24" t="s">
        <v>3275</v>
      </c>
      <c r="E2878" s="23">
        <v>80205</v>
      </c>
      <c r="F2878" s="115">
        <v>1154</v>
      </c>
      <c r="G2878" s="85">
        <v>0.10333333333333333</v>
      </c>
      <c r="H2878" s="72"/>
      <c r="I2878" s="73">
        <f t="shared" si="89"/>
        <v>0</v>
      </c>
      <c r="J2878" s="74" t="str">
        <f t="shared" si="88"/>
        <v/>
      </c>
    </row>
    <row r="2879" spans="1:10" ht="15" customHeight="1">
      <c r="A2879" s="25">
        <v>2924</v>
      </c>
      <c r="B2879" s="25" t="s">
        <v>17</v>
      </c>
      <c r="C2879" s="24" t="s">
        <v>3276</v>
      </c>
      <c r="D2879" s="24" t="s">
        <v>3275</v>
      </c>
      <c r="E2879" s="23">
        <v>86928</v>
      </c>
      <c r="F2879" s="115">
        <v>4995</v>
      </c>
      <c r="G2879" s="85">
        <v>9.0000000000000011E-2</v>
      </c>
      <c r="H2879" s="72"/>
      <c r="I2879" s="73">
        <f t="shared" si="89"/>
        <v>0</v>
      </c>
      <c r="J2879" s="74" t="str">
        <f t="shared" si="88"/>
        <v/>
      </c>
    </row>
    <row r="2880" spans="1:10" ht="15" customHeight="1">
      <c r="A2880" s="25">
        <v>2925</v>
      </c>
      <c r="B2880" s="25" t="s">
        <v>17</v>
      </c>
      <c r="C2880" s="24" t="s">
        <v>3274</v>
      </c>
      <c r="D2880" s="24" t="s">
        <v>3267</v>
      </c>
      <c r="E2880" s="23">
        <v>7679</v>
      </c>
      <c r="F2880" s="115">
        <v>26</v>
      </c>
      <c r="G2880" s="85">
        <v>1.96</v>
      </c>
      <c r="H2880" s="72"/>
      <c r="I2880" s="73">
        <f t="shared" si="89"/>
        <v>0</v>
      </c>
      <c r="J2880" s="74" t="str">
        <f t="shared" si="88"/>
        <v/>
      </c>
    </row>
    <row r="2881" spans="1:10" ht="15" customHeight="1">
      <c r="A2881" s="25">
        <v>2926</v>
      </c>
      <c r="B2881" s="25" t="s">
        <v>17</v>
      </c>
      <c r="C2881" s="24" t="s">
        <v>3274</v>
      </c>
      <c r="D2881" s="24" t="s">
        <v>3267</v>
      </c>
      <c r="E2881" s="23">
        <v>17446</v>
      </c>
      <c r="F2881" s="115">
        <v>40</v>
      </c>
      <c r="G2881" s="85">
        <v>1.96</v>
      </c>
      <c r="H2881" s="72"/>
      <c r="I2881" s="73">
        <f t="shared" si="89"/>
        <v>0</v>
      </c>
      <c r="J2881" s="74" t="str">
        <f t="shared" si="88"/>
        <v/>
      </c>
    </row>
    <row r="2882" spans="1:10" ht="15" customHeight="1">
      <c r="A2882" s="25">
        <v>2927</v>
      </c>
      <c r="B2882" s="25" t="s">
        <v>17</v>
      </c>
      <c r="C2882" s="24" t="s">
        <v>3271</v>
      </c>
      <c r="D2882" s="24" t="s">
        <v>2876</v>
      </c>
      <c r="E2882" s="23">
        <v>80205</v>
      </c>
      <c r="F2882" s="115">
        <v>2809</v>
      </c>
      <c r="G2882" s="85">
        <v>2.8033333333333332</v>
      </c>
      <c r="H2882" s="72"/>
      <c r="I2882" s="73">
        <f t="shared" si="89"/>
        <v>0</v>
      </c>
      <c r="J2882" s="74" t="str">
        <f t="shared" ref="J2882:J2945" si="90">IF(H:H&gt;G:G, "Above Estimated Unit Price", "")</f>
        <v/>
      </c>
    </row>
    <row r="2883" spans="1:10" ht="15" customHeight="1">
      <c r="A2883" s="25">
        <v>2928</v>
      </c>
      <c r="B2883" s="25" t="s">
        <v>17</v>
      </c>
      <c r="C2883" s="24" t="s">
        <v>3268</v>
      </c>
      <c r="D2883" s="24" t="s">
        <v>3267</v>
      </c>
      <c r="E2883" s="23">
        <v>80205</v>
      </c>
      <c r="F2883" s="115">
        <v>200</v>
      </c>
      <c r="G2883" s="85">
        <v>0.38666666666666671</v>
      </c>
      <c r="H2883" s="72"/>
      <c r="I2883" s="73">
        <f t="shared" ref="I2883:I2946" si="91">H2883*F2883</f>
        <v>0</v>
      </c>
      <c r="J2883" s="74" t="str">
        <f t="shared" si="90"/>
        <v/>
      </c>
    </row>
    <row r="2884" spans="1:10" ht="15" customHeight="1">
      <c r="A2884" s="25">
        <v>2929</v>
      </c>
      <c r="B2884" s="25" t="s">
        <v>17</v>
      </c>
      <c r="C2884" s="24" t="s">
        <v>3266</v>
      </c>
      <c r="D2884" s="24" t="s">
        <v>3265</v>
      </c>
      <c r="E2884" s="23">
        <v>80205</v>
      </c>
      <c r="F2884" s="115">
        <v>420</v>
      </c>
      <c r="G2884" s="85">
        <v>0.62</v>
      </c>
      <c r="H2884" s="72"/>
      <c r="I2884" s="73">
        <f t="shared" si="91"/>
        <v>0</v>
      </c>
      <c r="J2884" s="74" t="str">
        <f t="shared" si="90"/>
        <v/>
      </c>
    </row>
    <row r="2885" spans="1:10" ht="15" customHeight="1">
      <c r="A2885" s="25">
        <v>2930</v>
      </c>
      <c r="B2885" s="25" t="s">
        <v>17</v>
      </c>
      <c r="C2885" s="24" t="s">
        <v>3264</v>
      </c>
      <c r="D2885" s="24" t="s">
        <v>3214</v>
      </c>
      <c r="E2885" s="23">
        <v>80205</v>
      </c>
      <c r="F2885" s="115">
        <v>184</v>
      </c>
      <c r="G2885" s="85">
        <v>4.2833333333333341</v>
      </c>
      <c r="H2885" s="72"/>
      <c r="I2885" s="73">
        <f t="shared" si="91"/>
        <v>0</v>
      </c>
      <c r="J2885" s="74" t="str">
        <f t="shared" si="90"/>
        <v/>
      </c>
    </row>
    <row r="2886" spans="1:10" ht="15" customHeight="1">
      <c r="A2886" s="25">
        <v>2931</v>
      </c>
      <c r="B2886" s="25" t="s">
        <v>17</v>
      </c>
      <c r="C2886" s="24" t="s">
        <v>3263</v>
      </c>
      <c r="D2886" s="24" t="s">
        <v>3257</v>
      </c>
      <c r="E2886" s="23">
        <v>80205</v>
      </c>
      <c r="F2886" s="115">
        <v>123</v>
      </c>
      <c r="G2886" s="85">
        <v>4.9000000000000004</v>
      </c>
      <c r="H2886" s="72"/>
      <c r="I2886" s="73">
        <f t="shared" si="91"/>
        <v>0</v>
      </c>
      <c r="J2886" s="74" t="str">
        <f t="shared" si="90"/>
        <v/>
      </c>
    </row>
    <row r="2887" spans="1:10" ht="15" customHeight="1">
      <c r="A2887" s="25">
        <v>2932</v>
      </c>
      <c r="B2887" s="25" t="s">
        <v>17</v>
      </c>
      <c r="C2887" s="24" t="s">
        <v>3262</v>
      </c>
      <c r="D2887" s="24" t="s">
        <v>3257</v>
      </c>
      <c r="E2887" s="23">
        <v>80205</v>
      </c>
      <c r="F2887" s="115">
        <v>431</v>
      </c>
      <c r="G2887" s="85">
        <v>2.17</v>
      </c>
      <c r="H2887" s="72"/>
      <c r="I2887" s="73">
        <f t="shared" si="91"/>
        <v>0</v>
      </c>
      <c r="J2887" s="74" t="str">
        <f t="shared" si="90"/>
        <v/>
      </c>
    </row>
    <row r="2888" spans="1:10" ht="15" customHeight="1">
      <c r="A2888" s="25">
        <v>2933</v>
      </c>
      <c r="B2888" s="25" t="s">
        <v>17</v>
      </c>
      <c r="C2888" s="24" t="s">
        <v>3261</v>
      </c>
      <c r="D2888" s="24" t="s">
        <v>3260</v>
      </c>
      <c r="E2888" s="23">
        <v>80205</v>
      </c>
      <c r="F2888" s="115">
        <v>60</v>
      </c>
      <c r="G2888" s="85">
        <v>2.5366666666666666</v>
      </c>
      <c r="H2888" s="72"/>
      <c r="I2888" s="73">
        <f t="shared" si="91"/>
        <v>0</v>
      </c>
      <c r="J2888" s="74" t="str">
        <f t="shared" si="90"/>
        <v/>
      </c>
    </row>
    <row r="2889" spans="1:10" ht="15" customHeight="1">
      <c r="A2889" s="25">
        <v>2934</v>
      </c>
      <c r="B2889" s="25" t="s">
        <v>17</v>
      </c>
      <c r="C2889" s="24" t="s">
        <v>3259</v>
      </c>
      <c r="D2889" s="24" t="s">
        <v>3257</v>
      </c>
      <c r="E2889" s="23">
        <v>80205</v>
      </c>
      <c r="F2889" s="115">
        <v>42</v>
      </c>
      <c r="G2889" s="85">
        <v>386.45</v>
      </c>
      <c r="H2889" s="72"/>
      <c r="I2889" s="73">
        <f t="shared" si="91"/>
        <v>0</v>
      </c>
      <c r="J2889" s="74" t="str">
        <f t="shared" si="90"/>
        <v/>
      </c>
    </row>
    <row r="2890" spans="1:10" ht="15" customHeight="1">
      <c r="A2890" s="25">
        <v>2935</v>
      </c>
      <c r="B2890" s="25" t="s">
        <v>17</v>
      </c>
      <c r="C2890" s="24" t="s">
        <v>3258</v>
      </c>
      <c r="D2890" s="24" t="s">
        <v>3257</v>
      </c>
      <c r="E2890" s="23">
        <v>80205</v>
      </c>
      <c r="F2890" s="115">
        <v>122</v>
      </c>
      <c r="G2890" s="85">
        <v>20.786666666666665</v>
      </c>
      <c r="H2890" s="72"/>
      <c r="I2890" s="73">
        <f t="shared" si="91"/>
        <v>0</v>
      </c>
      <c r="J2890" s="74" t="str">
        <f t="shared" si="90"/>
        <v/>
      </c>
    </row>
    <row r="2891" spans="1:10" ht="15" customHeight="1">
      <c r="A2891" s="25">
        <v>2936</v>
      </c>
      <c r="B2891" s="25" t="s">
        <v>17</v>
      </c>
      <c r="C2891" s="24" t="s">
        <v>3256</v>
      </c>
      <c r="D2891" s="24" t="s">
        <v>3163</v>
      </c>
      <c r="E2891" s="23">
        <v>80205</v>
      </c>
      <c r="F2891" s="115">
        <v>158</v>
      </c>
      <c r="G2891" s="85">
        <v>67.94</v>
      </c>
      <c r="H2891" s="72"/>
      <c r="I2891" s="73">
        <f t="shared" si="91"/>
        <v>0</v>
      </c>
      <c r="J2891" s="74" t="str">
        <f t="shared" si="90"/>
        <v/>
      </c>
    </row>
    <row r="2892" spans="1:10" ht="15" customHeight="1">
      <c r="A2892" s="25">
        <v>2937</v>
      </c>
      <c r="B2892" s="25" t="s">
        <v>17</v>
      </c>
      <c r="C2892" s="24" t="s">
        <v>3255</v>
      </c>
      <c r="D2892" s="24" t="s">
        <v>2974</v>
      </c>
      <c r="E2892" s="23">
        <v>80205</v>
      </c>
      <c r="F2892" s="115">
        <v>313</v>
      </c>
      <c r="G2892" s="85">
        <v>2.2200000000000002</v>
      </c>
      <c r="H2892" s="72"/>
      <c r="I2892" s="73">
        <f t="shared" si="91"/>
        <v>0</v>
      </c>
      <c r="J2892" s="74" t="str">
        <f t="shared" si="90"/>
        <v/>
      </c>
    </row>
    <row r="2893" spans="1:10" ht="15" customHeight="1">
      <c r="A2893" s="25">
        <v>2938</v>
      </c>
      <c r="B2893" s="25" t="s">
        <v>17</v>
      </c>
      <c r="C2893" s="24" t="s">
        <v>3254</v>
      </c>
      <c r="D2893" s="24" t="s">
        <v>2974</v>
      </c>
      <c r="E2893" s="23" t="s">
        <v>719</v>
      </c>
      <c r="F2893" s="115">
        <v>47</v>
      </c>
      <c r="G2893" s="85">
        <v>2.3466666666666671</v>
      </c>
      <c r="H2893" s="72"/>
      <c r="I2893" s="73">
        <f t="shared" si="91"/>
        <v>0</v>
      </c>
      <c r="J2893" s="74" t="str">
        <f t="shared" si="90"/>
        <v/>
      </c>
    </row>
    <row r="2894" spans="1:10" ht="15" customHeight="1">
      <c r="A2894" s="25">
        <v>2939</v>
      </c>
      <c r="B2894" s="25" t="s">
        <v>17</v>
      </c>
      <c r="C2894" s="24" t="s">
        <v>3253</v>
      </c>
      <c r="D2894" s="24" t="s">
        <v>2974</v>
      </c>
      <c r="E2894" s="23">
        <v>80205</v>
      </c>
      <c r="F2894" s="115">
        <v>250</v>
      </c>
      <c r="G2894" s="85">
        <v>0.97000000000000008</v>
      </c>
      <c r="H2894" s="72"/>
      <c r="I2894" s="73">
        <f t="shared" si="91"/>
        <v>0</v>
      </c>
      <c r="J2894" s="74" t="str">
        <f t="shared" si="90"/>
        <v/>
      </c>
    </row>
    <row r="2895" spans="1:10" ht="15" customHeight="1">
      <c r="A2895" s="25">
        <v>2940</v>
      </c>
      <c r="B2895" s="25" t="s">
        <v>17</v>
      </c>
      <c r="C2895" s="24" t="s">
        <v>3252</v>
      </c>
      <c r="D2895" s="24" t="s">
        <v>2974</v>
      </c>
      <c r="E2895" s="23">
        <v>80205</v>
      </c>
      <c r="F2895" s="115">
        <v>100</v>
      </c>
      <c r="G2895" s="85">
        <v>1.21</v>
      </c>
      <c r="H2895" s="72"/>
      <c r="I2895" s="73">
        <f t="shared" si="91"/>
        <v>0</v>
      </c>
      <c r="J2895" s="74" t="str">
        <f t="shared" si="90"/>
        <v/>
      </c>
    </row>
    <row r="2896" spans="1:10" ht="15" customHeight="1">
      <c r="A2896" s="25">
        <v>2941</v>
      </c>
      <c r="B2896" s="25" t="s">
        <v>17</v>
      </c>
      <c r="C2896" s="24" t="s">
        <v>362</v>
      </c>
      <c r="D2896" s="24" t="s">
        <v>2974</v>
      </c>
      <c r="E2896" s="23">
        <v>80205</v>
      </c>
      <c r="F2896" s="115">
        <v>100</v>
      </c>
      <c r="G2896" s="85">
        <v>29.03</v>
      </c>
      <c r="H2896" s="72"/>
      <c r="I2896" s="73">
        <f t="shared" si="91"/>
        <v>0</v>
      </c>
      <c r="J2896" s="74" t="str">
        <f t="shared" si="90"/>
        <v/>
      </c>
    </row>
    <row r="2897" spans="1:10" ht="15" customHeight="1">
      <c r="A2897" s="25">
        <v>2942</v>
      </c>
      <c r="B2897" s="25" t="s">
        <v>17</v>
      </c>
      <c r="C2897" s="24" t="s">
        <v>3251</v>
      </c>
      <c r="D2897" s="24" t="s">
        <v>2974</v>
      </c>
      <c r="E2897" s="23">
        <v>80205</v>
      </c>
      <c r="F2897" s="115">
        <v>1800</v>
      </c>
      <c r="G2897" s="85">
        <v>42.919999999999995</v>
      </c>
      <c r="H2897" s="72"/>
      <c r="I2897" s="73">
        <f t="shared" si="91"/>
        <v>0</v>
      </c>
      <c r="J2897" s="74" t="str">
        <f t="shared" si="90"/>
        <v/>
      </c>
    </row>
    <row r="2898" spans="1:10" ht="15" customHeight="1">
      <c r="A2898" s="25">
        <v>2943</v>
      </c>
      <c r="B2898" s="25" t="s">
        <v>17</v>
      </c>
      <c r="C2898" s="24" t="s">
        <v>3250</v>
      </c>
      <c r="D2898" s="24" t="s">
        <v>2974</v>
      </c>
      <c r="E2898" s="23">
        <v>80205</v>
      </c>
      <c r="F2898" s="115">
        <v>300</v>
      </c>
      <c r="G2898" s="85">
        <v>41.37</v>
      </c>
      <c r="H2898" s="72"/>
      <c r="I2898" s="73">
        <f t="shared" si="91"/>
        <v>0</v>
      </c>
      <c r="J2898" s="74" t="str">
        <f t="shared" si="90"/>
        <v/>
      </c>
    </row>
    <row r="2899" spans="1:10" ht="15" customHeight="1">
      <c r="A2899" s="25">
        <v>2944</v>
      </c>
      <c r="B2899" s="25" t="s">
        <v>17</v>
      </c>
      <c r="C2899" s="24" t="s">
        <v>3249</v>
      </c>
      <c r="D2899" s="24" t="s">
        <v>3248</v>
      </c>
      <c r="E2899" s="23">
        <v>80205</v>
      </c>
      <c r="F2899" s="115">
        <v>12</v>
      </c>
      <c r="G2899" s="85">
        <v>29.040000000000003</v>
      </c>
      <c r="H2899" s="72"/>
      <c r="I2899" s="73">
        <f t="shared" si="91"/>
        <v>0</v>
      </c>
      <c r="J2899" s="74" t="str">
        <f t="shared" si="90"/>
        <v/>
      </c>
    </row>
    <row r="2900" spans="1:10" ht="15" customHeight="1">
      <c r="A2900" s="25">
        <v>2945</v>
      </c>
      <c r="B2900" s="25" t="s">
        <v>17</v>
      </c>
      <c r="C2900" s="24" t="s">
        <v>3247</v>
      </c>
      <c r="D2900" s="24" t="s">
        <v>3246</v>
      </c>
      <c r="E2900" s="23">
        <v>80205</v>
      </c>
      <c r="F2900" s="115">
        <v>20</v>
      </c>
      <c r="G2900" s="85">
        <v>4.163333333333334</v>
      </c>
      <c r="H2900" s="72"/>
      <c r="I2900" s="73">
        <f t="shared" si="91"/>
        <v>0</v>
      </c>
      <c r="J2900" s="74" t="str">
        <f t="shared" si="90"/>
        <v/>
      </c>
    </row>
    <row r="2901" spans="1:10" ht="15" customHeight="1">
      <c r="A2901" s="25">
        <v>2946</v>
      </c>
      <c r="B2901" s="25" t="s">
        <v>17</v>
      </c>
      <c r="C2901" s="24" t="s">
        <v>3244</v>
      </c>
      <c r="D2901" s="24" t="s">
        <v>2752</v>
      </c>
      <c r="E2901" s="23">
        <v>80205</v>
      </c>
      <c r="F2901" s="115">
        <v>227</v>
      </c>
      <c r="G2901" s="85">
        <v>1.1766666666666667</v>
      </c>
      <c r="H2901" s="72"/>
      <c r="I2901" s="73">
        <f t="shared" si="91"/>
        <v>0</v>
      </c>
      <c r="J2901" s="74" t="str">
        <f t="shared" si="90"/>
        <v/>
      </c>
    </row>
    <row r="2902" spans="1:10" ht="15" customHeight="1">
      <c r="A2902" s="25">
        <v>2947</v>
      </c>
      <c r="B2902" s="25" t="s">
        <v>17</v>
      </c>
      <c r="C2902" s="24" t="s">
        <v>3243</v>
      </c>
      <c r="D2902" s="24" t="s">
        <v>2817</v>
      </c>
      <c r="E2902" s="23">
        <v>80205</v>
      </c>
      <c r="F2902" s="115">
        <v>1039</v>
      </c>
      <c r="G2902" s="85">
        <v>3.4333333333333336</v>
      </c>
      <c r="H2902" s="72"/>
      <c r="I2902" s="73">
        <f t="shared" si="91"/>
        <v>0</v>
      </c>
      <c r="J2902" s="74" t="str">
        <f t="shared" si="90"/>
        <v/>
      </c>
    </row>
    <row r="2903" spans="1:10" ht="15" customHeight="1">
      <c r="A2903" s="25">
        <v>2948</v>
      </c>
      <c r="B2903" s="25" t="s">
        <v>17</v>
      </c>
      <c r="C2903" s="24" t="s">
        <v>3242</v>
      </c>
      <c r="D2903" s="24" t="s">
        <v>2752</v>
      </c>
      <c r="E2903" s="23">
        <v>80205</v>
      </c>
      <c r="F2903" s="115">
        <v>495</v>
      </c>
      <c r="G2903" s="85">
        <v>15.913333333333332</v>
      </c>
      <c r="H2903" s="72"/>
      <c r="I2903" s="73">
        <f t="shared" si="91"/>
        <v>0</v>
      </c>
      <c r="J2903" s="74" t="str">
        <f t="shared" si="90"/>
        <v/>
      </c>
    </row>
    <row r="2904" spans="1:10" ht="15" customHeight="1">
      <c r="A2904" s="25">
        <v>2949</v>
      </c>
      <c r="B2904" s="25" t="s">
        <v>17</v>
      </c>
      <c r="C2904" s="24" t="s">
        <v>3241</v>
      </c>
      <c r="D2904" s="24" t="s">
        <v>2752</v>
      </c>
      <c r="E2904" s="23">
        <v>80205</v>
      </c>
      <c r="F2904" s="115">
        <v>100</v>
      </c>
      <c r="G2904" s="85">
        <v>1.2766666666666666</v>
      </c>
      <c r="H2904" s="72"/>
      <c r="I2904" s="73">
        <f t="shared" si="91"/>
        <v>0</v>
      </c>
      <c r="J2904" s="74" t="str">
        <f t="shared" si="90"/>
        <v/>
      </c>
    </row>
    <row r="2905" spans="1:10" ht="15" customHeight="1">
      <c r="A2905" s="25">
        <v>2950</v>
      </c>
      <c r="B2905" s="25" t="s">
        <v>17</v>
      </c>
      <c r="C2905" s="24" t="s">
        <v>3240</v>
      </c>
      <c r="D2905" s="24" t="s">
        <v>2752</v>
      </c>
      <c r="E2905" s="23">
        <v>80205</v>
      </c>
      <c r="F2905" s="115">
        <v>983</v>
      </c>
      <c r="G2905" s="85">
        <v>0.93333333333333324</v>
      </c>
      <c r="H2905" s="72"/>
      <c r="I2905" s="73">
        <f t="shared" si="91"/>
        <v>0</v>
      </c>
      <c r="J2905" s="74" t="str">
        <f t="shared" si="90"/>
        <v/>
      </c>
    </row>
    <row r="2906" spans="1:10" ht="15" customHeight="1">
      <c r="A2906" s="25">
        <v>2951</v>
      </c>
      <c r="B2906" s="25" t="s">
        <v>17</v>
      </c>
      <c r="C2906" s="24" t="s">
        <v>3239</v>
      </c>
      <c r="D2906" s="24" t="s">
        <v>2752</v>
      </c>
      <c r="E2906" s="23">
        <v>80205</v>
      </c>
      <c r="F2906" s="115">
        <v>3340</v>
      </c>
      <c r="G2906" s="85">
        <v>1.18</v>
      </c>
      <c r="H2906" s="72"/>
      <c r="I2906" s="73">
        <f t="shared" si="91"/>
        <v>0</v>
      </c>
      <c r="J2906" s="74" t="str">
        <f t="shared" si="90"/>
        <v/>
      </c>
    </row>
    <row r="2907" spans="1:10" ht="15" customHeight="1">
      <c r="A2907" s="25">
        <v>2952</v>
      </c>
      <c r="B2907" s="25" t="s">
        <v>17</v>
      </c>
      <c r="C2907" s="24" t="s">
        <v>3238</v>
      </c>
      <c r="D2907" s="24" t="s">
        <v>2752</v>
      </c>
      <c r="E2907" s="23">
        <v>80205</v>
      </c>
      <c r="F2907" s="115">
        <v>30</v>
      </c>
      <c r="G2907" s="85">
        <v>788.9133333333333</v>
      </c>
      <c r="H2907" s="72"/>
      <c r="I2907" s="73">
        <f t="shared" si="91"/>
        <v>0</v>
      </c>
      <c r="J2907" s="74" t="str">
        <f t="shared" si="90"/>
        <v/>
      </c>
    </row>
    <row r="2908" spans="1:10" ht="15" customHeight="1">
      <c r="A2908" s="25">
        <v>2953</v>
      </c>
      <c r="B2908" s="25" t="s">
        <v>17</v>
      </c>
      <c r="C2908" s="24" t="s">
        <v>3237</v>
      </c>
      <c r="D2908" s="24" t="s">
        <v>3236</v>
      </c>
      <c r="E2908" s="23">
        <v>80205</v>
      </c>
      <c r="F2908" s="115">
        <v>16</v>
      </c>
      <c r="G2908" s="85">
        <v>4.6900000000000004</v>
      </c>
      <c r="H2908" s="72"/>
      <c r="I2908" s="73">
        <f t="shared" si="91"/>
        <v>0</v>
      </c>
      <c r="J2908" s="74" t="str">
        <f t="shared" si="90"/>
        <v/>
      </c>
    </row>
    <row r="2909" spans="1:10" ht="15" customHeight="1">
      <c r="A2909" s="25">
        <v>2954</v>
      </c>
      <c r="B2909" s="25" t="s">
        <v>17</v>
      </c>
      <c r="C2909" s="24" t="s">
        <v>3234</v>
      </c>
      <c r="D2909" s="24" t="s">
        <v>3189</v>
      </c>
      <c r="E2909" s="23">
        <v>80205</v>
      </c>
      <c r="F2909" s="115">
        <v>24</v>
      </c>
      <c r="G2909" s="85">
        <v>3.89</v>
      </c>
      <c r="H2909" s="72"/>
      <c r="I2909" s="73">
        <f t="shared" si="91"/>
        <v>0</v>
      </c>
      <c r="J2909" s="74" t="str">
        <f t="shared" si="90"/>
        <v/>
      </c>
    </row>
    <row r="2910" spans="1:10" ht="15" customHeight="1">
      <c r="A2910" s="25">
        <v>2955</v>
      </c>
      <c r="B2910" s="25" t="s">
        <v>17</v>
      </c>
      <c r="C2910" s="24" t="s">
        <v>3233</v>
      </c>
      <c r="D2910" s="24" t="s">
        <v>3174</v>
      </c>
      <c r="E2910" s="23">
        <v>80205</v>
      </c>
      <c r="F2910" s="115">
        <v>20</v>
      </c>
      <c r="G2910" s="85">
        <v>10.676666666666668</v>
      </c>
      <c r="H2910" s="72"/>
      <c r="I2910" s="73">
        <f t="shared" si="91"/>
        <v>0</v>
      </c>
      <c r="J2910" s="74" t="str">
        <f t="shared" si="90"/>
        <v/>
      </c>
    </row>
    <row r="2911" spans="1:10" ht="15" customHeight="1">
      <c r="A2911" s="25">
        <v>2956</v>
      </c>
      <c r="B2911" s="25" t="s">
        <v>17</v>
      </c>
      <c r="C2911" s="24" t="s">
        <v>3232</v>
      </c>
      <c r="D2911" s="24" t="s">
        <v>3155</v>
      </c>
      <c r="E2911" s="23">
        <v>80205</v>
      </c>
      <c r="F2911" s="115">
        <v>59</v>
      </c>
      <c r="G2911" s="85">
        <v>5.46</v>
      </c>
      <c r="H2911" s="72"/>
      <c r="I2911" s="73">
        <f t="shared" si="91"/>
        <v>0</v>
      </c>
      <c r="J2911" s="74" t="str">
        <f t="shared" si="90"/>
        <v/>
      </c>
    </row>
    <row r="2912" spans="1:10" ht="15" customHeight="1">
      <c r="A2912" s="25">
        <v>2957</v>
      </c>
      <c r="B2912" s="25" t="s">
        <v>17</v>
      </c>
      <c r="C2912" s="24" t="s">
        <v>3231</v>
      </c>
      <c r="D2912" s="24" t="s">
        <v>3174</v>
      </c>
      <c r="E2912" s="23">
        <v>80205</v>
      </c>
      <c r="F2912" s="115">
        <v>67</v>
      </c>
      <c r="G2912" s="85">
        <v>5.6000000000000005</v>
      </c>
      <c r="H2912" s="72"/>
      <c r="I2912" s="73">
        <f t="shared" si="91"/>
        <v>0</v>
      </c>
      <c r="J2912" s="74" t="str">
        <f t="shared" si="90"/>
        <v/>
      </c>
    </row>
    <row r="2913" spans="1:10" ht="15" customHeight="1">
      <c r="A2913" s="25">
        <v>2958</v>
      </c>
      <c r="B2913" s="25" t="s">
        <v>17</v>
      </c>
      <c r="C2913" s="24" t="s">
        <v>3230</v>
      </c>
      <c r="D2913" s="24" t="s">
        <v>3155</v>
      </c>
      <c r="E2913" s="23">
        <v>80205</v>
      </c>
      <c r="F2913" s="115">
        <v>73</v>
      </c>
      <c r="G2913" s="85">
        <v>7.57</v>
      </c>
      <c r="H2913" s="72"/>
      <c r="I2913" s="73">
        <f t="shared" si="91"/>
        <v>0</v>
      </c>
      <c r="J2913" s="74" t="str">
        <f t="shared" si="90"/>
        <v/>
      </c>
    </row>
    <row r="2914" spans="1:10" ht="15" customHeight="1">
      <c r="A2914" s="25">
        <v>2959</v>
      </c>
      <c r="B2914" s="25" t="s">
        <v>17</v>
      </c>
      <c r="C2914" s="24" t="s">
        <v>3229</v>
      </c>
      <c r="D2914" s="24" t="s">
        <v>3155</v>
      </c>
      <c r="E2914" s="23">
        <v>80205</v>
      </c>
      <c r="F2914" s="115">
        <v>42</v>
      </c>
      <c r="G2914" s="85">
        <v>9.6566666666666663</v>
      </c>
      <c r="H2914" s="72"/>
      <c r="I2914" s="73">
        <f t="shared" si="91"/>
        <v>0</v>
      </c>
      <c r="J2914" s="74" t="str">
        <f t="shared" si="90"/>
        <v/>
      </c>
    </row>
    <row r="2915" spans="1:10" ht="15" customHeight="1">
      <c r="A2915" s="25">
        <v>2960</v>
      </c>
      <c r="B2915" s="25" t="s">
        <v>17</v>
      </c>
      <c r="C2915" s="24" t="s">
        <v>3228</v>
      </c>
      <c r="D2915" s="24" t="s">
        <v>3155</v>
      </c>
      <c r="E2915" s="23">
        <v>80205</v>
      </c>
      <c r="F2915" s="115">
        <v>385</v>
      </c>
      <c r="G2915" s="85">
        <v>35.133333333333333</v>
      </c>
      <c r="H2915" s="72"/>
      <c r="I2915" s="73">
        <f t="shared" si="91"/>
        <v>0</v>
      </c>
      <c r="J2915" s="74" t="str">
        <f t="shared" si="90"/>
        <v/>
      </c>
    </row>
    <row r="2916" spans="1:10" ht="15" customHeight="1">
      <c r="A2916" s="25">
        <v>2961</v>
      </c>
      <c r="B2916" s="25" t="s">
        <v>17</v>
      </c>
      <c r="C2916" s="24" t="s">
        <v>3227</v>
      </c>
      <c r="D2916" s="24" t="s">
        <v>3163</v>
      </c>
      <c r="E2916" s="23">
        <v>80205</v>
      </c>
      <c r="F2916" s="115">
        <v>179</v>
      </c>
      <c r="G2916" s="85">
        <v>2.0733333333333337</v>
      </c>
      <c r="H2916" s="72"/>
      <c r="I2916" s="73">
        <f t="shared" si="91"/>
        <v>0</v>
      </c>
      <c r="J2916" s="74" t="str">
        <f t="shared" si="90"/>
        <v/>
      </c>
    </row>
    <row r="2917" spans="1:10" ht="15" customHeight="1">
      <c r="A2917" s="25">
        <v>2962</v>
      </c>
      <c r="B2917" s="25" t="s">
        <v>17</v>
      </c>
      <c r="C2917" s="24" t="s">
        <v>3226</v>
      </c>
      <c r="D2917" s="24" t="s">
        <v>3174</v>
      </c>
      <c r="E2917" s="23">
        <v>80205</v>
      </c>
      <c r="F2917" s="115">
        <v>366</v>
      </c>
      <c r="G2917" s="85">
        <v>0.86666666666666659</v>
      </c>
      <c r="H2917" s="72"/>
      <c r="I2917" s="73">
        <f t="shared" si="91"/>
        <v>0</v>
      </c>
      <c r="J2917" s="74" t="str">
        <f t="shared" si="90"/>
        <v/>
      </c>
    </row>
    <row r="2918" spans="1:10" ht="15" customHeight="1">
      <c r="A2918" s="25">
        <v>2963</v>
      </c>
      <c r="B2918" s="25" t="s">
        <v>17</v>
      </c>
      <c r="C2918" s="24" t="s">
        <v>3225</v>
      </c>
      <c r="D2918" s="24" t="s">
        <v>3155</v>
      </c>
      <c r="E2918" s="23">
        <v>80205</v>
      </c>
      <c r="F2918" s="115">
        <v>323</v>
      </c>
      <c r="G2918" s="85">
        <v>2.41</v>
      </c>
      <c r="H2918" s="72"/>
      <c r="I2918" s="73">
        <f t="shared" si="91"/>
        <v>0</v>
      </c>
      <c r="J2918" s="74" t="str">
        <f t="shared" si="90"/>
        <v/>
      </c>
    </row>
    <row r="2919" spans="1:10" ht="15" customHeight="1">
      <c r="A2919" s="25">
        <v>2964</v>
      </c>
      <c r="B2919" s="25" t="s">
        <v>17</v>
      </c>
      <c r="C2919" s="24" t="s">
        <v>3224</v>
      </c>
      <c r="D2919" s="24" t="s">
        <v>3155</v>
      </c>
      <c r="E2919" s="23">
        <v>80205</v>
      </c>
      <c r="F2919" s="115">
        <v>66</v>
      </c>
      <c r="G2919" s="85">
        <v>2.3699999999999997</v>
      </c>
      <c r="H2919" s="72"/>
      <c r="I2919" s="73">
        <f t="shared" si="91"/>
        <v>0</v>
      </c>
      <c r="J2919" s="74" t="str">
        <f t="shared" si="90"/>
        <v/>
      </c>
    </row>
    <row r="2920" spans="1:10" ht="15" customHeight="1">
      <c r="A2920" s="25">
        <v>2965</v>
      </c>
      <c r="B2920" s="25" t="s">
        <v>17</v>
      </c>
      <c r="C2920" s="24" t="s">
        <v>3223</v>
      </c>
      <c r="D2920" s="24" t="s">
        <v>3163</v>
      </c>
      <c r="E2920" s="23">
        <v>80205</v>
      </c>
      <c r="F2920" s="115">
        <v>256</v>
      </c>
      <c r="G2920" s="85">
        <v>0.79</v>
      </c>
      <c r="H2920" s="72"/>
      <c r="I2920" s="73">
        <f t="shared" si="91"/>
        <v>0</v>
      </c>
      <c r="J2920" s="74" t="str">
        <f t="shared" si="90"/>
        <v/>
      </c>
    </row>
    <row r="2921" spans="1:10" ht="15" customHeight="1">
      <c r="A2921" s="25">
        <v>2966</v>
      </c>
      <c r="B2921" s="25" t="s">
        <v>17</v>
      </c>
      <c r="C2921" s="24" t="s">
        <v>3222</v>
      </c>
      <c r="D2921" s="24" t="s">
        <v>3174</v>
      </c>
      <c r="E2921" s="23">
        <v>80205</v>
      </c>
      <c r="F2921" s="115">
        <v>5</v>
      </c>
      <c r="G2921" s="85">
        <v>25</v>
      </c>
      <c r="H2921" s="72"/>
      <c r="I2921" s="73">
        <f t="shared" si="91"/>
        <v>0</v>
      </c>
      <c r="J2921" s="74" t="str">
        <f t="shared" si="90"/>
        <v/>
      </c>
    </row>
    <row r="2922" spans="1:10" ht="15" customHeight="1">
      <c r="A2922" s="25">
        <v>2967</v>
      </c>
      <c r="B2922" s="25" t="s">
        <v>17</v>
      </c>
      <c r="C2922" s="24" t="s">
        <v>3221</v>
      </c>
      <c r="D2922" s="24" t="s">
        <v>3163</v>
      </c>
      <c r="E2922" s="23">
        <v>80205</v>
      </c>
      <c r="F2922" s="115">
        <v>1251</v>
      </c>
      <c r="G2922" s="85">
        <v>40.550000000000004</v>
      </c>
      <c r="H2922" s="72"/>
      <c r="I2922" s="73">
        <f t="shared" si="91"/>
        <v>0</v>
      </c>
      <c r="J2922" s="74" t="str">
        <f t="shared" si="90"/>
        <v/>
      </c>
    </row>
    <row r="2923" spans="1:10" ht="15" customHeight="1">
      <c r="A2923" s="25">
        <v>2968</v>
      </c>
      <c r="B2923" s="25" t="s">
        <v>17</v>
      </c>
      <c r="C2923" s="24" t="s">
        <v>3220</v>
      </c>
      <c r="D2923" s="24" t="s">
        <v>2822</v>
      </c>
      <c r="E2923" s="23">
        <v>80205</v>
      </c>
      <c r="F2923" s="115">
        <v>9</v>
      </c>
      <c r="G2923" s="85">
        <v>19.830000000000002</v>
      </c>
      <c r="H2923" s="72"/>
      <c r="I2923" s="73">
        <f t="shared" si="91"/>
        <v>0</v>
      </c>
      <c r="J2923" s="74" t="str">
        <f t="shared" si="90"/>
        <v/>
      </c>
    </row>
    <row r="2924" spans="1:10" ht="15" customHeight="1">
      <c r="A2924" s="25">
        <v>2969</v>
      </c>
      <c r="B2924" s="25" t="s">
        <v>17</v>
      </c>
      <c r="C2924" s="24" t="s">
        <v>3219</v>
      </c>
      <c r="D2924" s="24" t="s">
        <v>3155</v>
      </c>
      <c r="E2924" s="23">
        <v>80205</v>
      </c>
      <c r="F2924" s="115">
        <v>126</v>
      </c>
      <c r="G2924" s="85">
        <v>11.700000000000001</v>
      </c>
      <c r="H2924" s="72"/>
      <c r="I2924" s="73">
        <f t="shared" si="91"/>
        <v>0</v>
      </c>
      <c r="J2924" s="74" t="str">
        <f t="shared" si="90"/>
        <v/>
      </c>
    </row>
    <row r="2925" spans="1:10" ht="15" customHeight="1">
      <c r="A2925" s="25">
        <v>2970</v>
      </c>
      <c r="B2925" s="25" t="s">
        <v>17</v>
      </c>
      <c r="C2925" s="24" t="s">
        <v>3218</v>
      </c>
      <c r="D2925" s="24" t="s">
        <v>3155</v>
      </c>
      <c r="E2925" s="23">
        <v>80205</v>
      </c>
      <c r="F2925" s="115">
        <v>17</v>
      </c>
      <c r="G2925" s="85">
        <v>4.8899999999999997</v>
      </c>
      <c r="H2925" s="72"/>
      <c r="I2925" s="73">
        <f t="shared" si="91"/>
        <v>0</v>
      </c>
      <c r="J2925" s="74" t="str">
        <f t="shared" si="90"/>
        <v/>
      </c>
    </row>
    <row r="2926" spans="1:10" ht="15" customHeight="1">
      <c r="A2926" s="25">
        <v>2971</v>
      </c>
      <c r="B2926" s="25" t="s">
        <v>17</v>
      </c>
      <c r="C2926" s="24" t="s">
        <v>3217</v>
      </c>
      <c r="D2926" s="24" t="s">
        <v>3163</v>
      </c>
      <c r="E2926" s="23">
        <v>80205</v>
      </c>
      <c r="F2926" s="115">
        <v>38</v>
      </c>
      <c r="G2926" s="85">
        <v>11.829999999999998</v>
      </c>
      <c r="H2926" s="72"/>
      <c r="I2926" s="73">
        <f t="shared" si="91"/>
        <v>0</v>
      </c>
      <c r="J2926" s="74" t="str">
        <f t="shared" si="90"/>
        <v/>
      </c>
    </row>
    <row r="2927" spans="1:10" ht="15" customHeight="1">
      <c r="A2927" s="25">
        <v>2972</v>
      </c>
      <c r="B2927" s="25" t="s">
        <v>17</v>
      </c>
      <c r="C2927" s="24" t="s">
        <v>3216</v>
      </c>
      <c r="D2927" s="24" t="s">
        <v>3214</v>
      </c>
      <c r="E2927" s="23">
        <v>80205</v>
      </c>
      <c r="F2927" s="115">
        <v>21</v>
      </c>
      <c r="G2927" s="85">
        <v>3.8266666666666667</v>
      </c>
      <c r="H2927" s="72"/>
      <c r="I2927" s="73">
        <f t="shared" si="91"/>
        <v>0</v>
      </c>
      <c r="J2927" s="74" t="str">
        <f t="shared" si="90"/>
        <v/>
      </c>
    </row>
    <row r="2928" spans="1:10" ht="15" customHeight="1">
      <c r="A2928" s="25">
        <v>2973</v>
      </c>
      <c r="B2928" s="25" t="s">
        <v>17</v>
      </c>
      <c r="C2928" s="24" t="s">
        <v>3215</v>
      </c>
      <c r="D2928" s="24" t="s">
        <v>3214</v>
      </c>
      <c r="E2928" s="23">
        <v>80205</v>
      </c>
      <c r="F2928" s="115">
        <v>285</v>
      </c>
      <c r="G2928" s="85">
        <v>1.2833333333333332</v>
      </c>
      <c r="H2928" s="72"/>
      <c r="I2928" s="73">
        <f t="shared" si="91"/>
        <v>0</v>
      </c>
      <c r="J2928" s="74" t="str">
        <f t="shared" si="90"/>
        <v/>
      </c>
    </row>
    <row r="2929" spans="1:10" ht="15" customHeight="1">
      <c r="A2929" s="25">
        <v>2974</v>
      </c>
      <c r="B2929" s="25" t="s">
        <v>17</v>
      </c>
      <c r="C2929" s="24" t="s">
        <v>3212</v>
      </c>
      <c r="D2929" s="24" t="s">
        <v>2752</v>
      </c>
      <c r="E2929" s="23">
        <v>80205</v>
      </c>
      <c r="F2929" s="115">
        <v>88</v>
      </c>
      <c r="G2929" s="85">
        <v>7.3299999999999992</v>
      </c>
      <c r="H2929" s="72"/>
      <c r="I2929" s="73">
        <f t="shared" si="91"/>
        <v>0</v>
      </c>
      <c r="J2929" s="74" t="str">
        <f t="shared" si="90"/>
        <v/>
      </c>
    </row>
    <row r="2930" spans="1:10" ht="15" customHeight="1">
      <c r="A2930" s="25">
        <v>2975</v>
      </c>
      <c r="B2930" s="25" t="s">
        <v>17</v>
      </c>
      <c r="C2930" s="24" t="s">
        <v>3210</v>
      </c>
      <c r="D2930" s="24" t="s">
        <v>2752</v>
      </c>
      <c r="E2930" s="23">
        <v>80205</v>
      </c>
      <c r="F2930" s="115">
        <v>8460</v>
      </c>
      <c r="G2930" s="85">
        <v>4.1733333333333329</v>
      </c>
      <c r="H2930" s="72"/>
      <c r="I2930" s="73">
        <f t="shared" si="91"/>
        <v>0</v>
      </c>
      <c r="J2930" s="74" t="str">
        <f t="shared" si="90"/>
        <v/>
      </c>
    </row>
    <row r="2931" spans="1:10" ht="15" customHeight="1">
      <c r="A2931" s="25">
        <v>2976</v>
      </c>
      <c r="B2931" s="25" t="s">
        <v>17</v>
      </c>
      <c r="C2931" s="24" t="s">
        <v>3209</v>
      </c>
      <c r="D2931" s="24" t="s">
        <v>2752</v>
      </c>
      <c r="E2931" s="23">
        <v>80205</v>
      </c>
      <c r="F2931" s="115">
        <v>31134</v>
      </c>
      <c r="G2931" s="85">
        <v>4.2600000000000007</v>
      </c>
      <c r="H2931" s="72"/>
      <c r="I2931" s="73">
        <f t="shared" si="91"/>
        <v>0</v>
      </c>
      <c r="J2931" s="74" t="str">
        <f t="shared" si="90"/>
        <v/>
      </c>
    </row>
    <row r="2932" spans="1:10" ht="15" customHeight="1">
      <c r="A2932" s="25">
        <v>2977</v>
      </c>
      <c r="B2932" s="25" t="s">
        <v>17</v>
      </c>
      <c r="C2932" s="24" t="s">
        <v>3208</v>
      </c>
      <c r="D2932" s="24" t="s">
        <v>2752</v>
      </c>
      <c r="E2932" s="23">
        <v>80205</v>
      </c>
      <c r="F2932" s="115">
        <v>438</v>
      </c>
      <c r="G2932" s="85">
        <v>2.9866666666666668</v>
      </c>
      <c r="H2932" s="72"/>
      <c r="I2932" s="73">
        <f t="shared" si="91"/>
        <v>0</v>
      </c>
      <c r="J2932" s="74" t="str">
        <f t="shared" si="90"/>
        <v/>
      </c>
    </row>
    <row r="2933" spans="1:10" ht="15" customHeight="1">
      <c r="A2933" s="25">
        <v>2978</v>
      </c>
      <c r="B2933" s="25" t="s">
        <v>17</v>
      </c>
      <c r="C2933" s="24" t="s">
        <v>3207</v>
      </c>
      <c r="D2933" s="24" t="s">
        <v>2822</v>
      </c>
      <c r="E2933" s="23">
        <v>80205</v>
      </c>
      <c r="F2933" s="115">
        <v>287</v>
      </c>
      <c r="G2933" s="85">
        <v>4.4799999999999995</v>
      </c>
      <c r="H2933" s="72"/>
      <c r="I2933" s="73">
        <f t="shared" si="91"/>
        <v>0</v>
      </c>
      <c r="J2933" s="74" t="str">
        <f t="shared" si="90"/>
        <v/>
      </c>
    </row>
    <row r="2934" spans="1:10" ht="15" customHeight="1">
      <c r="A2934" s="25">
        <v>2979</v>
      </c>
      <c r="B2934" s="25" t="s">
        <v>17</v>
      </c>
      <c r="C2934" s="24" t="s">
        <v>3206</v>
      </c>
      <c r="D2934" s="24" t="s">
        <v>2752</v>
      </c>
      <c r="E2934" s="23">
        <v>80205</v>
      </c>
      <c r="F2934" s="115">
        <v>3960</v>
      </c>
      <c r="G2934" s="85">
        <v>6.31</v>
      </c>
      <c r="H2934" s="72"/>
      <c r="I2934" s="73">
        <f t="shared" si="91"/>
        <v>0</v>
      </c>
      <c r="J2934" s="74" t="str">
        <f t="shared" si="90"/>
        <v/>
      </c>
    </row>
    <row r="2935" spans="1:10" ht="15" customHeight="1">
      <c r="A2935" s="25">
        <v>2980</v>
      </c>
      <c r="B2935" s="25" t="s">
        <v>17</v>
      </c>
      <c r="C2935" s="24" t="s">
        <v>3205</v>
      </c>
      <c r="D2935" s="24" t="s">
        <v>2817</v>
      </c>
      <c r="E2935" s="23">
        <v>80205</v>
      </c>
      <c r="F2935" s="115">
        <v>240</v>
      </c>
      <c r="G2935" s="85">
        <v>10.55</v>
      </c>
      <c r="H2935" s="72"/>
      <c r="I2935" s="73">
        <f t="shared" si="91"/>
        <v>0</v>
      </c>
      <c r="J2935" s="74" t="str">
        <f t="shared" si="90"/>
        <v/>
      </c>
    </row>
    <row r="2936" spans="1:10" ht="15" customHeight="1">
      <c r="A2936" s="25">
        <v>2981</v>
      </c>
      <c r="B2936" s="25" t="s">
        <v>17</v>
      </c>
      <c r="C2936" s="24" t="s">
        <v>3204</v>
      </c>
      <c r="D2936" s="24" t="s">
        <v>2752</v>
      </c>
      <c r="E2936" s="23">
        <v>80205</v>
      </c>
      <c r="F2936" s="115">
        <v>47</v>
      </c>
      <c r="G2936" s="85">
        <v>22.11</v>
      </c>
      <c r="H2936" s="72"/>
      <c r="I2936" s="73">
        <f t="shared" si="91"/>
        <v>0</v>
      </c>
      <c r="J2936" s="74" t="str">
        <f t="shared" si="90"/>
        <v/>
      </c>
    </row>
    <row r="2937" spans="1:10" ht="15" customHeight="1">
      <c r="A2937" s="25">
        <v>2982</v>
      </c>
      <c r="B2937" s="25" t="s">
        <v>17</v>
      </c>
      <c r="C2937" s="24" t="s">
        <v>3202</v>
      </c>
      <c r="D2937" s="24" t="s">
        <v>3201</v>
      </c>
      <c r="E2937" s="23" t="s">
        <v>719</v>
      </c>
      <c r="F2937" s="115">
        <v>334</v>
      </c>
      <c r="G2937" s="85">
        <v>0.44333333333333336</v>
      </c>
      <c r="H2937" s="72"/>
      <c r="I2937" s="73">
        <f t="shared" si="91"/>
        <v>0</v>
      </c>
      <c r="J2937" s="74" t="str">
        <f t="shared" si="90"/>
        <v/>
      </c>
    </row>
    <row r="2938" spans="1:10" ht="15" customHeight="1">
      <c r="A2938" s="25">
        <v>2983</v>
      </c>
      <c r="B2938" s="25" t="s">
        <v>17</v>
      </c>
      <c r="C2938" s="24" t="s">
        <v>311</v>
      </c>
      <c r="D2938" s="24" t="s">
        <v>3155</v>
      </c>
      <c r="E2938" s="23">
        <v>80205</v>
      </c>
      <c r="F2938" s="115">
        <v>191</v>
      </c>
      <c r="G2938" s="85">
        <v>1.3866666666666667</v>
      </c>
      <c r="H2938" s="72"/>
      <c r="I2938" s="73">
        <f t="shared" si="91"/>
        <v>0</v>
      </c>
      <c r="J2938" s="74" t="str">
        <f t="shared" si="90"/>
        <v/>
      </c>
    </row>
    <row r="2939" spans="1:10" ht="15" customHeight="1">
      <c r="A2939" s="25">
        <v>2984</v>
      </c>
      <c r="B2939" s="25" t="s">
        <v>17</v>
      </c>
      <c r="C2939" s="24" t="s">
        <v>3200</v>
      </c>
      <c r="D2939" s="24" t="s">
        <v>3155</v>
      </c>
      <c r="E2939" s="23">
        <v>80205</v>
      </c>
      <c r="F2939" s="115">
        <v>162</v>
      </c>
      <c r="G2939" s="85">
        <v>2.3633333333333333</v>
      </c>
      <c r="H2939" s="72"/>
      <c r="I2939" s="73">
        <f t="shared" si="91"/>
        <v>0</v>
      </c>
      <c r="J2939" s="74" t="str">
        <f t="shared" si="90"/>
        <v/>
      </c>
    </row>
    <row r="2940" spans="1:10" ht="15" customHeight="1">
      <c r="A2940" s="25">
        <v>2985</v>
      </c>
      <c r="B2940" s="25" t="s">
        <v>17</v>
      </c>
      <c r="C2940" s="24" t="s">
        <v>3199</v>
      </c>
      <c r="D2940" s="24" t="s">
        <v>3155</v>
      </c>
      <c r="E2940" s="23">
        <v>80205</v>
      </c>
      <c r="F2940" s="115">
        <v>2053</v>
      </c>
      <c r="G2940" s="85">
        <v>1.1033333333333333</v>
      </c>
      <c r="H2940" s="72"/>
      <c r="I2940" s="73">
        <f t="shared" si="91"/>
        <v>0</v>
      </c>
      <c r="J2940" s="74" t="str">
        <f t="shared" si="90"/>
        <v/>
      </c>
    </row>
    <row r="2941" spans="1:10" ht="15" customHeight="1">
      <c r="A2941" s="25">
        <v>2986</v>
      </c>
      <c r="B2941" s="25" t="s">
        <v>17</v>
      </c>
      <c r="C2941" s="24" t="s">
        <v>3198</v>
      </c>
      <c r="D2941" s="24" t="s">
        <v>3174</v>
      </c>
      <c r="E2941" s="23">
        <v>0</v>
      </c>
      <c r="F2941" s="115">
        <v>1736</v>
      </c>
      <c r="G2941" s="85">
        <v>0.36</v>
      </c>
      <c r="H2941" s="72"/>
      <c r="I2941" s="73">
        <f t="shared" si="91"/>
        <v>0</v>
      </c>
      <c r="J2941" s="74" t="str">
        <f t="shared" si="90"/>
        <v/>
      </c>
    </row>
    <row r="2942" spans="1:10" ht="15" customHeight="1">
      <c r="A2942" s="25">
        <v>2987</v>
      </c>
      <c r="B2942" s="25" t="s">
        <v>17</v>
      </c>
      <c r="C2942" s="24" t="s">
        <v>3198</v>
      </c>
      <c r="D2942" s="24" t="s">
        <v>3174</v>
      </c>
      <c r="E2942" s="23">
        <v>80205</v>
      </c>
      <c r="F2942" s="115">
        <v>234</v>
      </c>
      <c r="G2942" s="85">
        <v>0.52</v>
      </c>
      <c r="H2942" s="72"/>
      <c r="I2942" s="73">
        <f t="shared" si="91"/>
        <v>0</v>
      </c>
      <c r="J2942" s="74" t="str">
        <f t="shared" si="90"/>
        <v/>
      </c>
    </row>
    <row r="2943" spans="1:10" ht="15" customHeight="1">
      <c r="A2943" s="25">
        <v>2988</v>
      </c>
      <c r="B2943" s="25" t="s">
        <v>17</v>
      </c>
      <c r="C2943" s="24" t="s">
        <v>3197</v>
      </c>
      <c r="D2943" s="24" t="s">
        <v>2822</v>
      </c>
      <c r="E2943" s="23">
        <v>80205</v>
      </c>
      <c r="F2943" s="115">
        <v>72</v>
      </c>
      <c r="G2943" s="85">
        <v>1.0166666666666666</v>
      </c>
      <c r="H2943" s="72"/>
      <c r="I2943" s="73">
        <f t="shared" si="91"/>
        <v>0</v>
      </c>
      <c r="J2943" s="74" t="str">
        <f t="shared" si="90"/>
        <v/>
      </c>
    </row>
    <row r="2944" spans="1:10" ht="15" customHeight="1">
      <c r="A2944" s="25">
        <v>2989</v>
      </c>
      <c r="B2944" s="25" t="s">
        <v>17</v>
      </c>
      <c r="C2944" s="24" t="s">
        <v>3196</v>
      </c>
      <c r="D2944" s="24" t="s">
        <v>3174</v>
      </c>
      <c r="E2944" s="23">
        <v>80205</v>
      </c>
      <c r="F2944" s="115">
        <v>66</v>
      </c>
      <c r="G2944" s="85">
        <v>2.1566666666666667</v>
      </c>
      <c r="H2944" s="72"/>
      <c r="I2944" s="73">
        <f t="shared" si="91"/>
        <v>0</v>
      </c>
      <c r="J2944" s="74" t="str">
        <f t="shared" si="90"/>
        <v/>
      </c>
    </row>
    <row r="2945" spans="1:10" ht="15" customHeight="1">
      <c r="A2945" s="25">
        <v>2990</v>
      </c>
      <c r="B2945" s="25" t="s">
        <v>17</v>
      </c>
      <c r="C2945" s="24" t="s">
        <v>3195</v>
      </c>
      <c r="D2945" s="24" t="s">
        <v>3155</v>
      </c>
      <c r="E2945" s="23">
        <v>80205</v>
      </c>
      <c r="F2945" s="115">
        <v>408</v>
      </c>
      <c r="G2945" s="85">
        <v>0.70000000000000007</v>
      </c>
      <c r="H2945" s="72"/>
      <c r="I2945" s="73">
        <f t="shared" si="91"/>
        <v>0</v>
      </c>
      <c r="J2945" s="74" t="str">
        <f t="shared" si="90"/>
        <v/>
      </c>
    </row>
    <row r="2946" spans="1:10" ht="15" customHeight="1">
      <c r="A2946" s="25">
        <v>2991</v>
      </c>
      <c r="B2946" s="25" t="s">
        <v>17</v>
      </c>
      <c r="C2946" s="24" t="s">
        <v>3194</v>
      </c>
      <c r="D2946" s="24" t="s">
        <v>3163</v>
      </c>
      <c r="E2946" s="23">
        <v>80205</v>
      </c>
      <c r="F2946" s="115">
        <v>109</v>
      </c>
      <c r="G2946" s="85">
        <v>0.63666666666666671</v>
      </c>
      <c r="H2946" s="72"/>
      <c r="I2946" s="73">
        <f t="shared" si="91"/>
        <v>0</v>
      </c>
      <c r="J2946" s="74" t="str">
        <f t="shared" ref="J2946:J3009" si="92">IF(H:H&gt;G:G, "Above Estimated Unit Price", "")</f>
        <v/>
      </c>
    </row>
    <row r="2947" spans="1:10" ht="15" customHeight="1">
      <c r="A2947" s="25">
        <v>2992</v>
      </c>
      <c r="B2947" s="25" t="s">
        <v>17</v>
      </c>
      <c r="C2947" s="24" t="s">
        <v>3192</v>
      </c>
      <c r="D2947" s="24" t="s">
        <v>3174</v>
      </c>
      <c r="E2947" s="23">
        <v>80205</v>
      </c>
      <c r="F2947" s="115">
        <v>325</v>
      </c>
      <c r="G2947" s="85">
        <v>1.0766666666666669</v>
      </c>
      <c r="H2947" s="72"/>
      <c r="I2947" s="73">
        <f t="shared" ref="I2947:I3010" si="93">H2947*F2947</f>
        <v>0</v>
      </c>
      <c r="J2947" s="74" t="str">
        <f t="shared" si="92"/>
        <v/>
      </c>
    </row>
    <row r="2948" spans="1:10" ht="15" customHeight="1">
      <c r="A2948" s="25">
        <v>2993</v>
      </c>
      <c r="B2948" s="25" t="s">
        <v>17</v>
      </c>
      <c r="C2948" s="24" t="s">
        <v>3191</v>
      </c>
      <c r="D2948" s="24" t="s">
        <v>3174</v>
      </c>
      <c r="E2948" s="23">
        <v>80205</v>
      </c>
      <c r="F2948" s="115">
        <v>2504</v>
      </c>
      <c r="G2948" s="85">
        <v>0.75</v>
      </c>
      <c r="H2948" s="72"/>
      <c r="I2948" s="73">
        <f t="shared" si="93"/>
        <v>0</v>
      </c>
      <c r="J2948" s="74" t="str">
        <f t="shared" si="92"/>
        <v/>
      </c>
    </row>
    <row r="2949" spans="1:10" ht="15" customHeight="1">
      <c r="A2949" s="25">
        <v>2994</v>
      </c>
      <c r="B2949" s="25" t="s">
        <v>17</v>
      </c>
      <c r="C2949" s="24" t="s">
        <v>3190</v>
      </c>
      <c r="D2949" s="24" t="s">
        <v>3189</v>
      </c>
      <c r="E2949" s="23">
        <v>80205</v>
      </c>
      <c r="F2949" s="115">
        <v>122</v>
      </c>
      <c r="G2949" s="85">
        <v>0.81</v>
      </c>
      <c r="H2949" s="72"/>
      <c r="I2949" s="73">
        <f t="shared" si="93"/>
        <v>0</v>
      </c>
      <c r="J2949" s="74" t="str">
        <f t="shared" si="92"/>
        <v/>
      </c>
    </row>
    <row r="2950" spans="1:10" ht="15" customHeight="1">
      <c r="A2950" s="25">
        <v>2995</v>
      </c>
      <c r="B2950" s="25" t="s">
        <v>17</v>
      </c>
      <c r="C2950" s="24" t="s">
        <v>3188</v>
      </c>
      <c r="D2950" s="24" t="s">
        <v>3155</v>
      </c>
      <c r="E2950" s="23">
        <v>80205</v>
      </c>
      <c r="F2950" s="115">
        <v>148</v>
      </c>
      <c r="G2950" s="85">
        <v>0.80000000000000016</v>
      </c>
      <c r="H2950" s="72"/>
      <c r="I2950" s="73">
        <f t="shared" si="93"/>
        <v>0</v>
      </c>
      <c r="J2950" s="74" t="str">
        <f t="shared" si="92"/>
        <v/>
      </c>
    </row>
    <row r="2951" spans="1:10" ht="15" customHeight="1">
      <c r="A2951" s="25">
        <v>2996</v>
      </c>
      <c r="B2951" s="25" t="s">
        <v>17</v>
      </c>
      <c r="C2951" s="24" t="s">
        <v>3187</v>
      </c>
      <c r="D2951" s="24" t="s">
        <v>3155</v>
      </c>
      <c r="E2951" s="23">
        <v>80205</v>
      </c>
      <c r="F2951" s="115">
        <v>70</v>
      </c>
      <c r="G2951" s="85">
        <v>0.95666666666666667</v>
      </c>
      <c r="H2951" s="72"/>
      <c r="I2951" s="73">
        <f t="shared" si="93"/>
        <v>0</v>
      </c>
      <c r="J2951" s="74" t="str">
        <f t="shared" si="92"/>
        <v/>
      </c>
    </row>
    <row r="2952" spans="1:10" ht="15" customHeight="1">
      <c r="A2952" s="25">
        <v>2997</v>
      </c>
      <c r="B2952" s="25" t="s">
        <v>17</v>
      </c>
      <c r="C2952" s="24" t="s">
        <v>3186</v>
      </c>
      <c r="D2952" s="24" t="s">
        <v>3155</v>
      </c>
      <c r="E2952" s="23">
        <v>80205</v>
      </c>
      <c r="F2952" s="115">
        <v>508</v>
      </c>
      <c r="G2952" s="85">
        <v>0.55000000000000004</v>
      </c>
      <c r="H2952" s="72"/>
      <c r="I2952" s="73">
        <f t="shared" si="93"/>
        <v>0</v>
      </c>
      <c r="J2952" s="74" t="str">
        <f t="shared" si="92"/>
        <v/>
      </c>
    </row>
    <row r="2953" spans="1:10" ht="15" customHeight="1">
      <c r="A2953" s="25">
        <v>2998</v>
      </c>
      <c r="B2953" s="25" t="s">
        <v>17</v>
      </c>
      <c r="C2953" s="24" t="s">
        <v>3185</v>
      </c>
      <c r="D2953" s="24" t="s">
        <v>3155</v>
      </c>
      <c r="E2953" s="23">
        <v>80205</v>
      </c>
      <c r="F2953" s="115">
        <v>96</v>
      </c>
      <c r="G2953" s="85">
        <v>2.1433333333333335</v>
      </c>
      <c r="H2953" s="72"/>
      <c r="I2953" s="73">
        <f t="shared" si="93"/>
        <v>0</v>
      </c>
      <c r="J2953" s="74" t="str">
        <f t="shared" si="92"/>
        <v/>
      </c>
    </row>
    <row r="2954" spans="1:10" ht="15" customHeight="1">
      <c r="A2954" s="25">
        <v>2999</v>
      </c>
      <c r="B2954" s="25" t="s">
        <v>17</v>
      </c>
      <c r="C2954" s="24" t="s">
        <v>3184</v>
      </c>
      <c r="D2954" s="24" t="s">
        <v>3155</v>
      </c>
      <c r="E2954" s="23">
        <v>80205</v>
      </c>
      <c r="F2954" s="115">
        <v>87</v>
      </c>
      <c r="G2954" s="85">
        <v>1.18</v>
      </c>
      <c r="H2954" s="72"/>
      <c r="I2954" s="73">
        <f t="shared" si="93"/>
        <v>0</v>
      </c>
      <c r="J2954" s="74" t="str">
        <f t="shared" si="92"/>
        <v/>
      </c>
    </row>
    <row r="2955" spans="1:10" ht="15" customHeight="1">
      <c r="A2955" s="25">
        <v>3000</v>
      </c>
      <c r="B2955" s="25" t="s">
        <v>17</v>
      </c>
      <c r="C2955" s="24" t="s">
        <v>3183</v>
      </c>
      <c r="D2955" s="24" t="s">
        <v>3174</v>
      </c>
      <c r="E2955" s="23">
        <v>80205</v>
      </c>
      <c r="F2955" s="115">
        <v>80</v>
      </c>
      <c r="G2955" s="85">
        <v>0.88</v>
      </c>
      <c r="H2955" s="72"/>
      <c r="I2955" s="73">
        <f t="shared" si="93"/>
        <v>0</v>
      </c>
      <c r="J2955" s="74" t="str">
        <f t="shared" si="92"/>
        <v/>
      </c>
    </row>
    <row r="2956" spans="1:10" ht="15" customHeight="1">
      <c r="A2956" s="25">
        <v>3001</v>
      </c>
      <c r="B2956" s="25" t="s">
        <v>17</v>
      </c>
      <c r="C2956" s="24" t="s">
        <v>3182</v>
      </c>
      <c r="D2956" s="24" t="s">
        <v>3155</v>
      </c>
      <c r="E2956" s="23">
        <v>80205</v>
      </c>
      <c r="F2956" s="115">
        <v>306</v>
      </c>
      <c r="G2956" s="85">
        <v>1.3566666666666667</v>
      </c>
      <c r="H2956" s="72"/>
      <c r="I2956" s="73">
        <f t="shared" si="93"/>
        <v>0</v>
      </c>
      <c r="J2956" s="74" t="str">
        <f t="shared" si="92"/>
        <v/>
      </c>
    </row>
    <row r="2957" spans="1:10" ht="15" customHeight="1">
      <c r="A2957" s="25">
        <v>3002</v>
      </c>
      <c r="B2957" s="25" t="s">
        <v>17</v>
      </c>
      <c r="C2957" s="24" t="s">
        <v>3181</v>
      </c>
      <c r="D2957" s="24" t="s">
        <v>3180</v>
      </c>
      <c r="E2957" s="23">
        <v>80205</v>
      </c>
      <c r="F2957" s="115">
        <v>255</v>
      </c>
      <c r="G2957" s="85">
        <v>5.1533333333333333</v>
      </c>
      <c r="H2957" s="72"/>
      <c r="I2957" s="73">
        <f t="shared" si="93"/>
        <v>0</v>
      </c>
      <c r="J2957" s="74" t="str">
        <f t="shared" si="92"/>
        <v/>
      </c>
    </row>
    <row r="2958" spans="1:10" ht="15" customHeight="1">
      <c r="A2958" s="25">
        <v>3003</v>
      </c>
      <c r="B2958" s="25" t="s">
        <v>17</v>
      </c>
      <c r="C2958" s="24" t="s">
        <v>3179</v>
      </c>
      <c r="D2958" s="24" t="s">
        <v>3155</v>
      </c>
      <c r="E2958" s="23">
        <v>80205</v>
      </c>
      <c r="F2958" s="115">
        <v>58</v>
      </c>
      <c r="G2958" s="85">
        <v>3.7666666666666662</v>
      </c>
      <c r="H2958" s="72"/>
      <c r="I2958" s="73">
        <f t="shared" si="93"/>
        <v>0</v>
      </c>
      <c r="J2958" s="74" t="str">
        <f t="shared" si="92"/>
        <v/>
      </c>
    </row>
    <row r="2959" spans="1:10" ht="15" customHeight="1">
      <c r="A2959" s="25">
        <v>3004</v>
      </c>
      <c r="B2959" s="25" t="s">
        <v>17</v>
      </c>
      <c r="C2959" s="24" t="s">
        <v>3178</v>
      </c>
      <c r="D2959" s="24" t="s">
        <v>3163</v>
      </c>
      <c r="E2959" s="23">
        <v>80205</v>
      </c>
      <c r="F2959" s="115">
        <v>132</v>
      </c>
      <c r="G2959" s="85">
        <v>7.27</v>
      </c>
      <c r="H2959" s="72"/>
      <c r="I2959" s="73">
        <f t="shared" si="93"/>
        <v>0</v>
      </c>
      <c r="J2959" s="74" t="str">
        <f t="shared" si="92"/>
        <v/>
      </c>
    </row>
    <row r="2960" spans="1:10" ht="15" customHeight="1">
      <c r="A2960" s="25">
        <v>3005</v>
      </c>
      <c r="B2960" s="25" t="s">
        <v>17</v>
      </c>
      <c r="C2960" s="24" t="s">
        <v>3177</v>
      </c>
      <c r="D2960" s="24" t="s">
        <v>3174</v>
      </c>
      <c r="E2960" s="23">
        <v>80205</v>
      </c>
      <c r="F2960" s="115">
        <v>392</v>
      </c>
      <c r="G2960" s="85">
        <v>0.72333333333333327</v>
      </c>
      <c r="H2960" s="72"/>
      <c r="I2960" s="73">
        <f t="shared" si="93"/>
        <v>0</v>
      </c>
      <c r="J2960" s="74" t="str">
        <f t="shared" si="92"/>
        <v/>
      </c>
    </row>
    <row r="2961" spans="1:10" ht="15" customHeight="1">
      <c r="A2961" s="25">
        <v>3006</v>
      </c>
      <c r="B2961" s="25" t="s">
        <v>17</v>
      </c>
      <c r="C2961" s="24" t="s">
        <v>3176</v>
      </c>
      <c r="D2961" s="24" t="s">
        <v>3155</v>
      </c>
      <c r="E2961" s="23">
        <v>80205</v>
      </c>
      <c r="F2961" s="115">
        <v>134</v>
      </c>
      <c r="G2961" s="85">
        <v>0.94666666666666666</v>
      </c>
      <c r="H2961" s="72"/>
      <c r="I2961" s="73">
        <f t="shared" si="93"/>
        <v>0</v>
      </c>
      <c r="J2961" s="74" t="str">
        <f t="shared" si="92"/>
        <v/>
      </c>
    </row>
    <row r="2962" spans="1:10" ht="15" customHeight="1">
      <c r="A2962" s="25">
        <v>3007</v>
      </c>
      <c r="B2962" s="25" t="s">
        <v>17</v>
      </c>
      <c r="C2962" s="24" t="s">
        <v>3175</v>
      </c>
      <c r="D2962" s="24" t="s">
        <v>3174</v>
      </c>
      <c r="E2962" s="23">
        <v>80205</v>
      </c>
      <c r="F2962" s="115">
        <v>44</v>
      </c>
      <c r="G2962" s="85">
        <v>1.4033333333333333</v>
      </c>
      <c r="H2962" s="72"/>
      <c r="I2962" s="73">
        <f t="shared" si="93"/>
        <v>0</v>
      </c>
      <c r="J2962" s="74" t="str">
        <f t="shared" si="92"/>
        <v/>
      </c>
    </row>
    <row r="2963" spans="1:10" ht="15" customHeight="1">
      <c r="A2963" s="25">
        <v>3008</v>
      </c>
      <c r="B2963" s="25" t="s">
        <v>17</v>
      </c>
      <c r="C2963" s="24" t="s">
        <v>310</v>
      </c>
      <c r="D2963" s="24" t="s">
        <v>3155</v>
      </c>
      <c r="E2963" s="23">
        <v>80205</v>
      </c>
      <c r="F2963" s="115">
        <v>35</v>
      </c>
      <c r="G2963" s="85">
        <v>2.0533333333333332</v>
      </c>
      <c r="H2963" s="72"/>
      <c r="I2963" s="73">
        <f t="shared" si="93"/>
        <v>0</v>
      </c>
      <c r="J2963" s="74" t="str">
        <f t="shared" si="92"/>
        <v/>
      </c>
    </row>
    <row r="2964" spans="1:10" ht="15" customHeight="1">
      <c r="A2964" s="25">
        <v>3009</v>
      </c>
      <c r="B2964" s="25" t="s">
        <v>17</v>
      </c>
      <c r="C2964" s="24" t="s">
        <v>3173</v>
      </c>
      <c r="D2964" s="24" t="s">
        <v>2822</v>
      </c>
      <c r="E2964" s="23">
        <v>80205</v>
      </c>
      <c r="F2964" s="115">
        <v>8</v>
      </c>
      <c r="G2964" s="85">
        <v>17.07</v>
      </c>
      <c r="H2964" s="72"/>
      <c r="I2964" s="73">
        <f t="shared" si="93"/>
        <v>0</v>
      </c>
      <c r="J2964" s="74" t="str">
        <f t="shared" si="92"/>
        <v/>
      </c>
    </row>
    <row r="2965" spans="1:10" ht="15" customHeight="1">
      <c r="A2965" s="25">
        <v>3010</v>
      </c>
      <c r="B2965" s="25" t="s">
        <v>17</v>
      </c>
      <c r="C2965" s="24" t="s">
        <v>3172</v>
      </c>
      <c r="D2965" s="24" t="s">
        <v>3155</v>
      </c>
      <c r="E2965" s="23">
        <v>80205</v>
      </c>
      <c r="F2965" s="115">
        <v>28</v>
      </c>
      <c r="G2965" s="85">
        <v>3.7666666666666662</v>
      </c>
      <c r="H2965" s="72"/>
      <c r="I2965" s="73">
        <f t="shared" si="93"/>
        <v>0</v>
      </c>
      <c r="J2965" s="74" t="str">
        <f t="shared" si="92"/>
        <v/>
      </c>
    </row>
    <row r="2966" spans="1:10" ht="15" customHeight="1">
      <c r="A2966" s="25">
        <v>3011</v>
      </c>
      <c r="B2966" s="25" t="s">
        <v>17</v>
      </c>
      <c r="C2966" s="24" t="s">
        <v>3171</v>
      </c>
      <c r="D2966" s="24" t="s">
        <v>3155</v>
      </c>
      <c r="E2966" s="23">
        <v>80205</v>
      </c>
      <c r="F2966" s="115">
        <v>44</v>
      </c>
      <c r="G2966" s="85">
        <v>6.9033333333333333</v>
      </c>
      <c r="H2966" s="72"/>
      <c r="I2966" s="73">
        <f t="shared" si="93"/>
        <v>0</v>
      </c>
      <c r="J2966" s="74" t="str">
        <f t="shared" si="92"/>
        <v/>
      </c>
    </row>
    <row r="2967" spans="1:10" ht="15" customHeight="1">
      <c r="A2967" s="25">
        <v>3012</v>
      </c>
      <c r="B2967" s="25" t="s">
        <v>17</v>
      </c>
      <c r="C2967" s="24" t="s">
        <v>3170</v>
      </c>
      <c r="D2967" s="24" t="s">
        <v>3169</v>
      </c>
      <c r="E2967" s="23">
        <v>80205</v>
      </c>
      <c r="F2967" s="115">
        <v>12</v>
      </c>
      <c r="G2967" s="85">
        <v>6.5266666666666673</v>
      </c>
      <c r="H2967" s="72"/>
      <c r="I2967" s="73">
        <f t="shared" si="93"/>
        <v>0</v>
      </c>
      <c r="J2967" s="74" t="str">
        <f t="shared" si="92"/>
        <v/>
      </c>
    </row>
    <row r="2968" spans="1:10" ht="15" customHeight="1">
      <c r="A2968" s="25">
        <v>3013</v>
      </c>
      <c r="B2968" s="25" t="s">
        <v>17</v>
      </c>
      <c r="C2968" s="24" t="s">
        <v>3168</v>
      </c>
      <c r="D2968" s="24" t="s">
        <v>3155</v>
      </c>
      <c r="E2968" s="23">
        <v>80205</v>
      </c>
      <c r="F2968" s="115">
        <v>6</v>
      </c>
      <c r="G2968" s="85">
        <v>8.43</v>
      </c>
      <c r="H2968" s="72"/>
      <c r="I2968" s="73">
        <f t="shared" si="93"/>
        <v>0</v>
      </c>
      <c r="J2968" s="74" t="str">
        <f t="shared" si="92"/>
        <v/>
      </c>
    </row>
    <row r="2969" spans="1:10" ht="15" customHeight="1">
      <c r="A2969" s="25">
        <v>3014</v>
      </c>
      <c r="B2969" s="25" t="s">
        <v>17</v>
      </c>
      <c r="C2969" s="24" t="s">
        <v>3167</v>
      </c>
      <c r="D2969" s="24" t="s">
        <v>3155</v>
      </c>
      <c r="E2969" s="23">
        <v>80205</v>
      </c>
      <c r="F2969" s="115">
        <v>14</v>
      </c>
      <c r="G2969" s="85">
        <v>7.8166666666666664</v>
      </c>
      <c r="H2969" s="72"/>
      <c r="I2969" s="73">
        <f t="shared" si="93"/>
        <v>0</v>
      </c>
      <c r="J2969" s="74" t="str">
        <f t="shared" si="92"/>
        <v/>
      </c>
    </row>
    <row r="2970" spans="1:10" ht="15" customHeight="1">
      <c r="A2970" s="25">
        <v>3015</v>
      </c>
      <c r="B2970" s="25" t="s">
        <v>17</v>
      </c>
      <c r="C2970" s="24" t="s">
        <v>3166</v>
      </c>
      <c r="D2970" s="24" t="s">
        <v>3165</v>
      </c>
      <c r="E2970" s="23">
        <v>80205</v>
      </c>
      <c r="F2970" s="115">
        <v>65</v>
      </c>
      <c r="G2970" s="85">
        <v>6.8</v>
      </c>
      <c r="H2970" s="72"/>
      <c r="I2970" s="73">
        <f t="shared" si="93"/>
        <v>0</v>
      </c>
      <c r="J2970" s="74" t="str">
        <f t="shared" si="92"/>
        <v/>
      </c>
    </row>
    <row r="2971" spans="1:10" ht="15" customHeight="1">
      <c r="A2971" s="25">
        <v>3016</v>
      </c>
      <c r="B2971" s="25" t="s">
        <v>17</v>
      </c>
      <c r="C2971" s="24" t="s">
        <v>3164</v>
      </c>
      <c r="D2971" s="24" t="s">
        <v>3163</v>
      </c>
      <c r="E2971" s="23">
        <v>98897</v>
      </c>
      <c r="F2971" s="115">
        <v>30</v>
      </c>
      <c r="G2971" s="85">
        <v>4.4800000000000004</v>
      </c>
      <c r="H2971" s="72"/>
      <c r="I2971" s="73">
        <f t="shared" si="93"/>
        <v>0</v>
      </c>
      <c r="J2971" s="74" t="str">
        <f t="shared" si="92"/>
        <v/>
      </c>
    </row>
    <row r="2972" spans="1:10" ht="15" customHeight="1">
      <c r="A2972" s="25">
        <v>3017</v>
      </c>
      <c r="B2972" s="25" t="s">
        <v>17</v>
      </c>
      <c r="C2972" s="24" t="s">
        <v>3162</v>
      </c>
      <c r="D2972" s="24" t="s">
        <v>2888</v>
      </c>
      <c r="E2972" s="23">
        <v>80205</v>
      </c>
      <c r="F2972" s="115">
        <v>34</v>
      </c>
      <c r="G2972" s="85">
        <v>118.38</v>
      </c>
      <c r="H2972" s="72"/>
      <c r="I2972" s="73">
        <f t="shared" si="93"/>
        <v>0</v>
      </c>
      <c r="J2972" s="74" t="str">
        <f t="shared" si="92"/>
        <v/>
      </c>
    </row>
    <row r="2973" spans="1:10" ht="15" customHeight="1">
      <c r="A2973" s="25">
        <v>3018</v>
      </c>
      <c r="B2973" s="25" t="s">
        <v>17</v>
      </c>
      <c r="C2973" s="24" t="s">
        <v>3161</v>
      </c>
      <c r="D2973" s="24" t="s">
        <v>3159</v>
      </c>
      <c r="E2973" s="23">
        <v>80205</v>
      </c>
      <c r="F2973" s="115">
        <v>29</v>
      </c>
      <c r="G2973" s="85">
        <v>10.7</v>
      </c>
      <c r="H2973" s="72"/>
      <c r="I2973" s="73">
        <f t="shared" si="93"/>
        <v>0</v>
      </c>
      <c r="J2973" s="74" t="str">
        <f t="shared" si="92"/>
        <v/>
      </c>
    </row>
    <row r="2974" spans="1:10" ht="15" customHeight="1">
      <c r="A2974" s="25">
        <v>3019</v>
      </c>
      <c r="B2974" s="25" t="s">
        <v>17</v>
      </c>
      <c r="C2974" s="24" t="s">
        <v>3160</v>
      </c>
      <c r="D2974" s="24" t="s">
        <v>3159</v>
      </c>
      <c r="E2974" s="23">
        <v>80205</v>
      </c>
      <c r="F2974" s="115">
        <v>69</v>
      </c>
      <c r="G2974" s="85">
        <v>84.45</v>
      </c>
      <c r="H2974" s="72"/>
      <c r="I2974" s="73">
        <f t="shared" si="93"/>
        <v>0</v>
      </c>
      <c r="J2974" s="74" t="str">
        <f t="shared" si="92"/>
        <v/>
      </c>
    </row>
    <row r="2975" spans="1:10" ht="15" customHeight="1">
      <c r="A2975" s="25">
        <v>3020</v>
      </c>
      <c r="B2975" s="25" t="s">
        <v>17</v>
      </c>
      <c r="C2975" s="24" t="s">
        <v>3158</v>
      </c>
      <c r="D2975" s="24" t="s">
        <v>3155</v>
      </c>
      <c r="E2975" s="23">
        <v>80205</v>
      </c>
      <c r="F2975" s="115">
        <v>10</v>
      </c>
      <c r="G2975" s="85">
        <v>8.3899999999999988</v>
      </c>
      <c r="H2975" s="72"/>
      <c r="I2975" s="73">
        <f t="shared" si="93"/>
        <v>0</v>
      </c>
      <c r="J2975" s="74" t="str">
        <f t="shared" si="92"/>
        <v/>
      </c>
    </row>
    <row r="2976" spans="1:10" ht="15" customHeight="1">
      <c r="A2976" s="25">
        <v>3021</v>
      </c>
      <c r="B2976" s="25" t="s">
        <v>17</v>
      </c>
      <c r="C2976" s="24" t="s">
        <v>3157</v>
      </c>
      <c r="D2976" s="24" t="s">
        <v>3155</v>
      </c>
      <c r="E2976" s="23">
        <v>80205</v>
      </c>
      <c r="F2976" s="115">
        <v>5</v>
      </c>
      <c r="G2976" s="85">
        <v>51.206666666666671</v>
      </c>
      <c r="H2976" s="72"/>
      <c r="I2976" s="73">
        <f t="shared" si="93"/>
        <v>0</v>
      </c>
      <c r="J2976" s="74" t="str">
        <f t="shared" si="92"/>
        <v/>
      </c>
    </row>
    <row r="2977" spans="1:10" ht="15" customHeight="1">
      <c r="A2977" s="25">
        <v>3022</v>
      </c>
      <c r="B2977" s="25" t="s">
        <v>17</v>
      </c>
      <c r="C2977" s="24" t="s">
        <v>3156</v>
      </c>
      <c r="D2977" s="24" t="s">
        <v>3155</v>
      </c>
      <c r="E2977" s="23">
        <v>80205</v>
      </c>
      <c r="F2977" s="115">
        <v>32</v>
      </c>
      <c r="G2977" s="85">
        <v>8.1900000000000013</v>
      </c>
      <c r="H2977" s="72"/>
      <c r="I2977" s="73">
        <f t="shared" si="93"/>
        <v>0</v>
      </c>
      <c r="J2977" s="74" t="str">
        <f t="shared" si="92"/>
        <v/>
      </c>
    </row>
    <row r="2978" spans="1:10" ht="15" customHeight="1">
      <c r="A2978" s="25">
        <v>3023</v>
      </c>
      <c r="B2978" s="25" t="s">
        <v>17</v>
      </c>
      <c r="C2978" s="24" t="s">
        <v>3154</v>
      </c>
      <c r="D2978" s="24" t="s">
        <v>2876</v>
      </c>
      <c r="E2978" s="23">
        <v>80205</v>
      </c>
      <c r="F2978" s="115">
        <v>31</v>
      </c>
      <c r="G2978" s="85">
        <v>33.503333333333337</v>
      </c>
      <c r="H2978" s="72"/>
      <c r="I2978" s="73">
        <f t="shared" si="93"/>
        <v>0</v>
      </c>
      <c r="J2978" s="74" t="str">
        <f t="shared" si="92"/>
        <v/>
      </c>
    </row>
    <row r="2979" spans="1:10" ht="15" customHeight="1">
      <c r="A2979" s="25">
        <v>3024</v>
      </c>
      <c r="B2979" s="25" t="s">
        <v>17</v>
      </c>
      <c r="C2979" s="24" t="s">
        <v>259</v>
      </c>
      <c r="D2979" s="24" t="s">
        <v>2751</v>
      </c>
      <c r="E2979" s="23">
        <v>80205</v>
      </c>
      <c r="F2979" s="115">
        <v>1098</v>
      </c>
      <c r="G2979" s="85">
        <v>1.2633333333333334</v>
      </c>
      <c r="H2979" s="72"/>
      <c r="I2979" s="73">
        <f t="shared" si="93"/>
        <v>0</v>
      </c>
      <c r="J2979" s="74" t="str">
        <f t="shared" si="92"/>
        <v/>
      </c>
    </row>
    <row r="2980" spans="1:10" ht="15" customHeight="1">
      <c r="A2980" s="25">
        <v>3025</v>
      </c>
      <c r="B2980" s="25" t="s">
        <v>17</v>
      </c>
      <c r="C2980" s="24" t="s">
        <v>3153</v>
      </c>
      <c r="D2980" s="24" t="s">
        <v>3118</v>
      </c>
      <c r="E2980" s="23">
        <v>80205</v>
      </c>
      <c r="F2980" s="115">
        <v>20</v>
      </c>
      <c r="G2980" s="85">
        <v>21.679999999999996</v>
      </c>
      <c r="H2980" s="72"/>
      <c r="I2980" s="73">
        <f t="shared" si="93"/>
        <v>0</v>
      </c>
      <c r="J2980" s="74" t="str">
        <f t="shared" si="92"/>
        <v/>
      </c>
    </row>
    <row r="2981" spans="1:10" ht="15" customHeight="1">
      <c r="A2981" s="25">
        <v>3026</v>
      </c>
      <c r="B2981" s="25" t="s">
        <v>17</v>
      </c>
      <c r="C2981" s="24" t="s">
        <v>3152</v>
      </c>
      <c r="D2981" s="24" t="s">
        <v>2974</v>
      </c>
      <c r="E2981" s="23">
        <v>80205</v>
      </c>
      <c r="F2981" s="115">
        <v>400</v>
      </c>
      <c r="G2981" s="85">
        <v>0.25</v>
      </c>
      <c r="H2981" s="72"/>
      <c r="I2981" s="73">
        <f t="shared" si="93"/>
        <v>0</v>
      </c>
      <c r="J2981" s="74" t="str">
        <f t="shared" si="92"/>
        <v/>
      </c>
    </row>
    <row r="2982" spans="1:10" ht="15" customHeight="1">
      <c r="A2982" s="25">
        <v>3027</v>
      </c>
      <c r="B2982" s="25" t="s">
        <v>17</v>
      </c>
      <c r="C2982" s="24" t="s">
        <v>3151</v>
      </c>
      <c r="D2982" s="24" t="s">
        <v>3074</v>
      </c>
      <c r="E2982" s="23">
        <v>11815</v>
      </c>
      <c r="F2982" s="115">
        <v>300</v>
      </c>
      <c r="G2982" s="85">
        <v>0.24666666666666667</v>
      </c>
      <c r="H2982" s="72"/>
      <c r="I2982" s="73">
        <f t="shared" si="93"/>
        <v>0</v>
      </c>
      <c r="J2982" s="74" t="str">
        <f t="shared" si="92"/>
        <v/>
      </c>
    </row>
    <row r="2983" spans="1:10" ht="15" customHeight="1">
      <c r="A2983" s="25">
        <v>3028</v>
      </c>
      <c r="B2983" s="25" t="s">
        <v>17</v>
      </c>
      <c r="C2983" s="24" t="s">
        <v>3150</v>
      </c>
      <c r="D2983" s="24" t="s">
        <v>2974</v>
      </c>
      <c r="E2983" s="23">
        <v>80205</v>
      </c>
      <c r="F2983" s="115">
        <v>600</v>
      </c>
      <c r="G2983" s="85">
        <v>0.27</v>
      </c>
      <c r="H2983" s="72"/>
      <c r="I2983" s="73">
        <f t="shared" si="93"/>
        <v>0</v>
      </c>
      <c r="J2983" s="74" t="str">
        <f t="shared" si="92"/>
        <v/>
      </c>
    </row>
    <row r="2984" spans="1:10" ht="15" customHeight="1">
      <c r="A2984" s="25">
        <v>3029</v>
      </c>
      <c r="B2984" s="25" t="s">
        <v>17</v>
      </c>
      <c r="C2984" s="24" t="s">
        <v>3149</v>
      </c>
      <c r="D2984" s="24" t="s">
        <v>3148</v>
      </c>
      <c r="E2984" s="23">
        <v>80205</v>
      </c>
      <c r="F2984" s="115">
        <v>100</v>
      </c>
      <c r="G2984" s="85">
        <v>0.5</v>
      </c>
      <c r="H2984" s="72"/>
      <c r="I2984" s="73">
        <f t="shared" si="93"/>
        <v>0</v>
      </c>
      <c r="J2984" s="74" t="str">
        <f t="shared" si="92"/>
        <v/>
      </c>
    </row>
    <row r="2985" spans="1:10" ht="15" customHeight="1">
      <c r="A2985" s="25">
        <v>3030</v>
      </c>
      <c r="B2985" s="25" t="s">
        <v>17</v>
      </c>
      <c r="C2985" s="24" t="s">
        <v>3146</v>
      </c>
      <c r="D2985" s="24" t="s">
        <v>3145</v>
      </c>
      <c r="E2985" s="23">
        <v>80205</v>
      </c>
      <c r="F2985" s="115">
        <v>1000</v>
      </c>
      <c r="G2985" s="85">
        <v>15.353333333333333</v>
      </c>
      <c r="H2985" s="72"/>
      <c r="I2985" s="73">
        <f t="shared" si="93"/>
        <v>0</v>
      </c>
      <c r="J2985" s="74" t="str">
        <f t="shared" si="92"/>
        <v/>
      </c>
    </row>
    <row r="2986" spans="1:10" ht="15" customHeight="1">
      <c r="A2986" s="25">
        <v>3031</v>
      </c>
      <c r="B2986" s="25" t="s">
        <v>17</v>
      </c>
      <c r="C2986" s="24" t="s">
        <v>3144</v>
      </c>
      <c r="D2986" s="24" t="s">
        <v>3143</v>
      </c>
      <c r="E2986" s="23">
        <v>32834</v>
      </c>
      <c r="F2986" s="115">
        <v>5</v>
      </c>
      <c r="G2986" s="85">
        <v>57.910000000000004</v>
      </c>
      <c r="H2986" s="72"/>
      <c r="I2986" s="73">
        <f t="shared" si="93"/>
        <v>0</v>
      </c>
      <c r="J2986" s="74" t="str">
        <f t="shared" si="92"/>
        <v/>
      </c>
    </row>
    <row r="2987" spans="1:10" ht="15" customHeight="1">
      <c r="A2987" s="25">
        <v>3032</v>
      </c>
      <c r="B2987" s="25" t="s">
        <v>17</v>
      </c>
      <c r="C2987" s="24" t="s">
        <v>3142</v>
      </c>
      <c r="D2987" s="24" t="s">
        <v>3141</v>
      </c>
      <c r="E2987" s="23">
        <v>72914</v>
      </c>
      <c r="F2987" s="115">
        <v>5</v>
      </c>
      <c r="G2987" s="85">
        <v>169</v>
      </c>
      <c r="H2987" s="72"/>
      <c r="I2987" s="73">
        <f t="shared" si="93"/>
        <v>0</v>
      </c>
      <c r="J2987" s="74" t="str">
        <f t="shared" si="92"/>
        <v/>
      </c>
    </row>
    <row r="2988" spans="1:10" ht="15" customHeight="1">
      <c r="A2988" s="25">
        <v>3033</v>
      </c>
      <c r="B2988" s="25" t="s">
        <v>17</v>
      </c>
      <c r="C2988" s="24" t="s">
        <v>3140</v>
      </c>
      <c r="D2988" s="24" t="s">
        <v>3139</v>
      </c>
      <c r="E2988" s="23" t="s">
        <v>3138</v>
      </c>
      <c r="F2988" s="115">
        <v>5</v>
      </c>
      <c r="G2988" s="85">
        <v>28.42</v>
      </c>
      <c r="H2988" s="72"/>
      <c r="I2988" s="73">
        <f t="shared" si="93"/>
        <v>0</v>
      </c>
      <c r="J2988" s="74" t="str">
        <f t="shared" si="92"/>
        <v/>
      </c>
    </row>
    <row r="2989" spans="1:10" ht="15" customHeight="1">
      <c r="A2989" s="25">
        <v>3034</v>
      </c>
      <c r="B2989" s="25" t="s">
        <v>17</v>
      </c>
      <c r="C2989" s="24" t="s">
        <v>3137</v>
      </c>
      <c r="D2989" s="24" t="s">
        <v>3136</v>
      </c>
      <c r="E2989" s="23" t="s">
        <v>1900</v>
      </c>
      <c r="F2989" s="115">
        <v>5</v>
      </c>
      <c r="G2989" s="85">
        <v>553.82000000000005</v>
      </c>
      <c r="H2989" s="72"/>
      <c r="I2989" s="73">
        <f t="shared" si="93"/>
        <v>0</v>
      </c>
      <c r="J2989" s="74" t="str">
        <f t="shared" si="92"/>
        <v/>
      </c>
    </row>
    <row r="2990" spans="1:10" ht="15" customHeight="1">
      <c r="A2990" s="25">
        <v>3035</v>
      </c>
      <c r="B2990" s="25" t="s">
        <v>17</v>
      </c>
      <c r="C2990" s="24" t="s">
        <v>3134</v>
      </c>
      <c r="D2990" s="24" t="s">
        <v>2822</v>
      </c>
      <c r="E2990" s="23" t="s">
        <v>3133</v>
      </c>
      <c r="F2990" s="115">
        <v>17</v>
      </c>
      <c r="G2990" s="85">
        <v>6.45</v>
      </c>
      <c r="H2990" s="72"/>
      <c r="I2990" s="73">
        <f t="shared" si="93"/>
        <v>0</v>
      </c>
      <c r="J2990" s="74" t="str">
        <f t="shared" si="92"/>
        <v/>
      </c>
    </row>
    <row r="2991" spans="1:10" ht="15" customHeight="1">
      <c r="A2991" s="25">
        <v>3036</v>
      </c>
      <c r="B2991" s="25" t="s">
        <v>17</v>
      </c>
      <c r="C2991" s="24" t="s">
        <v>3132</v>
      </c>
      <c r="D2991" s="24" t="s">
        <v>3131</v>
      </c>
      <c r="E2991" s="23">
        <v>76381</v>
      </c>
      <c r="F2991" s="115">
        <v>5</v>
      </c>
      <c r="G2991" s="85">
        <v>92.39</v>
      </c>
      <c r="H2991" s="72"/>
      <c r="I2991" s="73">
        <f t="shared" si="93"/>
        <v>0</v>
      </c>
      <c r="J2991" s="74" t="str">
        <f t="shared" si="92"/>
        <v/>
      </c>
    </row>
    <row r="2992" spans="1:10" ht="15" customHeight="1">
      <c r="A2992" s="25">
        <v>3037</v>
      </c>
      <c r="B2992" s="25" t="s">
        <v>17</v>
      </c>
      <c r="C2992" s="24" t="s">
        <v>3130</v>
      </c>
      <c r="D2992" s="24" t="s">
        <v>3129</v>
      </c>
      <c r="E2992" s="23">
        <v>83574</v>
      </c>
      <c r="F2992" s="115">
        <v>5</v>
      </c>
      <c r="G2992" s="85">
        <v>39.1</v>
      </c>
      <c r="H2992" s="72"/>
      <c r="I2992" s="73">
        <f t="shared" si="93"/>
        <v>0</v>
      </c>
      <c r="J2992" s="74" t="str">
        <f t="shared" si="92"/>
        <v/>
      </c>
    </row>
    <row r="2993" spans="1:10" ht="15" customHeight="1">
      <c r="A2993" s="25">
        <v>3038</v>
      </c>
      <c r="B2993" s="25" t="s">
        <v>17</v>
      </c>
      <c r="C2993" s="24" t="s">
        <v>3128</v>
      </c>
      <c r="D2993" s="24" t="s">
        <v>2971</v>
      </c>
      <c r="E2993" s="23">
        <v>5027</v>
      </c>
      <c r="F2993" s="115">
        <v>5</v>
      </c>
      <c r="G2993" s="85">
        <v>40.590000000000003</v>
      </c>
      <c r="H2993" s="72"/>
      <c r="I2993" s="73">
        <f t="shared" si="93"/>
        <v>0</v>
      </c>
      <c r="J2993" s="74" t="str">
        <f t="shared" si="92"/>
        <v/>
      </c>
    </row>
    <row r="2994" spans="1:10" ht="15" customHeight="1">
      <c r="A2994" s="25">
        <v>3039</v>
      </c>
      <c r="B2994" s="25" t="s">
        <v>17</v>
      </c>
      <c r="C2994" s="24" t="s">
        <v>3126</v>
      </c>
      <c r="D2994" s="24" t="s">
        <v>3066</v>
      </c>
      <c r="E2994" s="23" t="s">
        <v>3125</v>
      </c>
      <c r="F2994" s="115">
        <v>64</v>
      </c>
      <c r="G2994" s="85">
        <v>14.01</v>
      </c>
      <c r="H2994" s="72"/>
      <c r="I2994" s="73">
        <f t="shared" si="93"/>
        <v>0</v>
      </c>
      <c r="J2994" s="74" t="str">
        <f t="shared" si="92"/>
        <v/>
      </c>
    </row>
    <row r="2995" spans="1:10" ht="15" customHeight="1">
      <c r="A2995" s="25">
        <v>3040</v>
      </c>
      <c r="B2995" s="25" t="s">
        <v>17</v>
      </c>
      <c r="C2995" s="24" t="s">
        <v>3124</v>
      </c>
      <c r="D2995" s="24" t="s">
        <v>2743</v>
      </c>
      <c r="E2995" s="23">
        <v>51663</v>
      </c>
      <c r="F2995" s="115">
        <v>58</v>
      </c>
      <c r="G2995" s="85">
        <v>1.83</v>
      </c>
      <c r="H2995" s="72"/>
      <c r="I2995" s="73">
        <f t="shared" si="93"/>
        <v>0</v>
      </c>
      <c r="J2995" s="74" t="str">
        <f t="shared" si="92"/>
        <v/>
      </c>
    </row>
    <row r="2996" spans="1:10" ht="15" customHeight="1">
      <c r="A2996" s="25">
        <v>3041</v>
      </c>
      <c r="B2996" s="25" t="s">
        <v>17</v>
      </c>
      <c r="C2996" s="24" t="s">
        <v>3123</v>
      </c>
      <c r="D2996" s="24" t="s">
        <v>3122</v>
      </c>
      <c r="E2996" s="23" t="s">
        <v>3117</v>
      </c>
      <c r="F2996" s="115">
        <v>389</v>
      </c>
      <c r="G2996" s="85">
        <v>13.266666666666666</v>
      </c>
      <c r="H2996" s="72"/>
      <c r="I2996" s="73">
        <f t="shared" si="93"/>
        <v>0</v>
      </c>
      <c r="J2996" s="74" t="str">
        <f t="shared" si="92"/>
        <v/>
      </c>
    </row>
    <row r="2997" spans="1:10" ht="15" customHeight="1">
      <c r="A2997" s="25">
        <v>3042</v>
      </c>
      <c r="B2997" s="25" t="s">
        <v>17</v>
      </c>
      <c r="C2997" s="24" t="s">
        <v>3121</v>
      </c>
      <c r="D2997" s="24" t="s">
        <v>2876</v>
      </c>
      <c r="E2997" s="23" t="s">
        <v>3117</v>
      </c>
      <c r="F2997" s="115">
        <v>2925</v>
      </c>
      <c r="G2997" s="85">
        <v>31.336666666666662</v>
      </c>
      <c r="H2997" s="72"/>
      <c r="I2997" s="73">
        <f t="shared" si="93"/>
        <v>0</v>
      </c>
      <c r="J2997" s="74" t="str">
        <f t="shared" si="92"/>
        <v/>
      </c>
    </row>
    <row r="2998" spans="1:10" ht="15" customHeight="1">
      <c r="A2998" s="25">
        <v>3043</v>
      </c>
      <c r="B2998" s="25" t="s">
        <v>17</v>
      </c>
      <c r="C2998" s="24" t="s">
        <v>3120</v>
      </c>
      <c r="D2998" s="24" t="s">
        <v>2876</v>
      </c>
      <c r="E2998" s="23" t="s">
        <v>3117</v>
      </c>
      <c r="F2998" s="115">
        <v>405</v>
      </c>
      <c r="G2998" s="85">
        <v>0.32333333333333331</v>
      </c>
      <c r="H2998" s="72"/>
      <c r="I2998" s="73">
        <f t="shared" si="93"/>
        <v>0</v>
      </c>
      <c r="J2998" s="74" t="str">
        <f t="shared" si="92"/>
        <v/>
      </c>
    </row>
    <row r="2999" spans="1:10" ht="15" customHeight="1">
      <c r="A2999" s="25">
        <v>3044</v>
      </c>
      <c r="B2999" s="25" t="s">
        <v>17</v>
      </c>
      <c r="C2999" s="24" t="s">
        <v>3119</v>
      </c>
      <c r="D2999" s="24" t="s">
        <v>3118</v>
      </c>
      <c r="E2999" s="23" t="s">
        <v>3117</v>
      </c>
      <c r="F2999" s="115">
        <v>176</v>
      </c>
      <c r="G2999" s="85">
        <v>10.14</v>
      </c>
      <c r="H2999" s="72"/>
      <c r="I2999" s="73">
        <f t="shared" si="93"/>
        <v>0</v>
      </c>
      <c r="J2999" s="74" t="str">
        <f t="shared" si="92"/>
        <v/>
      </c>
    </row>
    <row r="3000" spans="1:10" ht="15" customHeight="1">
      <c r="A3000" s="25">
        <v>3045</v>
      </c>
      <c r="B3000" s="25" t="s">
        <v>17</v>
      </c>
      <c r="C3000" s="24" t="s">
        <v>3116</v>
      </c>
      <c r="D3000" s="24" t="s">
        <v>3115</v>
      </c>
      <c r="E3000" s="23">
        <v>5167</v>
      </c>
      <c r="F3000" s="115">
        <v>21</v>
      </c>
      <c r="G3000" s="85">
        <v>457.45</v>
      </c>
      <c r="H3000" s="72"/>
      <c r="I3000" s="73">
        <f t="shared" si="93"/>
        <v>0</v>
      </c>
      <c r="J3000" s="74" t="str">
        <f t="shared" si="92"/>
        <v/>
      </c>
    </row>
    <row r="3001" spans="1:10" ht="15" customHeight="1">
      <c r="A3001" s="25">
        <v>3046</v>
      </c>
      <c r="B3001" s="25" t="s">
        <v>17</v>
      </c>
      <c r="C3001" s="24" t="s">
        <v>3114</v>
      </c>
      <c r="D3001" s="24" t="s">
        <v>3113</v>
      </c>
      <c r="E3001" s="23" t="s">
        <v>3112</v>
      </c>
      <c r="F3001" s="115">
        <v>7</v>
      </c>
      <c r="G3001" s="85">
        <v>8.02</v>
      </c>
      <c r="H3001" s="72"/>
      <c r="I3001" s="73">
        <f t="shared" si="93"/>
        <v>0</v>
      </c>
      <c r="J3001" s="74" t="str">
        <f t="shared" si="92"/>
        <v/>
      </c>
    </row>
    <row r="3002" spans="1:10" ht="15" customHeight="1">
      <c r="A3002" s="25">
        <v>3047</v>
      </c>
      <c r="B3002" s="25" t="s">
        <v>17</v>
      </c>
      <c r="C3002" s="24" t="s">
        <v>3111</v>
      </c>
      <c r="D3002" s="24" t="s">
        <v>2978</v>
      </c>
      <c r="E3002" s="23">
        <v>13499</v>
      </c>
      <c r="F3002" s="115">
        <v>5</v>
      </c>
      <c r="G3002" s="85">
        <v>52</v>
      </c>
      <c r="H3002" s="72"/>
      <c r="I3002" s="73">
        <f t="shared" si="93"/>
        <v>0</v>
      </c>
      <c r="J3002" s="74" t="str">
        <f t="shared" si="92"/>
        <v/>
      </c>
    </row>
    <row r="3003" spans="1:10" ht="15" customHeight="1">
      <c r="A3003" s="25">
        <v>3048</v>
      </c>
      <c r="B3003" s="25" t="s">
        <v>17</v>
      </c>
      <c r="C3003" s="24" t="s">
        <v>3110</v>
      </c>
      <c r="D3003" s="24" t="s">
        <v>2759</v>
      </c>
      <c r="E3003" s="23" t="s">
        <v>2744</v>
      </c>
      <c r="F3003" s="115">
        <v>5</v>
      </c>
      <c r="G3003" s="85">
        <v>158.94</v>
      </c>
      <c r="H3003" s="72"/>
      <c r="I3003" s="73">
        <f t="shared" si="93"/>
        <v>0</v>
      </c>
      <c r="J3003" s="74" t="str">
        <f t="shared" si="92"/>
        <v/>
      </c>
    </row>
    <row r="3004" spans="1:10" ht="15" customHeight="1">
      <c r="A3004" s="25">
        <v>3049</v>
      </c>
      <c r="B3004" s="25" t="s">
        <v>17</v>
      </c>
      <c r="C3004" s="24" t="s">
        <v>3109</v>
      </c>
      <c r="D3004" s="24" t="s">
        <v>2969</v>
      </c>
      <c r="E3004" s="23">
        <v>81755</v>
      </c>
      <c r="F3004" s="115">
        <v>5</v>
      </c>
      <c r="G3004" s="85">
        <v>112.36000000000001</v>
      </c>
      <c r="H3004" s="72"/>
      <c r="I3004" s="73">
        <f t="shared" si="93"/>
        <v>0</v>
      </c>
      <c r="J3004" s="74" t="str">
        <f t="shared" si="92"/>
        <v/>
      </c>
    </row>
    <row r="3005" spans="1:10" ht="15" customHeight="1">
      <c r="A3005" s="25">
        <v>3050</v>
      </c>
      <c r="B3005" s="25" t="s">
        <v>17</v>
      </c>
      <c r="C3005" s="24" t="s">
        <v>224</v>
      </c>
      <c r="D3005" s="24" t="s">
        <v>3105</v>
      </c>
      <c r="E3005" s="23">
        <v>59603</v>
      </c>
      <c r="F3005" s="115">
        <v>5</v>
      </c>
      <c r="G3005" s="85">
        <v>676.96</v>
      </c>
      <c r="H3005" s="72"/>
      <c r="I3005" s="73">
        <f t="shared" si="93"/>
        <v>0</v>
      </c>
      <c r="J3005" s="74" t="str">
        <f t="shared" si="92"/>
        <v/>
      </c>
    </row>
    <row r="3006" spans="1:10" ht="15" customHeight="1">
      <c r="A3006" s="25">
        <v>3051</v>
      </c>
      <c r="B3006" s="25" t="s">
        <v>17</v>
      </c>
      <c r="C3006" s="24" t="s">
        <v>3104</v>
      </c>
      <c r="D3006" s="24" t="s">
        <v>3103</v>
      </c>
      <c r="E3006" s="23">
        <v>72794</v>
      </c>
      <c r="F3006" s="115">
        <v>12</v>
      </c>
      <c r="G3006" s="85">
        <v>19.61</v>
      </c>
      <c r="H3006" s="72"/>
      <c r="I3006" s="73">
        <f t="shared" si="93"/>
        <v>0</v>
      </c>
      <c r="J3006" s="74" t="str">
        <f t="shared" si="92"/>
        <v/>
      </c>
    </row>
    <row r="3007" spans="1:10" ht="15" customHeight="1">
      <c r="A3007" s="25">
        <v>3052</v>
      </c>
      <c r="B3007" s="25" t="s">
        <v>17</v>
      </c>
      <c r="C3007" s="24" t="s">
        <v>3102</v>
      </c>
      <c r="D3007" s="24" t="s">
        <v>3101</v>
      </c>
      <c r="E3007" s="23" t="s">
        <v>3024</v>
      </c>
      <c r="F3007" s="115">
        <v>315</v>
      </c>
      <c r="G3007" s="85">
        <v>2.65</v>
      </c>
      <c r="H3007" s="72"/>
      <c r="I3007" s="73">
        <f t="shared" si="93"/>
        <v>0</v>
      </c>
      <c r="J3007" s="74" t="str">
        <f t="shared" si="92"/>
        <v/>
      </c>
    </row>
    <row r="3008" spans="1:10" ht="15" customHeight="1">
      <c r="A3008" s="25">
        <v>3053</v>
      </c>
      <c r="B3008" s="25" t="s">
        <v>17</v>
      </c>
      <c r="C3008" s="24" t="s">
        <v>3100</v>
      </c>
      <c r="D3008" s="24" t="s">
        <v>3099</v>
      </c>
      <c r="E3008" s="23" t="s">
        <v>3024</v>
      </c>
      <c r="F3008" s="115">
        <v>13</v>
      </c>
      <c r="G3008" s="85">
        <v>45.87</v>
      </c>
      <c r="H3008" s="72"/>
      <c r="I3008" s="73">
        <f t="shared" si="93"/>
        <v>0</v>
      </c>
      <c r="J3008" s="74" t="str">
        <f t="shared" si="92"/>
        <v/>
      </c>
    </row>
    <row r="3009" spans="1:10" ht="15" customHeight="1">
      <c r="A3009" s="25">
        <v>3054</v>
      </c>
      <c r="B3009" s="25" t="s">
        <v>17</v>
      </c>
      <c r="C3009" s="24" t="s">
        <v>3098</v>
      </c>
      <c r="D3009" s="24" t="s">
        <v>2822</v>
      </c>
      <c r="E3009" s="23" t="s">
        <v>3024</v>
      </c>
      <c r="F3009" s="115">
        <v>50</v>
      </c>
      <c r="G3009" s="85">
        <v>51.71</v>
      </c>
      <c r="H3009" s="72"/>
      <c r="I3009" s="73">
        <f t="shared" si="93"/>
        <v>0</v>
      </c>
      <c r="J3009" s="74" t="str">
        <f t="shared" si="92"/>
        <v/>
      </c>
    </row>
    <row r="3010" spans="1:10" ht="15" customHeight="1">
      <c r="A3010" s="25">
        <v>3055</v>
      </c>
      <c r="B3010" s="25" t="s">
        <v>17</v>
      </c>
      <c r="C3010" s="24" t="s">
        <v>3097</v>
      </c>
      <c r="D3010" s="24" t="s">
        <v>3096</v>
      </c>
      <c r="E3010" s="23" t="s">
        <v>3024</v>
      </c>
      <c r="F3010" s="115">
        <v>1180</v>
      </c>
      <c r="G3010" s="85">
        <v>1.66</v>
      </c>
      <c r="H3010" s="72"/>
      <c r="I3010" s="73">
        <f t="shared" si="93"/>
        <v>0</v>
      </c>
      <c r="J3010" s="74" t="str">
        <f t="shared" ref="J3010:J3073" si="94">IF(H:H&gt;G:G, "Above Estimated Unit Price", "")</f>
        <v/>
      </c>
    </row>
    <row r="3011" spans="1:10" ht="15" customHeight="1">
      <c r="A3011" s="25">
        <v>3056</v>
      </c>
      <c r="B3011" s="25" t="s">
        <v>17</v>
      </c>
      <c r="C3011" s="24" t="s">
        <v>3095</v>
      </c>
      <c r="D3011" s="24" t="s">
        <v>3094</v>
      </c>
      <c r="E3011" s="23" t="s">
        <v>3024</v>
      </c>
      <c r="F3011" s="115">
        <v>26</v>
      </c>
      <c r="G3011" s="85">
        <v>48.2</v>
      </c>
      <c r="H3011" s="72"/>
      <c r="I3011" s="73">
        <f t="shared" ref="I3011:I3074" si="95">H3011*F3011</f>
        <v>0</v>
      </c>
      <c r="J3011" s="74" t="str">
        <f t="shared" si="94"/>
        <v/>
      </c>
    </row>
    <row r="3012" spans="1:10" ht="15" customHeight="1">
      <c r="A3012" s="25">
        <v>3057</v>
      </c>
      <c r="B3012" s="25" t="s">
        <v>17</v>
      </c>
      <c r="C3012" s="24" t="s">
        <v>3093</v>
      </c>
      <c r="D3012" s="24" t="s">
        <v>3092</v>
      </c>
      <c r="E3012" s="23" t="s">
        <v>3024</v>
      </c>
      <c r="F3012" s="115">
        <v>253</v>
      </c>
      <c r="G3012" s="85">
        <v>10.82</v>
      </c>
      <c r="H3012" s="72"/>
      <c r="I3012" s="73">
        <f t="shared" si="95"/>
        <v>0</v>
      </c>
      <c r="J3012" s="74" t="str">
        <f t="shared" si="94"/>
        <v/>
      </c>
    </row>
    <row r="3013" spans="1:10" ht="15" customHeight="1">
      <c r="A3013" s="25">
        <v>3058</v>
      </c>
      <c r="B3013" s="25" t="s">
        <v>17</v>
      </c>
      <c r="C3013" s="24" t="s">
        <v>3090</v>
      </c>
      <c r="D3013" s="24" t="s">
        <v>2688</v>
      </c>
      <c r="E3013" s="23" t="s">
        <v>3024</v>
      </c>
      <c r="F3013" s="115">
        <v>11</v>
      </c>
      <c r="G3013" s="85">
        <v>30</v>
      </c>
      <c r="H3013" s="72"/>
      <c r="I3013" s="73">
        <f t="shared" si="95"/>
        <v>0</v>
      </c>
      <c r="J3013" s="74" t="str">
        <f t="shared" si="94"/>
        <v/>
      </c>
    </row>
    <row r="3014" spans="1:10" ht="15" customHeight="1">
      <c r="A3014" s="25">
        <v>3059</v>
      </c>
      <c r="B3014" s="25" t="s">
        <v>17</v>
      </c>
      <c r="C3014" s="24" t="s">
        <v>3089</v>
      </c>
      <c r="D3014" s="24" t="s">
        <v>3082</v>
      </c>
      <c r="E3014" s="23" t="s">
        <v>3024</v>
      </c>
      <c r="F3014" s="115">
        <v>32</v>
      </c>
      <c r="G3014" s="85">
        <v>18.2</v>
      </c>
      <c r="H3014" s="72"/>
      <c r="I3014" s="73">
        <f t="shared" si="95"/>
        <v>0</v>
      </c>
      <c r="J3014" s="74" t="str">
        <f t="shared" si="94"/>
        <v/>
      </c>
    </row>
    <row r="3015" spans="1:10" ht="15" customHeight="1">
      <c r="A3015" s="25">
        <v>3060</v>
      </c>
      <c r="B3015" s="25" t="s">
        <v>17</v>
      </c>
      <c r="C3015" s="24" t="s">
        <v>3086</v>
      </c>
      <c r="D3015" s="24" t="s">
        <v>3085</v>
      </c>
      <c r="E3015" s="23" t="s">
        <v>3024</v>
      </c>
      <c r="F3015" s="115">
        <v>464</v>
      </c>
      <c r="G3015" s="85">
        <v>1.74</v>
      </c>
      <c r="H3015" s="72"/>
      <c r="I3015" s="73">
        <f t="shared" si="95"/>
        <v>0</v>
      </c>
      <c r="J3015" s="74" t="str">
        <f t="shared" si="94"/>
        <v/>
      </c>
    </row>
    <row r="3016" spans="1:10" ht="15" customHeight="1">
      <c r="A3016" s="25">
        <v>3061</v>
      </c>
      <c r="B3016" s="25" t="s">
        <v>17</v>
      </c>
      <c r="C3016" s="24" t="s">
        <v>3084</v>
      </c>
      <c r="D3016" s="24" t="s">
        <v>3083</v>
      </c>
      <c r="E3016" s="23" t="s">
        <v>3024</v>
      </c>
      <c r="F3016" s="115">
        <v>20</v>
      </c>
      <c r="G3016" s="85">
        <v>26.15</v>
      </c>
      <c r="H3016" s="72"/>
      <c r="I3016" s="73">
        <f t="shared" si="95"/>
        <v>0</v>
      </c>
      <c r="J3016" s="74" t="str">
        <f t="shared" si="94"/>
        <v/>
      </c>
    </row>
    <row r="3017" spans="1:10" ht="15" customHeight="1">
      <c r="A3017" s="25">
        <v>3062</v>
      </c>
      <c r="B3017" s="25" t="s">
        <v>17</v>
      </c>
      <c r="C3017" s="24" t="s">
        <v>3079</v>
      </c>
      <c r="D3017" s="24" t="s">
        <v>3078</v>
      </c>
      <c r="E3017" s="23" t="s">
        <v>3024</v>
      </c>
      <c r="F3017" s="115">
        <v>32</v>
      </c>
      <c r="G3017" s="85">
        <v>2.5</v>
      </c>
      <c r="H3017" s="72"/>
      <c r="I3017" s="73">
        <f t="shared" si="95"/>
        <v>0</v>
      </c>
      <c r="J3017" s="74" t="str">
        <f t="shared" si="94"/>
        <v/>
      </c>
    </row>
    <row r="3018" spans="1:10" ht="15" customHeight="1">
      <c r="A3018" s="25">
        <v>3063</v>
      </c>
      <c r="B3018" s="25" t="s">
        <v>17</v>
      </c>
      <c r="C3018" s="24" t="s">
        <v>3076</v>
      </c>
      <c r="D3018" s="24" t="s">
        <v>3075</v>
      </c>
      <c r="E3018" s="23" t="s">
        <v>3077</v>
      </c>
      <c r="F3018" s="115">
        <v>5</v>
      </c>
      <c r="G3018" s="85">
        <v>43</v>
      </c>
      <c r="H3018" s="72"/>
      <c r="I3018" s="73">
        <f t="shared" si="95"/>
        <v>0</v>
      </c>
      <c r="J3018" s="74" t="str">
        <f t="shared" si="94"/>
        <v/>
      </c>
    </row>
    <row r="3019" spans="1:10" ht="15" customHeight="1">
      <c r="A3019" s="25">
        <v>3064</v>
      </c>
      <c r="B3019" s="25" t="s">
        <v>17</v>
      </c>
      <c r="C3019" s="24" t="s">
        <v>3073</v>
      </c>
      <c r="D3019" s="24" t="s">
        <v>2775</v>
      </c>
      <c r="E3019" s="23" t="s">
        <v>3024</v>
      </c>
      <c r="F3019" s="115">
        <v>46</v>
      </c>
      <c r="G3019" s="85">
        <v>10.8</v>
      </c>
      <c r="H3019" s="72"/>
      <c r="I3019" s="73">
        <f t="shared" si="95"/>
        <v>0</v>
      </c>
      <c r="J3019" s="74" t="str">
        <f t="shared" si="94"/>
        <v/>
      </c>
    </row>
    <row r="3020" spans="1:10" ht="15" customHeight="1">
      <c r="A3020" s="25">
        <v>3065</v>
      </c>
      <c r="B3020" s="25" t="s">
        <v>17</v>
      </c>
      <c r="C3020" s="24" t="s">
        <v>3072</v>
      </c>
      <c r="D3020" s="24" t="s">
        <v>2775</v>
      </c>
      <c r="E3020" s="23" t="s">
        <v>3024</v>
      </c>
      <c r="F3020" s="115">
        <v>17</v>
      </c>
      <c r="G3020" s="85">
        <v>5.37</v>
      </c>
      <c r="H3020" s="72"/>
      <c r="I3020" s="73">
        <f t="shared" si="95"/>
        <v>0</v>
      </c>
      <c r="J3020" s="74" t="str">
        <f t="shared" si="94"/>
        <v/>
      </c>
    </row>
    <row r="3021" spans="1:10" ht="15" customHeight="1">
      <c r="A3021" s="25">
        <v>3066</v>
      </c>
      <c r="B3021" s="25" t="s">
        <v>17</v>
      </c>
      <c r="C3021" s="24" t="s">
        <v>3071</v>
      </c>
      <c r="D3021" s="24" t="s">
        <v>3070</v>
      </c>
      <c r="E3021" s="23" t="s">
        <v>3024</v>
      </c>
      <c r="F3021" s="115">
        <v>8</v>
      </c>
      <c r="G3021" s="85">
        <v>17.53</v>
      </c>
      <c r="H3021" s="72"/>
      <c r="I3021" s="73">
        <f t="shared" si="95"/>
        <v>0</v>
      </c>
      <c r="J3021" s="74" t="str">
        <f t="shared" si="94"/>
        <v/>
      </c>
    </row>
    <row r="3022" spans="1:10" ht="15" customHeight="1">
      <c r="A3022" s="25">
        <v>3067</v>
      </c>
      <c r="B3022" s="25" t="s">
        <v>17</v>
      </c>
      <c r="C3022" s="24" t="s">
        <v>3064</v>
      </c>
      <c r="D3022" s="24" t="s">
        <v>3063</v>
      </c>
      <c r="E3022" s="23" t="s">
        <v>3024</v>
      </c>
      <c r="F3022" s="115">
        <v>5</v>
      </c>
      <c r="G3022" s="85">
        <v>629.41</v>
      </c>
      <c r="H3022" s="72"/>
      <c r="I3022" s="73">
        <f t="shared" si="95"/>
        <v>0</v>
      </c>
      <c r="J3022" s="74" t="str">
        <f t="shared" si="94"/>
        <v/>
      </c>
    </row>
    <row r="3023" spans="1:10" ht="15" customHeight="1">
      <c r="A3023" s="25">
        <v>3068</v>
      </c>
      <c r="B3023" s="25" t="s">
        <v>17</v>
      </c>
      <c r="C3023" s="24" t="s">
        <v>3062</v>
      </c>
      <c r="D3023" s="24" t="s">
        <v>3061</v>
      </c>
      <c r="E3023" s="23" t="s">
        <v>3024</v>
      </c>
      <c r="F3023" s="115">
        <v>52</v>
      </c>
      <c r="G3023" s="85">
        <v>25.67</v>
      </c>
      <c r="H3023" s="72"/>
      <c r="I3023" s="73">
        <f t="shared" si="95"/>
        <v>0</v>
      </c>
      <c r="J3023" s="74" t="str">
        <f t="shared" si="94"/>
        <v/>
      </c>
    </row>
    <row r="3024" spans="1:10" ht="15" customHeight="1">
      <c r="A3024" s="25">
        <v>3069</v>
      </c>
      <c r="B3024" s="25" t="s">
        <v>17</v>
      </c>
      <c r="C3024" s="24" t="s">
        <v>3060</v>
      </c>
      <c r="D3024" s="24" t="s">
        <v>2764</v>
      </c>
      <c r="E3024" s="23" t="s">
        <v>3024</v>
      </c>
      <c r="F3024" s="115">
        <v>14</v>
      </c>
      <c r="G3024" s="85">
        <v>4.8600000000000003</v>
      </c>
      <c r="H3024" s="72"/>
      <c r="I3024" s="73">
        <f t="shared" si="95"/>
        <v>0</v>
      </c>
      <c r="J3024" s="74" t="str">
        <f t="shared" si="94"/>
        <v/>
      </c>
    </row>
    <row r="3025" spans="1:10" ht="15" customHeight="1">
      <c r="A3025" s="25">
        <v>3070</v>
      </c>
      <c r="B3025" s="25" t="s">
        <v>17</v>
      </c>
      <c r="C3025" s="24" t="s">
        <v>3059</v>
      </c>
      <c r="D3025" s="24" t="s">
        <v>2847</v>
      </c>
      <c r="E3025" s="23" t="s">
        <v>3024</v>
      </c>
      <c r="F3025" s="115">
        <v>82</v>
      </c>
      <c r="G3025" s="85">
        <v>10.25</v>
      </c>
      <c r="H3025" s="72"/>
      <c r="I3025" s="73">
        <f t="shared" si="95"/>
        <v>0</v>
      </c>
      <c r="J3025" s="74" t="str">
        <f t="shared" si="94"/>
        <v/>
      </c>
    </row>
    <row r="3026" spans="1:10" ht="15" customHeight="1">
      <c r="A3026" s="25">
        <v>3071</v>
      </c>
      <c r="B3026" s="25" t="s">
        <v>17</v>
      </c>
      <c r="C3026" s="24" t="s">
        <v>3058</v>
      </c>
      <c r="D3026" s="24" t="s">
        <v>2764</v>
      </c>
      <c r="E3026" s="23" t="s">
        <v>3024</v>
      </c>
      <c r="F3026" s="115">
        <v>99</v>
      </c>
      <c r="G3026" s="85">
        <v>12.31</v>
      </c>
      <c r="H3026" s="72"/>
      <c r="I3026" s="73">
        <f t="shared" si="95"/>
        <v>0</v>
      </c>
      <c r="J3026" s="74" t="str">
        <f t="shared" si="94"/>
        <v/>
      </c>
    </row>
    <row r="3027" spans="1:10" ht="15" customHeight="1">
      <c r="A3027" s="25">
        <v>3072</v>
      </c>
      <c r="B3027" s="25" t="s">
        <v>17</v>
      </c>
      <c r="C3027" s="24" t="s">
        <v>3057</v>
      </c>
      <c r="D3027" s="24" t="s">
        <v>3056</v>
      </c>
      <c r="E3027" s="23" t="s">
        <v>3024</v>
      </c>
      <c r="F3027" s="115">
        <v>5</v>
      </c>
      <c r="G3027" s="85">
        <v>30</v>
      </c>
      <c r="H3027" s="72"/>
      <c r="I3027" s="73">
        <f t="shared" si="95"/>
        <v>0</v>
      </c>
      <c r="J3027" s="74" t="str">
        <f t="shared" si="94"/>
        <v/>
      </c>
    </row>
    <row r="3028" spans="1:10" ht="15" customHeight="1">
      <c r="A3028" s="25">
        <v>3073</v>
      </c>
      <c r="B3028" s="25" t="s">
        <v>17</v>
      </c>
      <c r="C3028" s="24" t="s">
        <v>3055</v>
      </c>
      <c r="D3028" s="24" t="s">
        <v>3054</v>
      </c>
      <c r="E3028" s="23" t="s">
        <v>3024</v>
      </c>
      <c r="F3028" s="115">
        <v>32</v>
      </c>
      <c r="G3028" s="85">
        <v>2.37</v>
      </c>
      <c r="H3028" s="72"/>
      <c r="I3028" s="73">
        <f t="shared" si="95"/>
        <v>0</v>
      </c>
      <c r="J3028" s="74" t="str">
        <f t="shared" si="94"/>
        <v/>
      </c>
    </row>
    <row r="3029" spans="1:10" ht="15" customHeight="1">
      <c r="A3029" s="25">
        <v>3074</v>
      </c>
      <c r="B3029" s="25" t="s">
        <v>17</v>
      </c>
      <c r="C3029" s="24" t="s">
        <v>3053</v>
      </c>
      <c r="D3029" s="24" t="s">
        <v>3050</v>
      </c>
      <c r="E3029" s="23" t="s">
        <v>3024</v>
      </c>
      <c r="F3029" s="115">
        <v>8</v>
      </c>
      <c r="G3029" s="85">
        <v>18.39</v>
      </c>
      <c r="H3029" s="72"/>
      <c r="I3029" s="73">
        <f t="shared" si="95"/>
        <v>0</v>
      </c>
      <c r="J3029" s="74" t="str">
        <f t="shared" si="94"/>
        <v/>
      </c>
    </row>
    <row r="3030" spans="1:10" ht="15" customHeight="1">
      <c r="A3030" s="25">
        <v>3075</v>
      </c>
      <c r="B3030" s="25" t="s">
        <v>17</v>
      </c>
      <c r="C3030" s="24" t="s">
        <v>3052</v>
      </c>
      <c r="D3030" s="24" t="s">
        <v>3050</v>
      </c>
      <c r="E3030" s="23" t="s">
        <v>3024</v>
      </c>
      <c r="F3030" s="115">
        <v>31</v>
      </c>
      <c r="G3030" s="85">
        <v>17.5</v>
      </c>
      <c r="H3030" s="72"/>
      <c r="I3030" s="73">
        <f t="shared" si="95"/>
        <v>0</v>
      </c>
      <c r="J3030" s="74" t="str">
        <f t="shared" si="94"/>
        <v/>
      </c>
    </row>
    <row r="3031" spans="1:10" ht="15" customHeight="1">
      <c r="A3031" s="25">
        <v>3076</v>
      </c>
      <c r="B3031" s="25" t="s">
        <v>17</v>
      </c>
      <c r="C3031" s="24" t="s">
        <v>3051</v>
      </c>
      <c r="D3031" s="24" t="s">
        <v>3050</v>
      </c>
      <c r="E3031" s="23" t="s">
        <v>3024</v>
      </c>
      <c r="F3031" s="115">
        <v>5</v>
      </c>
      <c r="G3031" s="85">
        <v>17.36</v>
      </c>
      <c r="H3031" s="72"/>
      <c r="I3031" s="73">
        <f t="shared" si="95"/>
        <v>0</v>
      </c>
      <c r="J3031" s="74" t="str">
        <f t="shared" si="94"/>
        <v/>
      </c>
    </row>
    <row r="3032" spans="1:10" ht="15" customHeight="1">
      <c r="A3032" s="25">
        <v>3077</v>
      </c>
      <c r="B3032" s="25" t="s">
        <v>17</v>
      </c>
      <c r="C3032" s="24" t="s">
        <v>3049</v>
      </c>
      <c r="D3032" s="24" t="s">
        <v>3048</v>
      </c>
      <c r="E3032" s="23" t="s">
        <v>3024</v>
      </c>
      <c r="F3032" s="115">
        <v>5</v>
      </c>
      <c r="G3032" s="85">
        <v>292.20999999999998</v>
      </c>
      <c r="H3032" s="72"/>
      <c r="I3032" s="73">
        <f t="shared" si="95"/>
        <v>0</v>
      </c>
      <c r="J3032" s="74" t="str">
        <f t="shared" si="94"/>
        <v/>
      </c>
    </row>
    <row r="3033" spans="1:10" ht="15" customHeight="1">
      <c r="A3033" s="25">
        <v>3078</v>
      </c>
      <c r="B3033" s="25" t="s">
        <v>17</v>
      </c>
      <c r="C3033" s="24" t="s">
        <v>3047</v>
      </c>
      <c r="D3033" s="24" t="s">
        <v>3046</v>
      </c>
      <c r="E3033" s="23" t="s">
        <v>3024</v>
      </c>
      <c r="F3033" s="115">
        <v>5</v>
      </c>
      <c r="G3033" s="85">
        <v>131</v>
      </c>
      <c r="H3033" s="72"/>
      <c r="I3033" s="73">
        <f t="shared" si="95"/>
        <v>0</v>
      </c>
      <c r="J3033" s="74" t="str">
        <f t="shared" si="94"/>
        <v/>
      </c>
    </row>
    <row r="3034" spans="1:10" ht="15" customHeight="1">
      <c r="A3034" s="25">
        <v>3079</v>
      </c>
      <c r="B3034" s="25" t="s">
        <v>17</v>
      </c>
      <c r="C3034" s="24" t="s">
        <v>3045</v>
      </c>
      <c r="D3034" s="24" t="s">
        <v>3044</v>
      </c>
      <c r="E3034" s="23" t="s">
        <v>3024</v>
      </c>
      <c r="F3034" s="115">
        <v>5</v>
      </c>
      <c r="G3034" s="85">
        <v>48.98</v>
      </c>
      <c r="H3034" s="72"/>
      <c r="I3034" s="73">
        <f t="shared" si="95"/>
        <v>0</v>
      </c>
      <c r="J3034" s="74" t="str">
        <f t="shared" si="94"/>
        <v/>
      </c>
    </row>
    <row r="3035" spans="1:10" ht="15" customHeight="1">
      <c r="A3035" s="25">
        <v>3080</v>
      </c>
      <c r="B3035" s="25" t="s">
        <v>17</v>
      </c>
      <c r="C3035" s="24" t="s">
        <v>3043</v>
      </c>
      <c r="D3035" s="24" t="s">
        <v>3042</v>
      </c>
      <c r="E3035" s="23" t="s">
        <v>3024</v>
      </c>
      <c r="F3035" s="115">
        <v>5</v>
      </c>
      <c r="G3035" s="85">
        <v>105.51</v>
      </c>
      <c r="H3035" s="72"/>
      <c r="I3035" s="73">
        <f t="shared" si="95"/>
        <v>0</v>
      </c>
      <c r="J3035" s="74" t="str">
        <f t="shared" si="94"/>
        <v/>
      </c>
    </row>
    <row r="3036" spans="1:10" ht="15" customHeight="1">
      <c r="A3036" s="25">
        <v>3081</v>
      </c>
      <c r="B3036" s="25" t="s">
        <v>17</v>
      </c>
      <c r="C3036" s="24" t="s">
        <v>3041</v>
      </c>
      <c r="D3036" s="24" t="s">
        <v>3040</v>
      </c>
      <c r="E3036" s="23" t="s">
        <v>3024</v>
      </c>
      <c r="F3036" s="115">
        <v>56</v>
      </c>
      <c r="G3036" s="85">
        <v>75.56</v>
      </c>
      <c r="H3036" s="72"/>
      <c r="I3036" s="73">
        <f t="shared" si="95"/>
        <v>0</v>
      </c>
      <c r="J3036" s="74" t="str">
        <f t="shared" si="94"/>
        <v/>
      </c>
    </row>
    <row r="3037" spans="1:10" ht="15" customHeight="1">
      <c r="A3037" s="25">
        <v>3082</v>
      </c>
      <c r="B3037" s="25" t="s">
        <v>17</v>
      </c>
      <c r="C3037" s="24" t="s">
        <v>3039</v>
      </c>
      <c r="D3037" s="24" t="s">
        <v>3038</v>
      </c>
      <c r="E3037" s="23" t="s">
        <v>57</v>
      </c>
      <c r="F3037" s="115">
        <v>14</v>
      </c>
      <c r="G3037" s="85">
        <v>14.12</v>
      </c>
      <c r="H3037" s="72"/>
      <c r="I3037" s="73">
        <f t="shared" si="95"/>
        <v>0</v>
      </c>
      <c r="J3037" s="74" t="str">
        <f t="shared" si="94"/>
        <v/>
      </c>
    </row>
    <row r="3038" spans="1:10" ht="15" customHeight="1">
      <c r="A3038" s="25">
        <v>3083</v>
      </c>
      <c r="B3038" s="25" t="s">
        <v>17</v>
      </c>
      <c r="C3038" s="24" t="s">
        <v>3036</v>
      </c>
      <c r="D3038" s="24" t="s">
        <v>3035</v>
      </c>
      <c r="E3038" s="23" t="s">
        <v>3024</v>
      </c>
      <c r="F3038" s="115">
        <v>5</v>
      </c>
      <c r="G3038" s="85">
        <v>32.11</v>
      </c>
      <c r="H3038" s="72"/>
      <c r="I3038" s="73">
        <f t="shared" si="95"/>
        <v>0</v>
      </c>
      <c r="J3038" s="74" t="str">
        <f t="shared" si="94"/>
        <v/>
      </c>
    </row>
    <row r="3039" spans="1:10" ht="15" customHeight="1">
      <c r="A3039" s="25">
        <v>3084</v>
      </c>
      <c r="B3039" s="25" t="s">
        <v>17</v>
      </c>
      <c r="C3039" s="24" t="s">
        <v>3034</v>
      </c>
      <c r="D3039" s="24" t="s">
        <v>3033</v>
      </c>
      <c r="E3039" s="23" t="s">
        <v>3024</v>
      </c>
      <c r="F3039" s="115">
        <v>13</v>
      </c>
      <c r="G3039" s="85">
        <v>5.32</v>
      </c>
      <c r="H3039" s="72"/>
      <c r="I3039" s="73">
        <f t="shared" si="95"/>
        <v>0</v>
      </c>
      <c r="J3039" s="74" t="str">
        <f t="shared" si="94"/>
        <v/>
      </c>
    </row>
    <row r="3040" spans="1:10" ht="15" customHeight="1">
      <c r="A3040" s="25">
        <v>3085</v>
      </c>
      <c r="B3040" s="25" t="s">
        <v>17</v>
      </c>
      <c r="C3040" s="24" t="s">
        <v>3030</v>
      </c>
      <c r="D3040" s="24" t="s">
        <v>2703</v>
      </c>
      <c r="E3040" s="23">
        <v>53919</v>
      </c>
      <c r="F3040" s="115">
        <v>6</v>
      </c>
      <c r="G3040" s="85">
        <v>20.48</v>
      </c>
      <c r="H3040" s="72"/>
      <c r="I3040" s="73">
        <f t="shared" si="95"/>
        <v>0</v>
      </c>
      <c r="J3040" s="74" t="str">
        <f t="shared" si="94"/>
        <v/>
      </c>
    </row>
    <row r="3041" spans="1:10" ht="15" customHeight="1">
      <c r="A3041" s="25">
        <v>3086</v>
      </c>
      <c r="B3041" s="25" t="s">
        <v>17</v>
      </c>
      <c r="C3041" s="24" t="s">
        <v>3028</v>
      </c>
      <c r="D3041" s="24" t="s">
        <v>3027</v>
      </c>
      <c r="E3041" s="23" t="s">
        <v>3024</v>
      </c>
      <c r="F3041" s="115">
        <v>5</v>
      </c>
      <c r="G3041" s="85">
        <v>295</v>
      </c>
      <c r="H3041" s="72"/>
      <c r="I3041" s="73">
        <f t="shared" si="95"/>
        <v>0</v>
      </c>
      <c r="J3041" s="74" t="str">
        <f t="shared" si="94"/>
        <v/>
      </c>
    </row>
    <row r="3042" spans="1:10" ht="15" customHeight="1">
      <c r="A3042" s="25">
        <v>3087</v>
      </c>
      <c r="B3042" s="25" t="s">
        <v>17</v>
      </c>
      <c r="C3042" s="24" t="s">
        <v>3026</v>
      </c>
      <c r="D3042" s="24" t="s">
        <v>3025</v>
      </c>
      <c r="E3042" s="23" t="s">
        <v>3024</v>
      </c>
      <c r="F3042" s="115">
        <v>46</v>
      </c>
      <c r="G3042" s="85">
        <v>1500</v>
      </c>
      <c r="H3042" s="72"/>
      <c r="I3042" s="73">
        <f t="shared" si="95"/>
        <v>0</v>
      </c>
      <c r="J3042" s="74" t="str">
        <f t="shared" si="94"/>
        <v/>
      </c>
    </row>
    <row r="3043" spans="1:10" ht="15" customHeight="1">
      <c r="A3043" s="25">
        <v>3088</v>
      </c>
      <c r="B3043" s="25" t="s">
        <v>17</v>
      </c>
      <c r="C3043" s="24" t="s">
        <v>3022</v>
      </c>
      <c r="D3043" s="24" t="s">
        <v>3021</v>
      </c>
      <c r="E3043" s="23">
        <v>198</v>
      </c>
      <c r="F3043" s="115">
        <v>5</v>
      </c>
      <c r="G3043" s="85">
        <v>67.91</v>
      </c>
      <c r="H3043" s="72"/>
      <c r="I3043" s="73">
        <f t="shared" si="95"/>
        <v>0</v>
      </c>
      <c r="J3043" s="74" t="str">
        <f t="shared" si="94"/>
        <v/>
      </c>
    </row>
    <row r="3044" spans="1:10" ht="15" customHeight="1">
      <c r="A3044" s="25">
        <v>3089</v>
      </c>
      <c r="B3044" s="25" t="s">
        <v>17</v>
      </c>
      <c r="C3044" s="24" t="s">
        <v>3020</v>
      </c>
      <c r="D3044" s="24" t="s">
        <v>3019</v>
      </c>
      <c r="E3044" s="23">
        <v>198</v>
      </c>
      <c r="F3044" s="115">
        <v>6</v>
      </c>
      <c r="G3044" s="85">
        <v>13.243333333333334</v>
      </c>
      <c r="H3044" s="72"/>
      <c r="I3044" s="73">
        <f t="shared" si="95"/>
        <v>0</v>
      </c>
      <c r="J3044" s="74" t="str">
        <f t="shared" si="94"/>
        <v/>
      </c>
    </row>
    <row r="3045" spans="1:10" ht="15" customHeight="1">
      <c r="A3045" s="25">
        <v>3090</v>
      </c>
      <c r="B3045" s="25" t="s">
        <v>17</v>
      </c>
      <c r="C3045" s="24" t="s">
        <v>3018</v>
      </c>
      <c r="D3045" s="24" t="s">
        <v>3017</v>
      </c>
      <c r="E3045" s="23">
        <v>198</v>
      </c>
      <c r="F3045" s="115">
        <v>18</v>
      </c>
      <c r="G3045" s="85">
        <v>23.05</v>
      </c>
      <c r="H3045" s="72"/>
      <c r="I3045" s="73">
        <f t="shared" si="95"/>
        <v>0</v>
      </c>
      <c r="J3045" s="74" t="str">
        <f t="shared" si="94"/>
        <v/>
      </c>
    </row>
    <row r="3046" spans="1:10" ht="15" customHeight="1">
      <c r="A3046" s="25">
        <v>3091</v>
      </c>
      <c r="B3046" s="25" t="s">
        <v>17</v>
      </c>
      <c r="C3046" s="24" t="s">
        <v>3016</v>
      </c>
      <c r="D3046" s="24" t="s">
        <v>3015</v>
      </c>
      <c r="E3046" s="23">
        <v>198</v>
      </c>
      <c r="F3046" s="115">
        <v>20</v>
      </c>
      <c r="G3046" s="85">
        <v>5.68</v>
      </c>
      <c r="H3046" s="72"/>
      <c r="I3046" s="73">
        <f t="shared" si="95"/>
        <v>0</v>
      </c>
      <c r="J3046" s="74" t="str">
        <f t="shared" si="94"/>
        <v/>
      </c>
    </row>
    <row r="3047" spans="1:10" ht="15" customHeight="1">
      <c r="A3047" s="25">
        <v>3092</v>
      </c>
      <c r="B3047" s="25" t="s">
        <v>17</v>
      </c>
      <c r="C3047" s="24" t="s">
        <v>3014</v>
      </c>
      <c r="D3047" s="24" t="s">
        <v>3011</v>
      </c>
      <c r="E3047" s="23">
        <v>198</v>
      </c>
      <c r="F3047" s="115">
        <v>5</v>
      </c>
      <c r="G3047" s="85">
        <v>27.85</v>
      </c>
      <c r="H3047" s="72"/>
      <c r="I3047" s="73">
        <f t="shared" si="95"/>
        <v>0</v>
      </c>
      <c r="J3047" s="74" t="str">
        <f t="shared" si="94"/>
        <v/>
      </c>
    </row>
    <row r="3048" spans="1:10" ht="15" customHeight="1">
      <c r="A3048" s="25">
        <v>3093</v>
      </c>
      <c r="B3048" s="25" t="s">
        <v>17</v>
      </c>
      <c r="C3048" s="24" t="s">
        <v>3013</v>
      </c>
      <c r="D3048" s="24" t="s">
        <v>3011</v>
      </c>
      <c r="E3048" s="23">
        <v>198</v>
      </c>
      <c r="F3048" s="115">
        <v>5</v>
      </c>
      <c r="G3048" s="85">
        <v>37.119999999999997</v>
      </c>
      <c r="H3048" s="72"/>
      <c r="I3048" s="73">
        <f t="shared" si="95"/>
        <v>0</v>
      </c>
      <c r="J3048" s="74" t="str">
        <f t="shared" si="94"/>
        <v/>
      </c>
    </row>
    <row r="3049" spans="1:10" ht="15" customHeight="1">
      <c r="A3049" s="25">
        <v>3094</v>
      </c>
      <c r="B3049" s="25" t="s">
        <v>17</v>
      </c>
      <c r="C3049" s="24" t="s">
        <v>3012</v>
      </c>
      <c r="D3049" s="24" t="s">
        <v>3011</v>
      </c>
      <c r="E3049" s="23">
        <v>198</v>
      </c>
      <c r="F3049" s="115">
        <v>6</v>
      </c>
      <c r="G3049" s="85">
        <v>42.68</v>
      </c>
      <c r="H3049" s="72"/>
      <c r="I3049" s="73">
        <f t="shared" si="95"/>
        <v>0</v>
      </c>
      <c r="J3049" s="74" t="str">
        <f t="shared" si="94"/>
        <v/>
      </c>
    </row>
    <row r="3050" spans="1:10" ht="15" customHeight="1">
      <c r="A3050" s="25">
        <v>3095</v>
      </c>
      <c r="B3050" s="25" t="s">
        <v>17</v>
      </c>
      <c r="C3050" s="24" t="s">
        <v>3009</v>
      </c>
      <c r="D3050" s="24" t="s">
        <v>3008</v>
      </c>
      <c r="E3050" s="23">
        <v>198</v>
      </c>
      <c r="F3050" s="115">
        <v>19</v>
      </c>
      <c r="G3050" s="85">
        <v>10.603333333333333</v>
      </c>
      <c r="H3050" s="72"/>
      <c r="I3050" s="73">
        <f t="shared" si="95"/>
        <v>0</v>
      </c>
      <c r="J3050" s="74" t="str">
        <f t="shared" si="94"/>
        <v/>
      </c>
    </row>
    <row r="3051" spans="1:10" ht="15" customHeight="1">
      <c r="A3051" s="25">
        <v>3096</v>
      </c>
      <c r="B3051" s="25" t="s">
        <v>17</v>
      </c>
      <c r="C3051" s="24" t="s">
        <v>3007</v>
      </c>
      <c r="D3051" s="24" t="s">
        <v>3006</v>
      </c>
      <c r="E3051" s="23">
        <v>198</v>
      </c>
      <c r="F3051" s="115">
        <v>34</v>
      </c>
      <c r="G3051" s="85">
        <v>3.8300000000000005</v>
      </c>
      <c r="H3051" s="72"/>
      <c r="I3051" s="73">
        <f t="shared" si="95"/>
        <v>0</v>
      </c>
      <c r="J3051" s="74" t="str">
        <f t="shared" si="94"/>
        <v/>
      </c>
    </row>
    <row r="3052" spans="1:10" ht="15" customHeight="1">
      <c r="A3052" s="25">
        <v>3097</v>
      </c>
      <c r="B3052" s="25" t="s">
        <v>17</v>
      </c>
      <c r="C3052" s="24" t="s">
        <v>3005</v>
      </c>
      <c r="D3052" s="24" t="s">
        <v>3004</v>
      </c>
      <c r="E3052" s="23">
        <v>198</v>
      </c>
      <c r="F3052" s="115">
        <v>12</v>
      </c>
      <c r="G3052" s="85">
        <v>9.86</v>
      </c>
      <c r="H3052" s="72"/>
      <c r="I3052" s="73">
        <f t="shared" si="95"/>
        <v>0</v>
      </c>
      <c r="J3052" s="74" t="str">
        <f t="shared" si="94"/>
        <v/>
      </c>
    </row>
    <row r="3053" spans="1:10" ht="15" customHeight="1">
      <c r="A3053" s="25">
        <v>3098</v>
      </c>
      <c r="B3053" s="25" t="s">
        <v>17</v>
      </c>
      <c r="C3053" s="24" t="s">
        <v>3003</v>
      </c>
      <c r="D3053" s="24" t="s">
        <v>3002</v>
      </c>
      <c r="E3053" s="23">
        <v>198</v>
      </c>
      <c r="F3053" s="115">
        <v>52</v>
      </c>
      <c r="G3053" s="85">
        <v>4.4800000000000004</v>
      </c>
      <c r="H3053" s="72"/>
      <c r="I3053" s="73">
        <f t="shared" si="95"/>
        <v>0</v>
      </c>
      <c r="J3053" s="74" t="str">
        <f t="shared" si="94"/>
        <v/>
      </c>
    </row>
    <row r="3054" spans="1:10" ht="15" customHeight="1">
      <c r="A3054" s="25">
        <v>3099</v>
      </c>
      <c r="B3054" s="25" t="s">
        <v>17</v>
      </c>
      <c r="C3054" s="24" t="s">
        <v>3001</v>
      </c>
      <c r="D3054" s="24" t="s">
        <v>2851</v>
      </c>
      <c r="E3054" s="23">
        <v>198</v>
      </c>
      <c r="F3054" s="115">
        <v>5</v>
      </c>
      <c r="G3054" s="85">
        <v>159.49333333333334</v>
      </c>
      <c r="H3054" s="72"/>
      <c r="I3054" s="73">
        <f t="shared" si="95"/>
        <v>0</v>
      </c>
      <c r="J3054" s="74" t="str">
        <f t="shared" si="94"/>
        <v/>
      </c>
    </row>
    <row r="3055" spans="1:10" ht="15" customHeight="1">
      <c r="A3055" s="25">
        <v>3100</v>
      </c>
      <c r="B3055" s="25" t="s">
        <v>17</v>
      </c>
      <c r="C3055" s="24" t="s">
        <v>3000</v>
      </c>
      <c r="D3055" s="24" t="s">
        <v>2999</v>
      </c>
      <c r="E3055" s="23">
        <v>198</v>
      </c>
      <c r="F3055" s="115">
        <v>10</v>
      </c>
      <c r="G3055" s="85">
        <v>12.486666666666666</v>
      </c>
      <c r="H3055" s="72"/>
      <c r="I3055" s="73">
        <f t="shared" si="95"/>
        <v>0</v>
      </c>
      <c r="J3055" s="74" t="str">
        <f t="shared" si="94"/>
        <v/>
      </c>
    </row>
    <row r="3056" spans="1:10" ht="15" customHeight="1">
      <c r="A3056" s="25">
        <v>3101</v>
      </c>
      <c r="B3056" s="25" t="s">
        <v>17</v>
      </c>
      <c r="C3056" s="24" t="s">
        <v>2998</v>
      </c>
      <c r="D3056" s="24" t="s">
        <v>2997</v>
      </c>
      <c r="E3056" s="23">
        <v>198</v>
      </c>
      <c r="F3056" s="115">
        <v>23</v>
      </c>
      <c r="G3056" s="85">
        <v>97.486666666666679</v>
      </c>
      <c r="H3056" s="72"/>
      <c r="I3056" s="73">
        <f t="shared" si="95"/>
        <v>0</v>
      </c>
      <c r="J3056" s="74" t="str">
        <f t="shared" si="94"/>
        <v/>
      </c>
    </row>
    <row r="3057" spans="1:10" ht="15" customHeight="1">
      <c r="A3057" s="25">
        <v>3102</v>
      </c>
      <c r="B3057" s="25" t="s">
        <v>17</v>
      </c>
      <c r="C3057" s="24" t="s">
        <v>2996</v>
      </c>
      <c r="D3057" s="24" t="s">
        <v>2851</v>
      </c>
      <c r="E3057" s="23">
        <v>198</v>
      </c>
      <c r="F3057" s="115">
        <v>7</v>
      </c>
      <c r="G3057" s="85">
        <v>9.8800000000000008</v>
      </c>
      <c r="H3057" s="72"/>
      <c r="I3057" s="73">
        <f t="shared" si="95"/>
        <v>0</v>
      </c>
      <c r="J3057" s="74" t="str">
        <f t="shared" si="94"/>
        <v/>
      </c>
    </row>
    <row r="3058" spans="1:10" ht="15" customHeight="1">
      <c r="A3058" s="25">
        <v>3103</v>
      </c>
      <c r="B3058" s="25" t="s">
        <v>17</v>
      </c>
      <c r="C3058" s="24" t="s">
        <v>2995</v>
      </c>
      <c r="D3058" s="24" t="s">
        <v>2991</v>
      </c>
      <c r="E3058" s="23">
        <v>198</v>
      </c>
      <c r="F3058" s="115">
        <v>12</v>
      </c>
      <c r="G3058" s="85">
        <v>5</v>
      </c>
      <c r="H3058" s="72"/>
      <c r="I3058" s="73">
        <f t="shared" si="95"/>
        <v>0</v>
      </c>
      <c r="J3058" s="74" t="str">
        <f t="shared" si="94"/>
        <v/>
      </c>
    </row>
    <row r="3059" spans="1:10" ht="15" customHeight="1">
      <c r="A3059" s="25">
        <v>3104</v>
      </c>
      <c r="B3059" s="25" t="s">
        <v>17</v>
      </c>
      <c r="C3059" s="24" t="s">
        <v>2994</v>
      </c>
      <c r="D3059" s="24" t="s">
        <v>2993</v>
      </c>
      <c r="E3059" s="23">
        <v>198</v>
      </c>
      <c r="F3059" s="115">
        <v>47</v>
      </c>
      <c r="G3059" s="85">
        <v>1.75</v>
      </c>
      <c r="H3059" s="72"/>
      <c r="I3059" s="73">
        <f t="shared" si="95"/>
        <v>0</v>
      </c>
      <c r="J3059" s="74" t="str">
        <f t="shared" si="94"/>
        <v/>
      </c>
    </row>
    <row r="3060" spans="1:10" ht="15" customHeight="1">
      <c r="A3060" s="25">
        <v>3105</v>
      </c>
      <c r="B3060" s="25" t="s">
        <v>17</v>
      </c>
      <c r="C3060" s="24" t="s">
        <v>2992</v>
      </c>
      <c r="D3060" s="24" t="s">
        <v>2991</v>
      </c>
      <c r="E3060" s="23">
        <v>198</v>
      </c>
      <c r="F3060" s="115">
        <v>98</v>
      </c>
      <c r="G3060" s="85">
        <v>3.82</v>
      </c>
      <c r="H3060" s="72"/>
      <c r="I3060" s="73">
        <f t="shared" si="95"/>
        <v>0</v>
      </c>
      <c r="J3060" s="74" t="str">
        <f t="shared" si="94"/>
        <v/>
      </c>
    </row>
    <row r="3061" spans="1:10" ht="15" customHeight="1">
      <c r="A3061" s="25">
        <v>3106</v>
      </c>
      <c r="B3061" s="25" t="s">
        <v>17</v>
      </c>
      <c r="C3061" s="24" t="s">
        <v>2990</v>
      </c>
      <c r="D3061" s="24" t="s">
        <v>2989</v>
      </c>
      <c r="E3061" s="23">
        <v>198</v>
      </c>
      <c r="F3061" s="115">
        <v>16</v>
      </c>
      <c r="G3061" s="85">
        <v>9.3699999999999992</v>
      </c>
      <c r="H3061" s="72"/>
      <c r="I3061" s="73">
        <f t="shared" si="95"/>
        <v>0</v>
      </c>
      <c r="J3061" s="74" t="str">
        <f t="shared" si="94"/>
        <v/>
      </c>
    </row>
    <row r="3062" spans="1:10" ht="15" customHeight="1">
      <c r="A3062" s="25">
        <v>3107</v>
      </c>
      <c r="B3062" s="25" t="s">
        <v>17</v>
      </c>
      <c r="C3062" s="24" t="s">
        <v>2988</v>
      </c>
      <c r="D3062" s="24" t="s">
        <v>2987</v>
      </c>
      <c r="E3062" s="23">
        <v>198</v>
      </c>
      <c r="F3062" s="115">
        <v>37</v>
      </c>
      <c r="G3062" s="85">
        <v>12.11</v>
      </c>
      <c r="H3062" s="72"/>
      <c r="I3062" s="73">
        <f t="shared" si="95"/>
        <v>0</v>
      </c>
      <c r="J3062" s="74" t="str">
        <f t="shared" si="94"/>
        <v/>
      </c>
    </row>
    <row r="3063" spans="1:10" ht="15" customHeight="1">
      <c r="A3063" s="25">
        <v>3108</v>
      </c>
      <c r="B3063" s="25" t="s">
        <v>17</v>
      </c>
      <c r="C3063" s="24" t="s">
        <v>2986</v>
      </c>
      <c r="D3063" s="24" t="s">
        <v>2985</v>
      </c>
      <c r="E3063" s="23">
        <v>198</v>
      </c>
      <c r="F3063" s="115">
        <v>10</v>
      </c>
      <c r="G3063" s="85">
        <v>368.17</v>
      </c>
      <c r="H3063" s="72"/>
      <c r="I3063" s="73">
        <f t="shared" si="95"/>
        <v>0</v>
      </c>
      <c r="J3063" s="74" t="str">
        <f t="shared" si="94"/>
        <v/>
      </c>
    </row>
    <row r="3064" spans="1:10" ht="15" customHeight="1">
      <c r="A3064" s="25">
        <v>3109</v>
      </c>
      <c r="B3064" s="25" t="s">
        <v>17</v>
      </c>
      <c r="C3064" s="24" t="s">
        <v>2984</v>
      </c>
      <c r="D3064" s="24" t="s">
        <v>2983</v>
      </c>
      <c r="E3064" s="23">
        <v>198</v>
      </c>
      <c r="F3064" s="115">
        <v>5</v>
      </c>
      <c r="G3064" s="85">
        <v>140.85333333333332</v>
      </c>
      <c r="H3064" s="72"/>
      <c r="I3064" s="73">
        <f t="shared" si="95"/>
        <v>0</v>
      </c>
      <c r="J3064" s="74" t="str">
        <f t="shared" si="94"/>
        <v/>
      </c>
    </row>
    <row r="3065" spans="1:10" ht="15" customHeight="1">
      <c r="A3065" s="25">
        <v>3110</v>
      </c>
      <c r="B3065" s="25" t="s">
        <v>17</v>
      </c>
      <c r="C3065" s="24" t="s">
        <v>203</v>
      </c>
      <c r="D3065" s="24" t="s">
        <v>2982</v>
      </c>
      <c r="E3065" s="23">
        <v>198</v>
      </c>
      <c r="F3065" s="115">
        <v>13</v>
      </c>
      <c r="G3065" s="85">
        <v>67</v>
      </c>
      <c r="H3065" s="72"/>
      <c r="I3065" s="73">
        <f t="shared" si="95"/>
        <v>0</v>
      </c>
      <c r="J3065" s="74" t="str">
        <f t="shared" si="94"/>
        <v/>
      </c>
    </row>
    <row r="3066" spans="1:10" ht="15" customHeight="1">
      <c r="A3066" s="25">
        <v>3111</v>
      </c>
      <c r="B3066" s="25" t="s">
        <v>17</v>
      </c>
      <c r="C3066" s="24" t="s">
        <v>2981</v>
      </c>
      <c r="D3066" s="24" t="s">
        <v>2980</v>
      </c>
      <c r="E3066" s="23">
        <v>198</v>
      </c>
      <c r="F3066" s="115">
        <v>10</v>
      </c>
      <c r="G3066" s="85">
        <v>45.59</v>
      </c>
      <c r="H3066" s="72"/>
      <c r="I3066" s="73">
        <f t="shared" si="95"/>
        <v>0</v>
      </c>
      <c r="J3066" s="74" t="str">
        <f t="shared" si="94"/>
        <v/>
      </c>
    </row>
    <row r="3067" spans="1:10" ht="15" customHeight="1">
      <c r="A3067" s="25">
        <v>3112</v>
      </c>
      <c r="B3067" s="25" t="s">
        <v>17</v>
      </c>
      <c r="C3067" s="24" t="s">
        <v>2979</v>
      </c>
      <c r="D3067" s="24" t="s">
        <v>2978</v>
      </c>
      <c r="E3067" s="23">
        <v>198</v>
      </c>
      <c r="F3067" s="115">
        <v>9</v>
      </c>
      <c r="G3067" s="85">
        <v>9.19</v>
      </c>
      <c r="H3067" s="72"/>
      <c r="I3067" s="73">
        <f t="shared" si="95"/>
        <v>0</v>
      </c>
      <c r="J3067" s="74" t="str">
        <f t="shared" si="94"/>
        <v/>
      </c>
    </row>
    <row r="3068" spans="1:10" ht="15" customHeight="1">
      <c r="A3068" s="25">
        <v>3113</v>
      </c>
      <c r="B3068" s="25" t="s">
        <v>17</v>
      </c>
      <c r="C3068" s="24" t="s">
        <v>2977</v>
      </c>
      <c r="D3068" s="24" t="s">
        <v>2971</v>
      </c>
      <c r="E3068" s="23">
        <v>80244</v>
      </c>
      <c r="F3068" s="115">
        <v>20</v>
      </c>
      <c r="G3068" s="85">
        <v>23.5</v>
      </c>
      <c r="H3068" s="72"/>
      <c r="I3068" s="73">
        <f t="shared" si="95"/>
        <v>0</v>
      </c>
      <c r="J3068" s="74" t="str">
        <f t="shared" si="94"/>
        <v/>
      </c>
    </row>
    <row r="3069" spans="1:10" ht="15" customHeight="1">
      <c r="A3069" s="25">
        <v>3114</v>
      </c>
      <c r="B3069" s="25" t="s">
        <v>17</v>
      </c>
      <c r="C3069" s="24" t="s">
        <v>2973</v>
      </c>
      <c r="D3069" s="24" t="s">
        <v>2805</v>
      </c>
      <c r="E3069" s="23">
        <v>53641</v>
      </c>
      <c r="F3069" s="115">
        <v>68</v>
      </c>
      <c r="G3069" s="85">
        <v>16.156666666666666</v>
      </c>
      <c r="H3069" s="72"/>
      <c r="I3069" s="73">
        <f t="shared" si="95"/>
        <v>0</v>
      </c>
      <c r="J3069" s="74" t="str">
        <f t="shared" si="94"/>
        <v/>
      </c>
    </row>
    <row r="3070" spans="1:10" ht="15" customHeight="1">
      <c r="A3070" s="25">
        <v>3115</v>
      </c>
      <c r="B3070" s="25" t="s">
        <v>17</v>
      </c>
      <c r="C3070" s="24" t="s">
        <v>2972</v>
      </c>
      <c r="D3070" s="24" t="s">
        <v>2971</v>
      </c>
      <c r="E3070" s="23">
        <v>83574</v>
      </c>
      <c r="F3070" s="115">
        <v>5</v>
      </c>
      <c r="G3070" s="85">
        <v>14.32</v>
      </c>
      <c r="H3070" s="72"/>
      <c r="I3070" s="73">
        <f t="shared" si="95"/>
        <v>0</v>
      </c>
      <c r="J3070" s="74" t="str">
        <f t="shared" si="94"/>
        <v/>
      </c>
    </row>
    <row r="3071" spans="1:10" ht="15" customHeight="1">
      <c r="A3071" s="25">
        <v>3116</v>
      </c>
      <c r="B3071" s="25" t="s">
        <v>17</v>
      </c>
      <c r="C3071" s="24" t="s">
        <v>2970</v>
      </c>
      <c r="D3071" s="24" t="s">
        <v>2969</v>
      </c>
      <c r="E3071" s="23">
        <v>83574</v>
      </c>
      <c r="F3071" s="115">
        <v>5</v>
      </c>
      <c r="G3071" s="85">
        <v>107.91000000000001</v>
      </c>
      <c r="H3071" s="72"/>
      <c r="I3071" s="73">
        <f t="shared" si="95"/>
        <v>0</v>
      </c>
      <c r="J3071" s="74" t="str">
        <f t="shared" si="94"/>
        <v/>
      </c>
    </row>
    <row r="3072" spans="1:10" ht="15" customHeight="1">
      <c r="A3072" s="25">
        <v>3117</v>
      </c>
      <c r="B3072" s="25" t="s">
        <v>17</v>
      </c>
      <c r="C3072" s="24" t="s">
        <v>2968</v>
      </c>
      <c r="D3072" s="24" t="s">
        <v>2967</v>
      </c>
      <c r="E3072" s="23">
        <v>72794</v>
      </c>
      <c r="F3072" s="115">
        <v>5</v>
      </c>
      <c r="G3072" s="85">
        <v>80.11</v>
      </c>
      <c r="H3072" s="72"/>
      <c r="I3072" s="73">
        <f t="shared" si="95"/>
        <v>0</v>
      </c>
      <c r="J3072" s="74" t="str">
        <f t="shared" si="94"/>
        <v/>
      </c>
    </row>
    <row r="3073" spans="1:10" ht="15" customHeight="1">
      <c r="A3073" s="25">
        <v>3118</v>
      </c>
      <c r="B3073" s="25" t="s">
        <v>17</v>
      </c>
      <c r="C3073" s="24" t="s">
        <v>2966</v>
      </c>
      <c r="D3073" s="24" t="s">
        <v>2897</v>
      </c>
      <c r="E3073" s="23">
        <v>77308</v>
      </c>
      <c r="F3073" s="115">
        <v>44</v>
      </c>
      <c r="G3073" s="85">
        <v>10.25</v>
      </c>
      <c r="H3073" s="72"/>
      <c r="I3073" s="73">
        <f t="shared" si="95"/>
        <v>0</v>
      </c>
      <c r="J3073" s="74" t="str">
        <f t="shared" si="94"/>
        <v/>
      </c>
    </row>
    <row r="3074" spans="1:10" ht="15" customHeight="1">
      <c r="A3074" s="25">
        <v>3119</v>
      </c>
      <c r="B3074" s="25" t="s">
        <v>17</v>
      </c>
      <c r="C3074" s="24" t="s">
        <v>2965</v>
      </c>
      <c r="D3074" s="24" t="s">
        <v>2964</v>
      </c>
      <c r="E3074" s="23">
        <v>25244</v>
      </c>
      <c r="F3074" s="115">
        <v>5</v>
      </c>
      <c r="G3074" s="85">
        <v>15.01</v>
      </c>
      <c r="H3074" s="72"/>
      <c r="I3074" s="73">
        <f t="shared" si="95"/>
        <v>0</v>
      </c>
      <c r="J3074" s="74" t="str">
        <f t="shared" ref="J3074:J3137" si="96">IF(H:H&gt;G:G, "Above Estimated Unit Price", "")</f>
        <v/>
      </c>
    </row>
    <row r="3075" spans="1:10" ht="15" customHeight="1">
      <c r="A3075" s="25">
        <v>3120</v>
      </c>
      <c r="B3075" s="25" t="s">
        <v>17</v>
      </c>
      <c r="C3075" s="24" t="s">
        <v>2962</v>
      </c>
      <c r="D3075" s="24" t="s">
        <v>2961</v>
      </c>
      <c r="E3075" s="23">
        <v>97854</v>
      </c>
      <c r="F3075" s="115">
        <v>5</v>
      </c>
      <c r="G3075" s="85">
        <v>132</v>
      </c>
      <c r="H3075" s="72"/>
      <c r="I3075" s="73">
        <f t="shared" ref="I3075:I3138" si="97">H3075*F3075</f>
        <v>0</v>
      </c>
      <c r="J3075" s="74" t="str">
        <f t="shared" si="96"/>
        <v/>
      </c>
    </row>
    <row r="3076" spans="1:10" ht="15" customHeight="1">
      <c r="A3076" s="25">
        <v>3121</v>
      </c>
      <c r="B3076" s="25" t="s">
        <v>17</v>
      </c>
      <c r="C3076" s="24" t="s">
        <v>2960</v>
      </c>
      <c r="D3076" s="24" t="s">
        <v>2959</v>
      </c>
      <c r="E3076" s="23">
        <v>97854</v>
      </c>
      <c r="F3076" s="115">
        <v>5</v>
      </c>
      <c r="G3076" s="85">
        <v>80</v>
      </c>
      <c r="H3076" s="72"/>
      <c r="I3076" s="73">
        <f t="shared" si="97"/>
        <v>0</v>
      </c>
      <c r="J3076" s="74" t="str">
        <f t="shared" si="96"/>
        <v/>
      </c>
    </row>
    <row r="3077" spans="1:10" ht="15" customHeight="1">
      <c r="A3077" s="25">
        <v>3122</v>
      </c>
      <c r="B3077" s="25" t="s">
        <v>17</v>
      </c>
      <c r="C3077" s="24" t="s">
        <v>2958</v>
      </c>
      <c r="D3077" s="24" t="s">
        <v>2957</v>
      </c>
      <c r="E3077" s="23">
        <v>75245</v>
      </c>
      <c r="F3077" s="115">
        <v>5</v>
      </c>
      <c r="G3077" s="85">
        <v>270.24333333333334</v>
      </c>
      <c r="H3077" s="72"/>
      <c r="I3077" s="73">
        <f t="shared" si="97"/>
        <v>0</v>
      </c>
      <c r="J3077" s="74" t="str">
        <f t="shared" si="96"/>
        <v/>
      </c>
    </row>
    <row r="3078" spans="1:10" ht="15" customHeight="1">
      <c r="A3078" s="25">
        <v>3123</v>
      </c>
      <c r="B3078" s="25" t="s">
        <v>17</v>
      </c>
      <c r="C3078" s="24" t="s">
        <v>2956</v>
      </c>
      <c r="D3078" s="24" t="s">
        <v>2955</v>
      </c>
      <c r="E3078" s="23">
        <v>75245</v>
      </c>
      <c r="F3078" s="115">
        <v>5</v>
      </c>
      <c r="G3078" s="85">
        <v>102.75999999999999</v>
      </c>
      <c r="H3078" s="72"/>
      <c r="I3078" s="73">
        <f t="shared" si="97"/>
        <v>0</v>
      </c>
      <c r="J3078" s="74" t="str">
        <f t="shared" si="96"/>
        <v/>
      </c>
    </row>
    <row r="3079" spans="1:10" ht="15" customHeight="1">
      <c r="A3079" s="25">
        <v>3124</v>
      </c>
      <c r="B3079" s="25" t="s">
        <v>17</v>
      </c>
      <c r="C3079" s="24" t="s">
        <v>2954</v>
      </c>
      <c r="D3079" s="24" t="s">
        <v>2953</v>
      </c>
      <c r="E3079" s="23">
        <v>75245</v>
      </c>
      <c r="F3079" s="115">
        <v>5</v>
      </c>
      <c r="G3079" s="85">
        <v>167.99</v>
      </c>
      <c r="H3079" s="72"/>
      <c r="I3079" s="73">
        <f t="shared" si="97"/>
        <v>0</v>
      </c>
      <c r="J3079" s="74" t="str">
        <f t="shared" si="96"/>
        <v/>
      </c>
    </row>
    <row r="3080" spans="1:10" ht="15" customHeight="1">
      <c r="A3080" s="25">
        <v>3125</v>
      </c>
      <c r="B3080" s="25" t="s">
        <v>17</v>
      </c>
      <c r="C3080" s="24" t="s">
        <v>2952</v>
      </c>
      <c r="D3080" s="24" t="s">
        <v>2951</v>
      </c>
      <c r="E3080" s="23">
        <v>75245</v>
      </c>
      <c r="F3080" s="115">
        <v>5</v>
      </c>
      <c r="G3080" s="85">
        <v>49.45</v>
      </c>
      <c r="H3080" s="72"/>
      <c r="I3080" s="73">
        <f t="shared" si="97"/>
        <v>0</v>
      </c>
      <c r="J3080" s="74" t="str">
        <f t="shared" si="96"/>
        <v/>
      </c>
    </row>
    <row r="3081" spans="1:10" ht="15" customHeight="1">
      <c r="A3081" s="25">
        <v>3126</v>
      </c>
      <c r="B3081" s="25" t="s">
        <v>17</v>
      </c>
      <c r="C3081" s="24" t="s">
        <v>2950</v>
      </c>
      <c r="D3081" s="24" t="s">
        <v>2949</v>
      </c>
      <c r="E3081" s="23">
        <v>75245</v>
      </c>
      <c r="F3081" s="115">
        <v>5</v>
      </c>
      <c r="G3081" s="85">
        <v>523.61999999999989</v>
      </c>
      <c r="H3081" s="72"/>
      <c r="I3081" s="73">
        <f t="shared" si="97"/>
        <v>0</v>
      </c>
      <c r="J3081" s="74" t="str">
        <f t="shared" si="96"/>
        <v/>
      </c>
    </row>
    <row r="3082" spans="1:10" ht="15" customHeight="1">
      <c r="A3082" s="25">
        <v>3127</v>
      </c>
      <c r="B3082" s="25" t="s">
        <v>17</v>
      </c>
      <c r="C3082" s="24" t="s">
        <v>2948</v>
      </c>
      <c r="D3082" s="24" t="s">
        <v>2947</v>
      </c>
      <c r="E3082" s="23">
        <v>75245</v>
      </c>
      <c r="F3082" s="115">
        <v>5</v>
      </c>
      <c r="G3082" s="85">
        <v>629.7733333333332</v>
      </c>
      <c r="H3082" s="72"/>
      <c r="I3082" s="73">
        <f t="shared" si="97"/>
        <v>0</v>
      </c>
      <c r="J3082" s="74" t="str">
        <f t="shared" si="96"/>
        <v/>
      </c>
    </row>
    <row r="3083" spans="1:10" ht="15" customHeight="1">
      <c r="A3083" s="25">
        <v>3128</v>
      </c>
      <c r="B3083" s="25" t="s">
        <v>17</v>
      </c>
      <c r="C3083" s="24" t="s">
        <v>2946</v>
      </c>
      <c r="D3083" s="24" t="s">
        <v>2945</v>
      </c>
      <c r="E3083" s="23">
        <v>198</v>
      </c>
      <c r="F3083" s="115">
        <v>5</v>
      </c>
      <c r="G3083" s="85">
        <v>391.16666666666669</v>
      </c>
      <c r="H3083" s="72"/>
      <c r="I3083" s="73">
        <f t="shared" si="97"/>
        <v>0</v>
      </c>
      <c r="J3083" s="74" t="str">
        <f t="shared" si="96"/>
        <v/>
      </c>
    </row>
    <row r="3084" spans="1:10" ht="15" customHeight="1">
      <c r="A3084" s="25">
        <v>3129</v>
      </c>
      <c r="B3084" s="25" t="s">
        <v>17</v>
      </c>
      <c r="C3084" s="24" t="s">
        <v>2946</v>
      </c>
      <c r="D3084" s="24" t="s">
        <v>2945</v>
      </c>
      <c r="E3084" s="23">
        <v>75245</v>
      </c>
      <c r="F3084" s="115">
        <v>5</v>
      </c>
      <c r="G3084" s="85">
        <v>455.5</v>
      </c>
      <c r="H3084" s="72"/>
      <c r="I3084" s="73">
        <f t="shared" si="97"/>
        <v>0</v>
      </c>
      <c r="J3084" s="74" t="str">
        <f t="shared" si="96"/>
        <v/>
      </c>
    </row>
    <row r="3085" spans="1:10" ht="15" customHeight="1">
      <c r="A3085" s="25">
        <v>3130</v>
      </c>
      <c r="B3085" s="25" t="s">
        <v>17</v>
      </c>
      <c r="C3085" s="24" t="s">
        <v>2944</v>
      </c>
      <c r="D3085" s="24" t="s">
        <v>2943</v>
      </c>
      <c r="E3085" s="23">
        <v>198</v>
      </c>
      <c r="F3085" s="115">
        <v>5</v>
      </c>
      <c r="G3085" s="85">
        <v>120</v>
      </c>
      <c r="H3085" s="72"/>
      <c r="I3085" s="73">
        <f t="shared" si="97"/>
        <v>0</v>
      </c>
      <c r="J3085" s="74" t="str">
        <f t="shared" si="96"/>
        <v/>
      </c>
    </row>
    <row r="3086" spans="1:10" ht="15" customHeight="1">
      <c r="A3086" s="25">
        <v>3131</v>
      </c>
      <c r="B3086" s="25" t="s">
        <v>17</v>
      </c>
      <c r="C3086" s="24" t="s">
        <v>2942</v>
      </c>
      <c r="D3086" s="24" t="s">
        <v>2941</v>
      </c>
      <c r="E3086" s="23">
        <v>198</v>
      </c>
      <c r="F3086" s="115">
        <v>5</v>
      </c>
      <c r="G3086" s="85">
        <v>610.07999999999993</v>
      </c>
      <c r="H3086" s="72"/>
      <c r="I3086" s="73">
        <f t="shared" si="97"/>
        <v>0</v>
      </c>
      <c r="J3086" s="74" t="str">
        <f t="shared" si="96"/>
        <v/>
      </c>
    </row>
    <row r="3087" spans="1:10" ht="15" customHeight="1">
      <c r="A3087" s="25">
        <v>3132</v>
      </c>
      <c r="B3087" s="25" t="s">
        <v>17</v>
      </c>
      <c r="C3087" s="24" t="s">
        <v>2940</v>
      </c>
      <c r="D3087" s="24" t="s">
        <v>2936</v>
      </c>
      <c r="E3087" s="23">
        <v>198</v>
      </c>
      <c r="F3087" s="115">
        <v>5</v>
      </c>
      <c r="G3087" s="85">
        <v>61.083333333333336</v>
      </c>
      <c r="H3087" s="72"/>
      <c r="I3087" s="73">
        <f t="shared" si="97"/>
        <v>0</v>
      </c>
      <c r="J3087" s="74" t="str">
        <f t="shared" si="96"/>
        <v/>
      </c>
    </row>
    <row r="3088" spans="1:10" ht="15" customHeight="1">
      <c r="A3088" s="25">
        <v>3133</v>
      </c>
      <c r="B3088" s="25" t="s">
        <v>17</v>
      </c>
      <c r="C3088" s="24" t="s">
        <v>2939</v>
      </c>
      <c r="D3088" s="24" t="s">
        <v>2938</v>
      </c>
      <c r="E3088" s="23">
        <v>198</v>
      </c>
      <c r="F3088" s="115">
        <v>5</v>
      </c>
      <c r="G3088" s="85">
        <v>630.27333333333343</v>
      </c>
      <c r="H3088" s="72"/>
      <c r="I3088" s="73">
        <f t="shared" si="97"/>
        <v>0</v>
      </c>
      <c r="J3088" s="74" t="str">
        <f t="shared" si="96"/>
        <v/>
      </c>
    </row>
    <row r="3089" spans="1:10" ht="15" customHeight="1">
      <c r="A3089" s="25">
        <v>3134</v>
      </c>
      <c r="B3089" s="25" t="s">
        <v>17</v>
      </c>
      <c r="C3089" s="24" t="s">
        <v>2937</v>
      </c>
      <c r="D3089" s="24" t="s">
        <v>2936</v>
      </c>
      <c r="E3089" s="23">
        <v>198</v>
      </c>
      <c r="F3089" s="115">
        <v>5</v>
      </c>
      <c r="G3089" s="85">
        <v>29.913333333333338</v>
      </c>
      <c r="H3089" s="72"/>
      <c r="I3089" s="73">
        <f t="shared" si="97"/>
        <v>0</v>
      </c>
      <c r="J3089" s="74" t="str">
        <f t="shared" si="96"/>
        <v/>
      </c>
    </row>
    <row r="3090" spans="1:10" ht="15" customHeight="1">
      <c r="A3090" s="25">
        <v>3135</v>
      </c>
      <c r="B3090" s="25" t="s">
        <v>17</v>
      </c>
      <c r="C3090" s="24" t="s">
        <v>2935</v>
      </c>
      <c r="D3090" s="24" t="s">
        <v>2934</v>
      </c>
      <c r="E3090" s="23">
        <v>57730</v>
      </c>
      <c r="F3090" s="115">
        <v>5</v>
      </c>
      <c r="G3090" s="85">
        <v>525.80999999999995</v>
      </c>
      <c r="H3090" s="72"/>
      <c r="I3090" s="73">
        <f t="shared" si="97"/>
        <v>0</v>
      </c>
      <c r="J3090" s="74" t="str">
        <f t="shared" si="96"/>
        <v/>
      </c>
    </row>
    <row r="3091" spans="1:10" ht="15" customHeight="1">
      <c r="A3091" s="25">
        <v>3136</v>
      </c>
      <c r="B3091" s="25" t="s">
        <v>17</v>
      </c>
      <c r="C3091" s="24" t="s">
        <v>2933</v>
      </c>
      <c r="D3091" s="24" t="s">
        <v>2932</v>
      </c>
      <c r="E3091" s="23">
        <v>198</v>
      </c>
      <c r="F3091" s="115">
        <v>5</v>
      </c>
      <c r="G3091" s="85">
        <v>100.03</v>
      </c>
      <c r="H3091" s="72"/>
      <c r="I3091" s="73">
        <f t="shared" si="97"/>
        <v>0</v>
      </c>
      <c r="J3091" s="74" t="str">
        <f t="shared" si="96"/>
        <v/>
      </c>
    </row>
    <row r="3092" spans="1:10" ht="15" customHeight="1">
      <c r="A3092" s="25">
        <v>3137</v>
      </c>
      <c r="B3092" s="25" t="s">
        <v>17</v>
      </c>
      <c r="C3092" s="24" t="s">
        <v>2931</v>
      </c>
      <c r="D3092" s="24" t="s">
        <v>2930</v>
      </c>
      <c r="E3092" s="23">
        <v>198</v>
      </c>
      <c r="F3092" s="115">
        <v>5</v>
      </c>
      <c r="G3092" s="85">
        <v>7009.27</v>
      </c>
      <c r="H3092" s="72"/>
      <c r="I3092" s="73">
        <f t="shared" si="97"/>
        <v>0</v>
      </c>
      <c r="J3092" s="74" t="str">
        <f t="shared" si="96"/>
        <v/>
      </c>
    </row>
    <row r="3093" spans="1:10" ht="15" customHeight="1">
      <c r="A3093" s="25">
        <v>3138</v>
      </c>
      <c r="B3093" s="25" t="s">
        <v>17</v>
      </c>
      <c r="C3093" s="24" t="s">
        <v>2929</v>
      </c>
      <c r="D3093" s="24" t="s">
        <v>2928</v>
      </c>
      <c r="E3093" s="23">
        <v>198</v>
      </c>
      <c r="F3093" s="115">
        <v>5</v>
      </c>
      <c r="G3093" s="85">
        <v>1692.5</v>
      </c>
      <c r="H3093" s="72"/>
      <c r="I3093" s="73">
        <f t="shared" si="97"/>
        <v>0</v>
      </c>
      <c r="J3093" s="74" t="str">
        <f t="shared" si="96"/>
        <v/>
      </c>
    </row>
    <row r="3094" spans="1:10" ht="15" customHeight="1">
      <c r="A3094" s="25">
        <v>3139</v>
      </c>
      <c r="B3094" s="25" t="s">
        <v>17</v>
      </c>
      <c r="C3094" s="24" t="s">
        <v>2926</v>
      </c>
      <c r="D3094" s="24" t="s">
        <v>2925</v>
      </c>
      <c r="E3094" s="23">
        <v>14153</v>
      </c>
      <c r="F3094" s="115">
        <v>5</v>
      </c>
      <c r="G3094" s="85">
        <v>299.97333333333336</v>
      </c>
      <c r="H3094" s="72"/>
      <c r="I3094" s="73">
        <f t="shared" si="97"/>
        <v>0</v>
      </c>
      <c r="J3094" s="74" t="str">
        <f t="shared" si="96"/>
        <v/>
      </c>
    </row>
    <row r="3095" spans="1:10" ht="15" customHeight="1">
      <c r="A3095" s="25">
        <v>3140</v>
      </c>
      <c r="B3095" s="25" t="s">
        <v>17</v>
      </c>
      <c r="C3095" s="24" t="s">
        <v>2924</v>
      </c>
      <c r="D3095" s="24" t="s">
        <v>2923</v>
      </c>
      <c r="E3095" s="23">
        <v>14153</v>
      </c>
      <c r="F3095" s="115">
        <v>5</v>
      </c>
      <c r="G3095" s="85">
        <v>374.07999999999993</v>
      </c>
      <c r="H3095" s="72"/>
      <c r="I3095" s="73">
        <f t="shared" si="97"/>
        <v>0</v>
      </c>
      <c r="J3095" s="74" t="str">
        <f t="shared" si="96"/>
        <v/>
      </c>
    </row>
    <row r="3096" spans="1:10" ht="15" customHeight="1">
      <c r="A3096" s="25">
        <v>3141</v>
      </c>
      <c r="B3096" s="25" t="s">
        <v>17</v>
      </c>
      <c r="C3096" s="24" t="s">
        <v>2922</v>
      </c>
      <c r="D3096" s="24" t="s">
        <v>2921</v>
      </c>
      <c r="E3096" s="23">
        <v>14153</v>
      </c>
      <c r="F3096" s="115">
        <v>5</v>
      </c>
      <c r="G3096" s="85">
        <v>501.88000000000005</v>
      </c>
      <c r="H3096" s="72"/>
      <c r="I3096" s="73">
        <f t="shared" si="97"/>
        <v>0</v>
      </c>
      <c r="J3096" s="74" t="str">
        <f t="shared" si="96"/>
        <v/>
      </c>
    </row>
    <row r="3097" spans="1:10" ht="15" customHeight="1">
      <c r="A3097" s="25">
        <v>3142</v>
      </c>
      <c r="B3097" s="25" t="s">
        <v>17</v>
      </c>
      <c r="C3097" s="24" t="s">
        <v>2920</v>
      </c>
      <c r="D3097" s="24" t="s">
        <v>2919</v>
      </c>
      <c r="E3097" s="23">
        <v>14153</v>
      </c>
      <c r="F3097" s="115">
        <v>5</v>
      </c>
      <c r="G3097" s="85">
        <v>270.19333333333333</v>
      </c>
      <c r="H3097" s="72"/>
      <c r="I3097" s="73">
        <f t="shared" si="97"/>
        <v>0</v>
      </c>
      <c r="J3097" s="74" t="str">
        <f t="shared" si="96"/>
        <v/>
      </c>
    </row>
    <row r="3098" spans="1:10" ht="15" customHeight="1">
      <c r="A3098" s="25">
        <v>3143</v>
      </c>
      <c r="B3098" s="25" t="s">
        <v>17</v>
      </c>
      <c r="C3098" s="24" t="s">
        <v>2918</v>
      </c>
      <c r="D3098" s="24" t="s">
        <v>2917</v>
      </c>
      <c r="E3098" s="23">
        <v>81348</v>
      </c>
      <c r="F3098" s="115">
        <v>12</v>
      </c>
      <c r="G3098" s="85">
        <v>267.5</v>
      </c>
      <c r="H3098" s="72"/>
      <c r="I3098" s="73">
        <f t="shared" si="97"/>
        <v>0</v>
      </c>
      <c r="J3098" s="74" t="str">
        <f t="shared" si="96"/>
        <v/>
      </c>
    </row>
    <row r="3099" spans="1:10" ht="15" customHeight="1">
      <c r="A3099" s="25">
        <v>3144</v>
      </c>
      <c r="B3099" s="25" t="s">
        <v>17</v>
      </c>
      <c r="C3099" s="24" t="s">
        <v>2916</v>
      </c>
      <c r="D3099" s="24" t="s">
        <v>2915</v>
      </c>
      <c r="E3099" s="23">
        <v>81348</v>
      </c>
      <c r="F3099" s="115">
        <v>47</v>
      </c>
      <c r="G3099" s="85">
        <v>159.80000000000001</v>
      </c>
      <c r="H3099" s="72"/>
      <c r="I3099" s="73">
        <f t="shared" si="97"/>
        <v>0</v>
      </c>
      <c r="J3099" s="74" t="str">
        <f t="shared" si="96"/>
        <v/>
      </c>
    </row>
    <row r="3100" spans="1:10" ht="15" customHeight="1">
      <c r="A3100" s="25">
        <v>3145</v>
      </c>
      <c r="B3100" s="25" t="s">
        <v>17</v>
      </c>
      <c r="C3100" s="24" t="s">
        <v>2914</v>
      </c>
      <c r="D3100" s="24" t="s">
        <v>2913</v>
      </c>
      <c r="E3100" s="23">
        <v>81348</v>
      </c>
      <c r="F3100" s="115">
        <v>27</v>
      </c>
      <c r="G3100" s="85">
        <v>292.5</v>
      </c>
      <c r="H3100" s="72"/>
      <c r="I3100" s="73">
        <f t="shared" si="97"/>
        <v>0</v>
      </c>
      <c r="J3100" s="74" t="str">
        <f t="shared" si="96"/>
        <v/>
      </c>
    </row>
    <row r="3101" spans="1:10" ht="15" customHeight="1">
      <c r="A3101" s="25">
        <v>3146</v>
      </c>
      <c r="B3101" s="25" t="s">
        <v>17</v>
      </c>
      <c r="C3101" s="24" t="s">
        <v>2912</v>
      </c>
      <c r="D3101" s="24" t="s">
        <v>2911</v>
      </c>
      <c r="E3101" s="23">
        <v>81348</v>
      </c>
      <c r="F3101" s="115">
        <v>5</v>
      </c>
      <c r="G3101" s="85">
        <v>269.68</v>
      </c>
      <c r="H3101" s="72"/>
      <c r="I3101" s="73">
        <f t="shared" si="97"/>
        <v>0</v>
      </c>
      <c r="J3101" s="74" t="str">
        <f t="shared" si="96"/>
        <v/>
      </c>
    </row>
    <row r="3102" spans="1:10" ht="15" customHeight="1">
      <c r="A3102" s="25">
        <v>3147</v>
      </c>
      <c r="B3102" s="25" t="s">
        <v>17</v>
      </c>
      <c r="C3102" s="24" t="s">
        <v>2910</v>
      </c>
      <c r="D3102" s="24" t="s">
        <v>2909</v>
      </c>
      <c r="E3102" s="23">
        <v>14153</v>
      </c>
      <c r="F3102" s="115">
        <v>10</v>
      </c>
      <c r="G3102" s="85">
        <v>164.49333333333334</v>
      </c>
      <c r="H3102" s="72"/>
      <c r="I3102" s="73">
        <f t="shared" si="97"/>
        <v>0</v>
      </c>
      <c r="J3102" s="74" t="str">
        <f t="shared" si="96"/>
        <v/>
      </c>
    </row>
    <row r="3103" spans="1:10" ht="15" customHeight="1">
      <c r="A3103" s="25">
        <v>3148</v>
      </c>
      <c r="B3103" s="25" t="s">
        <v>17</v>
      </c>
      <c r="C3103" s="24" t="s">
        <v>2908</v>
      </c>
      <c r="D3103" s="24" t="s">
        <v>2907</v>
      </c>
      <c r="E3103" s="23" t="s">
        <v>2906</v>
      </c>
      <c r="F3103" s="115">
        <v>146</v>
      </c>
      <c r="G3103" s="85">
        <v>180.83666666666667</v>
      </c>
      <c r="H3103" s="72"/>
      <c r="I3103" s="73">
        <f t="shared" si="97"/>
        <v>0</v>
      </c>
      <c r="J3103" s="74" t="str">
        <f t="shared" si="96"/>
        <v/>
      </c>
    </row>
    <row r="3104" spans="1:10" ht="15" customHeight="1">
      <c r="A3104" s="25">
        <v>3149</v>
      </c>
      <c r="B3104" s="25" t="s">
        <v>17</v>
      </c>
      <c r="C3104" s="24" t="s">
        <v>2905</v>
      </c>
      <c r="D3104" s="24" t="s">
        <v>2904</v>
      </c>
      <c r="E3104" s="23">
        <v>14153</v>
      </c>
      <c r="F3104" s="115">
        <v>5</v>
      </c>
      <c r="G3104" s="85">
        <v>216.5</v>
      </c>
      <c r="H3104" s="72"/>
      <c r="I3104" s="73">
        <f t="shared" si="97"/>
        <v>0</v>
      </c>
      <c r="J3104" s="74" t="str">
        <f t="shared" si="96"/>
        <v/>
      </c>
    </row>
    <row r="3105" spans="1:10" ht="15" customHeight="1">
      <c r="A3105" s="25">
        <v>3150</v>
      </c>
      <c r="B3105" s="25" t="s">
        <v>17</v>
      </c>
      <c r="C3105" s="24" t="s">
        <v>2903</v>
      </c>
      <c r="D3105" s="24" t="s">
        <v>2902</v>
      </c>
      <c r="E3105" s="23">
        <v>81348</v>
      </c>
      <c r="F3105" s="115">
        <v>10</v>
      </c>
      <c r="G3105" s="85">
        <v>78.2</v>
      </c>
      <c r="H3105" s="72"/>
      <c r="I3105" s="73">
        <f t="shared" si="97"/>
        <v>0</v>
      </c>
      <c r="J3105" s="74" t="str">
        <f t="shared" si="96"/>
        <v/>
      </c>
    </row>
    <row r="3106" spans="1:10" ht="15" customHeight="1">
      <c r="A3106" s="25">
        <v>3151</v>
      </c>
      <c r="B3106" s="25" t="s">
        <v>17</v>
      </c>
      <c r="C3106" s="24" t="s">
        <v>2901</v>
      </c>
      <c r="D3106" s="24" t="s">
        <v>2900</v>
      </c>
      <c r="E3106" s="23">
        <v>81348</v>
      </c>
      <c r="F3106" s="115">
        <v>5</v>
      </c>
      <c r="G3106" s="85">
        <v>144.13</v>
      </c>
      <c r="H3106" s="72"/>
      <c r="I3106" s="73">
        <f t="shared" si="97"/>
        <v>0</v>
      </c>
      <c r="J3106" s="74" t="str">
        <f t="shared" si="96"/>
        <v/>
      </c>
    </row>
    <row r="3107" spans="1:10" ht="15" customHeight="1">
      <c r="A3107" s="25">
        <v>3152</v>
      </c>
      <c r="B3107" s="25" t="s">
        <v>17</v>
      </c>
      <c r="C3107" s="24" t="s">
        <v>2899</v>
      </c>
      <c r="D3107" s="24" t="s">
        <v>2898</v>
      </c>
      <c r="E3107" s="23">
        <v>14153</v>
      </c>
      <c r="F3107" s="115">
        <v>5</v>
      </c>
      <c r="G3107" s="85">
        <v>216.07333333333335</v>
      </c>
      <c r="H3107" s="72"/>
      <c r="I3107" s="73">
        <f t="shared" si="97"/>
        <v>0</v>
      </c>
      <c r="J3107" s="74" t="str">
        <f t="shared" si="96"/>
        <v/>
      </c>
    </row>
    <row r="3108" spans="1:10" ht="15" customHeight="1">
      <c r="A3108" s="25">
        <v>3153</v>
      </c>
      <c r="B3108" s="25" t="s">
        <v>17</v>
      </c>
      <c r="C3108" s="24" t="s">
        <v>2896</v>
      </c>
      <c r="D3108" s="24" t="s">
        <v>2759</v>
      </c>
      <c r="E3108" s="23">
        <v>13636</v>
      </c>
      <c r="F3108" s="115">
        <v>43</v>
      </c>
      <c r="G3108" s="85">
        <v>45.896666666666668</v>
      </c>
      <c r="H3108" s="72"/>
      <c r="I3108" s="73">
        <f t="shared" si="97"/>
        <v>0</v>
      </c>
      <c r="J3108" s="74" t="str">
        <f t="shared" si="96"/>
        <v/>
      </c>
    </row>
    <row r="3109" spans="1:10" ht="15" customHeight="1">
      <c r="A3109" s="25">
        <v>3154</v>
      </c>
      <c r="B3109" s="25" t="s">
        <v>17</v>
      </c>
      <c r="C3109" s="24" t="s">
        <v>2894</v>
      </c>
      <c r="D3109" s="24" t="s">
        <v>2893</v>
      </c>
      <c r="E3109" s="23">
        <v>59742</v>
      </c>
      <c r="F3109" s="115">
        <v>5</v>
      </c>
      <c r="G3109" s="85">
        <v>52.08</v>
      </c>
      <c r="H3109" s="72"/>
      <c r="I3109" s="73">
        <f t="shared" si="97"/>
        <v>0</v>
      </c>
      <c r="J3109" s="74" t="str">
        <f t="shared" si="96"/>
        <v/>
      </c>
    </row>
    <row r="3110" spans="1:10" ht="15" customHeight="1">
      <c r="A3110" s="25">
        <v>3155</v>
      </c>
      <c r="B3110" s="25" t="s">
        <v>17</v>
      </c>
      <c r="C3110" s="24" t="s">
        <v>2892</v>
      </c>
      <c r="D3110" s="24" t="s">
        <v>2891</v>
      </c>
      <c r="E3110" s="23" t="s">
        <v>2890</v>
      </c>
      <c r="F3110" s="115">
        <v>30</v>
      </c>
      <c r="G3110" s="85">
        <v>8</v>
      </c>
      <c r="H3110" s="72"/>
      <c r="I3110" s="73">
        <f t="shared" si="97"/>
        <v>0</v>
      </c>
      <c r="J3110" s="74" t="str">
        <f t="shared" si="96"/>
        <v/>
      </c>
    </row>
    <row r="3111" spans="1:10" ht="15" customHeight="1">
      <c r="A3111" s="25">
        <v>3156</v>
      </c>
      <c r="B3111" s="25" t="s">
        <v>17</v>
      </c>
      <c r="C3111" s="24" t="s">
        <v>2889</v>
      </c>
      <c r="D3111" s="24" t="s">
        <v>2888</v>
      </c>
      <c r="E3111" s="23">
        <v>73134</v>
      </c>
      <c r="F3111" s="115">
        <v>18</v>
      </c>
      <c r="G3111" s="85">
        <v>118.38</v>
      </c>
      <c r="H3111" s="72"/>
      <c r="I3111" s="73">
        <f t="shared" si="97"/>
        <v>0</v>
      </c>
      <c r="J3111" s="74" t="str">
        <f t="shared" si="96"/>
        <v/>
      </c>
    </row>
    <row r="3112" spans="1:10" ht="15" customHeight="1">
      <c r="A3112" s="25">
        <v>3157</v>
      </c>
      <c r="B3112" s="25" t="s">
        <v>17</v>
      </c>
      <c r="C3112" s="24" t="s">
        <v>2887</v>
      </c>
      <c r="D3112" s="24" t="s">
        <v>2886</v>
      </c>
      <c r="E3112" s="23">
        <v>87334</v>
      </c>
      <c r="F3112" s="115">
        <v>5</v>
      </c>
      <c r="G3112" s="85">
        <v>102</v>
      </c>
      <c r="H3112" s="72"/>
      <c r="I3112" s="73">
        <f t="shared" si="97"/>
        <v>0</v>
      </c>
      <c r="J3112" s="74" t="str">
        <f t="shared" si="96"/>
        <v/>
      </c>
    </row>
    <row r="3113" spans="1:10" ht="15" customHeight="1">
      <c r="A3113" s="25">
        <v>3158</v>
      </c>
      <c r="B3113" s="25" t="s">
        <v>17</v>
      </c>
      <c r="C3113" s="24" t="s">
        <v>2884</v>
      </c>
      <c r="D3113" s="24" t="s">
        <v>2883</v>
      </c>
      <c r="E3113" s="23">
        <v>81349</v>
      </c>
      <c r="F3113" s="115">
        <v>50</v>
      </c>
      <c r="G3113" s="85">
        <v>1.1600000000000001</v>
      </c>
      <c r="H3113" s="72"/>
      <c r="I3113" s="73">
        <f t="shared" si="97"/>
        <v>0</v>
      </c>
      <c r="J3113" s="74" t="str">
        <f t="shared" si="96"/>
        <v/>
      </c>
    </row>
    <row r="3114" spans="1:10" ht="15" customHeight="1">
      <c r="A3114" s="25">
        <v>3159</v>
      </c>
      <c r="B3114" s="25" t="s">
        <v>17</v>
      </c>
      <c r="C3114" s="24" t="s">
        <v>2882</v>
      </c>
      <c r="D3114" s="24" t="s">
        <v>2881</v>
      </c>
      <c r="E3114" s="23" t="s">
        <v>2880</v>
      </c>
      <c r="F3114" s="115">
        <v>505</v>
      </c>
      <c r="G3114" s="85">
        <v>54.8</v>
      </c>
      <c r="H3114" s="72"/>
      <c r="I3114" s="73">
        <f t="shared" si="97"/>
        <v>0</v>
      </c>
      <c r="J3114" s="74" t="str">
        <f t="shared" si="96"/>
        <v/>
      </c>
    </row>
    <row r="3115" spans="1:10" ht="15" customHeight="1">
      <c r="A3115" s="25">
        <v>3160</v>
      </c>
      <c r="B3115" s="25" t="s">
        <v>17</v>
      </c>
      <c r="C3115" s="24" t="s">
        <v>2879</v>
      </c>
      <c r="D3115" s="24" t="s">
        <v>2877</v>
      </c>
      <c r="E3115" s="23">
        <v>81349</v>
      </c>
      <c r="F3115" s="115">
        <v>11</v>
      </c>
      <c r="G3115" s="85">
        <v>5.0433333333333339</v>
      </c>
      <c r="H3115" s="72"/>
      <c r="I3115" s="73">
        <f t="shared" si="97"/>
        <v>0</v>
      </c>
      <c r="J3115" s="74" t="str">
        <f t="shared" si="96"/>
        <v/>
      </c>
    </row>
    <row r="3116" spans="1:10" ht="15" customHeight="1">
      <c r="A3116" s="25">
        <v>3161</v>
      </c>
      <c r="B3116" s="25" t="s">
        <v>17</v>
      </c>
      <c r="C3116" s="24" t="s">
        <v>2878</v>
      </c>
      <c r="D3116" s="24" t="s">
        <v>2877</v>
      </c>
      <c r="E3116" s="23">
        <v>80058</v>
      </c>
      <c r="F3116" s="115">
        <v>753</v>
      </c>
      <c r="G3116" s="85">
        <v>0.32666666666666666</v>
      </c>
      <c r="H3116" s="72"/>
      <c r="I3116" s="73">
        <f t="shared" si="97"/>
        <v>0</v>
      </c>
      <c r="J3116" s="74" t="str">
        <f t="shared" si="96"/>
        <v/>
      </c>
    </row>
    <row r="3117" spans="1:10" ht="15" customHeight="1">
      <c r="A3117" s="25">
        <v>3162</v>
      </c>
      <c r="B3117" s="25" t="s">
        <v>17</v>
      </c>
      <c r="C3117" s="24" t="s">
        <v>2874</v>
      </c>
      <c r="D3117" s="24" t="s">
        <v>2872</v>
      </c>
      <c r="E3117" s="23">
        <v>38516</v>
      </c>
      <c r="F3117" s="115">
        <v>52</v>
      </c>
      <c r="G3117" s="85">
        <v>31.98</v>
      </c>
      <c r="H3117" s="72"/>
      <c r="I3117" s="73">
        <f t="shared" si="97"/>
        <v>0</v>
      </c>
      <c r="J3117" s="74" t="str">
        <f t="shared" si="96"/>
        <v/>
      </c>
    </row>
    <row r="3118" spans="1:10" ht="15" customHeight="1">
      <c r="A3118" s="25">
        <v>3163</v>
      </c>
      <c r="B3118" s="25" t="s">
        <v>17</v>
      </c>
      <c r="C3118" s="24" t="s">
        <v>2873</v>
      </c>
      <c r="D3118" s="24" t="s">
        <v>2872</v>
      </c>
      <c r="E3118" s="23">
        <v>38516</v>
      </c>
      <c r="F3118" s="115">
        <v>30</v>
      </c>
      <c r="G3118" s="85">
        <v>202.94</v>
      </c>
      <c r="H3118" s="72"/>
      <c r="I3118" s="73">
        <f t="shared" si="97"/>
        <v>0</v>
      </c>
      <c r="J3118" s="74" t="str">
        <f t="shared" si="96"/>
        <v/>
      </c>
    </row>
    <row r="3119" spans="1:10" ht="15" customHeight="1">
      <c r="A3119" s="25">
        <v>3164</v>
      </c>
      <c r="B3119" s="25" t="s">
        <v>17</v>
      </c>
      <c r="C3119" s="24" t="s">
        <v>2871</v>
      </c>
      <c r="D3119" s="24" t="s">
        <v>2870</v>
      </c>
      <c r="E3119" s="23">
        <v>59462</v>
      </c>
      <c r="F3119" s="115">
        <v>5</v>
      </c>
      <c r="G3119" s="85">
        <v>313.04000000000002</v>
      </c>
      <c r="H3119" s="72"/>
      <c r="I3119" s="73">
        <f t="shared" si="97"/>
        <v>0</v>
      </c>
      <c r="J3119" s="74" t="str">
        <f t="shared" si="96"/>
        <v/>
      </c>
    </row>
    <row r="3120" spans="1:10" ht="15" customHeight="1">
      <c r="A3120" s="25">
        <v>3165</v>
      </c>
      <c r="B3120" s="25" t="s">
        <v>17</v>
      </c>
      <c r="C3120" s="24" t="s">
        <v>2869</v>
      </c>
      <c r="D3120" s="24" t="s">
        <v>2678</v>
      </c>
      <c r="E3120" s="23">
        <v>71482</v>
      </c>
      <c r="F3120" s="115">
        <v>5</v>
      </c>
      <c r="G3120" s="85">
        <v>75</v>
      </c>
      <c r="H3120" s="72"/>
      <c r="I3120" s="73">
        <f t="shared" si="97"/>
        <v>0</v>
      </c>
      <c r="J3120" s="74" t="str">
        <f t="shared" si="96"/>
        <v/>
      </c>
    </row>
    <row r="3121" spans="1:10" ht="15" customHeight="1">
      <c r="A3121" s="25">
        <v>3166</v>
      </c>
      <c r="B3121" s="25" t="s">
        <v>17</v>
      </c>
      <c r="C3121" s="24" t="s">
        <v>2868</v>
      </c>
      <c r="D3121" s="24" t="s">
        <v>2867</v>
      </c>
      <c r="E3121" s="23" t="s">
        <v>2866</v>
      </c>
      <c r="F3121" s="115">
        <v>77</v>
      </c>
      <c r="G3121" s="85">
        <v>209</v>
      </c>
      <c r="H3121" s="72"/>
      <c r="I3121" s="73">
        <f t="shared" si="97"/>
        <v>0</v>
      </c>
      <c r="J3121" s="74" t="str">
        <f t="shared" si="96"/>
        <v/>
      </c>
    </row>
    <row r="3122" spans="1:10" ht="15" customHeight="1">
      <c r="A3122" s="25">
        <v>3167</v>
      </c>
      <c r="B3122" s="25" t="s">
        <v>17</v>
      </c>
      <c r="C3122" s="24" t="s">
        <v>2864</v>
      </c>
      <c r="D3122" s="24" t="s">
        <v>2863</v>
      </c>
      <c r="E3122" s="23">
        <v>71984</v>
      </c>
      <c r="F3122" s="115">
        <v>5</v>
      </c>
      <c r="G3122" s="85">
        <v>78</v>
      </c>
      <c r="H3122" s="72"/>
      <c r="I3122" s="73">
        <f t="shared" si="97"/>
        <v>0</v>
      </c>
      <c r="J3122" s="74" t="str">
        <f t="shared" si="96"/>
        <v/>
      </c>
    </row>
    <row r="3123" spans="1:10" ht="15" customHeight="1">
      <c r="A3123" s="25">
        <v>3168</v>
      </c>
      <c r="B3123" s="25" t="s">
        <v>17</v>
      </c>
      <c r="C3123" s="24" t="s">
        <v>2862</v>
      </c>
      <c r="D3123" s="24" t="s">
        <v>2861</v>
      </c>
      <c r="E3123" s="23">
        <v>81349</v>
      </c>
      <c r="F3123" s="115">
        <v>6</v>
      </c>
      <c r="G3123" s="85">
        <v>16.540000000000003</v>
      </c>
      <c r="H3123" s="72"/>
      <c r="I3123" s="73">
        <f t="shared" si="97"/>
        <v>0</v>
      </c>
      <c r="J3123" s="74" t="str">
        <f t="shared" si="96"/>
        <v/>
      </c>
    </row>
    <row r="3124" spans="1:10" ht="15" customHeight="1">
      <c r="A3124" s="25">
        <v>3169</v>
      </c>
      <c r="B3124" s="25" t="s">
        <v>17</v>
      </c>
      <c r="C3124" s="24" t="s">
        <v>2859</v>
      </c>
      <c r="D3124" s="24" t="s">
        <v>2693</v>
      </c>
      <c r="E3124" s="23">
        <v>72121</v>
      </c>
      <c r="F3124" s="115">
        <v>24</v>
      </c>
      <c r="G3124" s="85">
        <v>11.8</v>
      </c>
      <c r="H3124" s="72"/>
      <c r="I3124" s="73">
        <f t="shared" si="97"/>
        <v>0</v>
      </c>
      <c r="J3124" s="74" t="str">
        <f t="shared" si="96"/>
        <v/>
      </c>
    </row>
    <row r="3125" spans="1:10" ht="15" customHeight="1">
      <c r="A3125" s="25">
        <v>3170</v>
      </c>
      <c r="B3125" s="25" t="s">
        <v>17</v>
      </c>
      <c r="C3125" s="24" t="s">
        <v>2858</v>
      </c>
      <c r="D3125" s="24" t="s">
        <v>2857</v>
      </c>
      <c r="E3125" s="23" t="s">
        <v>502</v>
      </c>
      <c r="F3125" s="115">
        <v>34</v>
      </c>
      <c r="G3125" s="85">
        <v>2298.6799999999998</v>
      </c>
      <c r="H3125" s="72"/>
      <c r="I3125" s="73">
        <f t="shared" si="97"/>
        <v>0</v>
      </c>
      <c r="J3125" s="74" t="str">
        <f t="shared" si="96"/>
        <v/>
      </c>
    </row>
    <row r="3126" spans="1:10" ht="15" customHeight="1">
      <c r="A3126" s="25">
        <v>3171</v>
      </c>
      <c r="B3126" s="25" t="s">
        <v>17</v>
      </c>
      <c r="C3126" s="24" t="s">
        <v>2856</v>
      </c>
      <c r="D3126" s="24" t="s">
        <v>2721</v>
      </c>
      <c r="E3126" s="23">
        <v>27914</v>
      </c>
      <c r="F3126" s="115">
        <v>5</v>
      </c>
      <c r="G3126" s="85">
        <v>13.5</v>
      </c>
      <c r="H3126" s="72"/>
      <c r="I3126" s="73">
        <f t="shared" si="97"/>
        <v>0</v>
      </c>
      <c r="J3126" s="74" t="str">
        <f t="shared" si="96"/>
        <v/>
      </c>
    </row>
    <row r="3127" spans="1:10" ht="15" customHeight="1">
      <c r="A3127" s="25">
        <v>3172</v>
      </c>
      <c r="B3127" s="25" t="s">
        <v>17</v>
      </c>
      <c r="C3127" s="24" t="s">
        <v>2855</v>
      </c>
      <c r="D3127" s="24" t="s">
        <v>2854</v>
      </c>
      <c r="E3127" s="23">
        <v>78366</v>
      </c>
      <c r="F3127" s="115">
        <v>13</v>
      </c>
      <c r="G3127" s="85">
        <v>56.743333333333332</v>
      </c>
      <c r="H3127" s="72"/>
      <c r="I3127" s="73">
        <f t="shared" si="97"/>
        <v>0</v>
      </c>
      <c r="J3127" s="74" t="str">
        <f t="shared" si="96"/>
        <v/>
      </c>
    </row>
    <row r="3128" spans="1:10" ht="15" customHeight="1">
      <c r="A3128" s="25">
        <v>3173</v>
      </c>
      <c r="B3128" s="25" t="s">
        <v>17</v>
      </c>
      <c r="C3128" s="24" t="s">
        <v>2852</v>
      </c>
      <c r="D3128" s="24" t="s">
        <v>2851</v>
      </c>
      <c r="E3128" s="23">
        <v>12511</v>
      </c>
      <c r="F3128" s="115">
        <v>5</v>
      </c>
      <c r="G3128" s="85">
        <v>328.96666666666664</v>
      </c>
      <c r="H3128" s="72"/>
      <c r="I3128" s="73">
        <f t="shared" si="97"/>
        <v>0</v>
      </c>
      <c r="J3128" s="74" t="str">
        <f t="shared" si="96"/>
        <v/>
      </c>
    </row>
    <row r="3129" spans="1:10" ht="15" customHeight="1">
      <c r="A3129" s="25">
        <v>3174</v>
      </c>
      <c r="B3129" s="25" t="s">
        <v>17</v>
      </c>
      <c r="C3129" s="24" t="s">
        <v>2850</v>
      </c>
      <c r="D3129" s="24" t="s">
        <v>2838</v>
      </c>
      <c r="E3129" s="23">
        <v>502</v>
      </c>
      <c r="F3129" s="115">
        <v>60</v>
      </c>
      <c r="G3129" s="85">
        <v>1</v>
      </c>
      <c r="H3129" s="72"/>
      <c r="I3129" s="73">
        <f t="shared" si="97"/>
        <v>0</v>
      </c>
      <c r="J3129" s="74" t="str">
        <f t="shared" si="96"/>
        <v/>
      </c>
    </row>
    <row r="3130" spans="1:10" ht="15" customHeight="1">
      <c r="A3130" s="25">
        <v>3175</v>
      </c>
      <c r="B3130" s="25" t="s">
        <v>17</v>
      </c>
      <c r="C3130" s="24" t="s">
        <v>2849</v>
      </c>
      <c r="D3130" s="24" t="s">
        <v>2755</v>
      </c>
      <c r="E3130" s="23">
        <v>8118</v>
      </c>
      <c r="F3130" s="115">
        <v>633</v>
      </c>
      <c r="G3130" s="85">
        <v>10.723333333333334</v>
      </c>
      <c r="H3130" s="72"/>
      <c r="I3130" s="73">
        <f t="shared" si="97"/>
        <v>0</v>
      </c>
      <c r="J3130" s="74" t="str">
        <f t="shared" si="96"/>
        <v/>
      </c>
    </row>
    <row r="3131" spans="1:10" ht="15" customHeight="1">
      <c r="A3131" s="25">
        <v>3176</v>
      </c>
      <c r="B3131" s="25" t="s">
        <v>17</v>
      </c>
      <c r="C3131" s="24" t="s">
        <v>2848</v>
      </c>
      <c r="D3131" s="24" t="s">
        <v>2755</v>
      </c>
      <c r="E3131" s="23">
        <v>73277</v>
      </c>
      <c r="F3131" s="115">
        <v>94</v>
      </c>
      <c r="G3131" s="85">
        <v>10.26</v>
      </c>
      <c r="H3131" s="72"/>
      <c r="I3131" s="73">
        <f t="shared" si="97"/>
        <v>0</v>
      </c>
      <c r="J3131" s="74" t="str">
        <f t="shared" si="96"/>
        <v/>
      </c>
    </row>
    <row r="3132" spans="1:10" ht="15" customHeight="1">
      <c r="A3132" s="25">
        <v>3177</v>
      </c>
      <c r="B3132" s="25" t="s">
        <v>17</v>
      </c>
      <c r="C3132" s="24" t="s">
        <v>2846</v>
      </c>
      <c r="D3132" s="24" t="s">
        <v>2764</v>
      </c>
      <c r="E3132" s="23">
        <v>8118</v>
      </c>
      <c r="F3132" s="115">
        <v>786</v>
      </c>
      <c r="G3132" s="85">
        <v>9.94</v>
      </c>
      <c r="H3132" s="72"/>
      <c r="I3132" s="73">
        <f t="shared" si="97"/>
        <v>0</v>
      </c>
      <c r="J3132" s="74" t="str">
        <f t="shared" si="96"/>
        <v/>
      </c>
    </row>
    <row r="3133" spans="1:10" ht="15" customHeight="1">
      <c r="A3133" s="25">
        <v>3178</v>
      </c>
      <c r="B3133" s="25" t="s">
        <v>17</v>
      </c>
      <c r="C3133" s="24" t="s">
        <v>2842</v>
      </c>
      <c r="D3133" s="24" t="s">
        <v>2841</v>
      </c>
      <c r="E3133" s="23">
        <v>13691</v>
      </c>
      <c r="F3133" s="115">
        <v>10</v>
      </c>
      <c r="G3133" s="85">
        <v>2588.4766666666669</v>
      </c>
      <c r="H3133" s="72"/>
      <c r="I3133" s="73">
        <f t="shared" si="97"/>
        <v>0</v>
      </c>
      <c r="J3133" s="74" t="str">
        <f t="shared" si="96"/>
        <v/>
      </c>
    </row>
    <row r="3134" spans="1:10" ht="15" customHeight="1">
      <c r="A3134" s="25">
        <v>3179</v>
      </c>
      <c r="B3134" s="25" t="s">
        <v>17</v>
      </c>
      <c r="C3134" s="24" t="s">
        <v>2840</v>
      </c>
      <c r="D3134" s="24" t="s">
        <v>2839</v>
      </c>
      <c r="E3134" s="23">
        <v>13691</v>
      </c>
      <c r="F3134" s="115">
        <v>19</v>
      </c>
      <c r="G3134" s="85">
        <v>402.01333333333332</v>
      </c>
      <c r="H3134" s="72"/>
      <c r="I3134" s="73">
        <f t="shared" si="97"/>
        <v>0</v>
      </c>
      <c r="J3134" s="74" t="str">
        <f t="shared" si="96"/>
        <v/>
      </c>
    </row>
    <row r="3135" spans="1:10" ht="15" customHeight="1">
      <c r="A3135" s="25">
        <v>3180</v>
      </c>
      <c r="B3135" s="25" t="s">
        <v>17</v>
      </c>
      <c r="C3135" s="24" t="s">
        <v>2836</v>
      </c>
      <c r="D3135" s="24" t="s">
        <v>2777</v>
      </c>
      <c r="E3135" s="23">
        <v>72121</v>
      </c>
      <c r="F3135" s="115">
        <v>67</v>
      </c>
      <c r="G3135" s="85">
        <v>219</v>
      </c>
      <c r="H3135" s="72"/>
      <c r="I3135" s="73">
        <f t="shared" si="97"/>
        <v>0</v>
      </c>
      <c r="J3135" s="74" t="str">
        <f t="shared" si="96"/>
        <v/>
      </c>
    </row>
    <row r="3136" spans="1:10" ht="15" customHeight="1">
      <c r="A3136" s="25">
        <v>3181</v>
      </c>
      <c r="B3136" s="25" t="s">
        <v>17</v>
      </c>
      <c r="C3136" s="24" t="s">
        <v>2835</v>
      </c>
      <c r="D3136" s="24" t="s">
        <v>2834</v>
      </c>
      <c r="E3136" s="23">
        <v>17472</v>
      </c>
      <c r="F3136" s="115">
        <v>5</v>
      </c>
      <c r="G3136" s="85">
        <v>45</v>
      </c>
      <c r="H3136" s="72"/>
      <c r="I3136" s="73">
        <f t="shared" si="97"/>
        <v>0</v>
      </c>
      <c r="J3136" s="74" t="str">
        <f t="shared" si="96"/>
        <v/>
      </c>
    </row>
    <row r="3137" spans="1:10" ht="15" customHeight="1">
      <c r="A3137" s="25">
        <v>3182</v>
      </c>
      <c r="B3137" s="25" t="s">
        <v>17</v>
      </c>
      <c r="C3137" s="24" t="s">
        <v>2833</v>
      </c>
      <c r="D3137" s="24" t="s">
        <v>2832</v>
      </c>
      <c r="E3137" s="23">
        <v>72121</v>
      </c>
      <c r="F3137" s="115">
        <v>18</v>
      </c>
      <c r="G3137" s="85">
        <v>4.45</v>
      </c>
      <c r="H3137" s="72"/>
      <c r="I3137" s="73">
        <f t="shared" si="97"/>
        <v>0</v>
      </c>
      <c r="J3137" s="74" t="str">
        <f t="shared" si="96"/>
        <v/>
      </c>
    </row>
    <row r="3138" spans="1:10" ht="15" customHeight="1">
      <c r="A3138" s="25">
        <v>3183</v>
      </c>
      <c r="B3138" s="25" t="s">
        <v>17</v>
      </c>
      <c r="C3138" s="24" t="s">
        <v>2831</v>
      </c>
      <c r="D3138" s="24" t="s">
        <v>2764</v>
      </c>
      <c r="E3138" s="23">
        <v>17472</v>
      </c>
      <c r="F3138" s="115">
        <v>31</v>
      </c>
      <c r="G3138" s="85">
        <v>70</v>
      </c>
      <c r="H3138" s="72"/>
      <c r="I3138" s="73">
        <f t="shared" si="97"/>
        <v>0</v>
      </c>
      <c r="J3138" s="74" t="str">
        <f t="shared" ref="J3138:J3201" si="98">IF(H:H&gt;G:G, "Above Estimated Unit Price", "")</f>
        <v/>
      </c>
    </row>
    <row r="3139" spans="1:10" ht="15" customHeight="1">
      <c r="A3139" s="25">
        <v>3184</v>
      </c>
      <c r="B3139" s="25" t="s">
        <v>17</v>
      </c>
      <c r="C3139" s="24" t="s">
        <v>2830</v>
      </c>
      <c r="D3139" s="24" t="s">
        <v>2828</v>
      </c>
      <c r="E3139" s="23">
        <v>17472</v>
      </c>
      <c r="F3139" s="115">
        <v>6</v>
      </c>
      <c r="G3139" s="85">
        <v>15</v>
      </c>
      <c r="H3139" s="72"/>
      <c r="I3139" s="73">
        <f t="shared" ref="I3139:I3202" si="99">H3139*F3139</f>
        <v>0</v>
      </c>
      <c r="J3139" s="74" t="str">
        <f t="shared" si="98"/>
        <v/>
      </c>
    </row>
    <row r="3140" spans="1:10" ht="15" customHeight="1">
      <c r="A3140" s="25">
        <v>3185</v>
      </c>
      <c r="B3140" s="25" t="s">
        <v>17</v>
      </c>
      <c r="C3140" s="24" t="s">
        <v>2829</v>
      </c>
      <c r="D3140" s="24" t="s">
        <v>2828</v>
      </c>
      <c r="E3140" s="23">
        <v>72121</v>
      </c>
      <c r="F3140" s="115">
        <v>100</v>
      </c>
      <c r="G3140" s="85">
        <v>8.5</v>
      </c>
      <c r="H3140" s="72"/>
      <c r="I3140" s="73">
        <f t="shared" si="99"/>
        <v>0</v>
      </c>
      <c r="J3140" s="74" t="str">
        <f t="shared" si="98"/>
        <v/>
      </c>
    </row>
    <row r="3141" spans="1:10" ht="15" customHeight="1">
      <c r="A3141" s="25">
        <v>3186</v>
      </c>
      <c r="B3141" s="25" t="s">
        <v>17</v>
      </c>
      <c r="C3141" s="24" t="s">
        <v>2827</v>
      </c>
      <c r="D3141" s="24" t="s">
        <v>2826</v>
      </c>
      <c r="E3141" s="23" t="s">
        <v>2744</v>
      </c>
      <c r="F3141" s="115">
        <v>5</v>
      </c>
      <c r="G3141" s="85">
        <v>153.87</v>
      </c>
      <c r="H3141" s="72"/>
      <c r="I3141" s="73">
        <f t="shared" si="99"/>
        <v>0</v>
      </c>
      <c r="J3141" s="74" t="str">
        <f t="shared" si="98"/>
        <v/>
      </c>
    </row>
    <row r="3142" spans="1:10" ht="15" customHeight="1">
      <c r="A3142" s="25">
        <v>3187</v>
      </c>
      <c r="B3142" s="25" t="s">
        <v>17</v>
      </c>
      <c r="C3142" s="24" t="s">
        <v>2825</v>
      </c>
      <c r="D3142" s="24" t="s">
        <v>2824</v>
      </c>
      <c r="E3142" s="23" t="s">
        <v>2744</v>
      </c>
      <c r="F3142" s="115">
        <v>90</v>
      </c>
      <c r="G3142" s="85">
        <v>6.66</v>
      </c>
      <c r="H3142" s="72"/>
      <c r="I3142" s="73">
        <f t="shared" si="99"/>
        <v>0</v>
      </c>
      <c r="J3142" s="74" t="str">
        <f t="shared" si="98"/>
        <v/>
      </c>
    </row>
    <row r="3143" spans="1:10" ht="15" customHeight="1">
      <c r="A3143" s="25">
        <v>3188</v>
      </c>
      <c r="B3143" s="25" t="s">
        <v>17</v>
      </c>
      <c r="C3143" s="24" t="s">
        <v>2823</v>
      </c>
      <c r="D3143" s="24" t="s">
        <v>2777</v>
      </c>
      <c r="E3143" s="23">
        <v>17472</v>
      </c>
      <c r="F3143" s="115">
        <v>230</v>
      </c>
      <c r="G3143" s="85">
        <v>25</v>
      </c>
      <c r="H3143" s="72"/>
      <c r="I3143" s="73">
        <f t="shared" si="99"/>
        <v>0</v>
      </c>
      <c r="J3143" s="74" t="str">
        <f t="shared" si="98"/>
        <v/>
      </c>
    </row>
    <row r="3144" spans="1:10" ht="15" customHeight="1">
      <c r="A3144" s="25">
        <v>3189</v>
      </c>
      <c r="B3144" s="25" t="s">
        <v>17</v>
      </c>
      <c r="C3144" s="24" t="s">
        <v>2821</v>
      </c>
      <c r="D3144" s="24" t="s">
        <v>2777</v>
      </c>
      <c r="E3144" s="23">
        <v>17472</v>
      </c>
      <c r="F3144" s="115">
        <v>138</v>
      </c>
      <c r="G3144" s="85">
        <v>172</v>
      </c>
      <c r="H3144" s="72"/>
      <c r="I3144" s="73">
        <f t="shared" si="99"/>
        <v>0</v>
      </c>
      <c r="J3144" s="74" t="str">
        <f t="shared" si="98"/>
        <v/>
      </c>
    </row>
    <row r="3145" spans="1:10" ht="15" customHeight="1">
      <c r="A3145" s="25">
        <v>3190</v>
      </c>
      <c r="B3145" s="25" t="s">
        <v>17</v>
      </c>
      <c r="C3145" s="24" t="s">
        <v>2820</v>
      </c>
      <c r="D3145" s="24" t="s">
        <v>2819</v>
      </c>
      <c r="E3145" s="23">
        <v>82152</v>
      </c>
      <c r="F3145" s="115">
        <v>7</v>
      </c>
      <c r="G3145" s="85">
        <v>117.16</v>
      </c>
      <c r="H3145" s="72"/>
      <c r="I3145" s="73">
        <f t="shared" si="99"/>
        <v>0</v>
      </c>
      <c r="J3145" s="74" t="str">
        <f t="shared" si="98"/>
        <v/>
      </c>
    </row>
    <row r="3146" spans="1:10" ht="15" customHeight="1">
      <c r="A3146" s="25">
        <v>3191</v>
      </c>
      <c r="B3146" s="25" t="s">
        <v>17</v>
      </c>
      <c r="C3146" s="24" t="s">
        <v>2818</v>
      </c>
      <c r="D3146" s="24" t="s">
        <v>2817</v>
      </c>
      <c r="E3146" s="23">
        <v>32255</v>
      </c>
      <c r="F3146" s="115">
        <v>40</v>
      </c>
      <c r="G3146" s="85">
        <v>9.59</v>
      </c>
      <c r="H3146" s="72"/>
      <c r="I3146" s="73">
        <f t="shared" si="99"/>
        <v>0</v>
      </c>
      <c r="J3146" s="74" t="str">
        <f t="shared" si="98"/>
        <v/>
      </c>
    </row>
    <row r="3147" spans="1:10" ht="15" customHeight="1">
      <c r="A3147" s="25">
        <v>3192</v>
      </c>
      <c r="B3147" s="25" t="s">
        <v>17</v>
      </c>
      <c r="C3147" s="24" t="s">
        <v>2816</v>
      </c>
      <c r="D3147" s="24" t="s">
        <v>2815</v>
      </c>
      <c r="E3147" s="23">
        <v>17472</v>
      </c>
      <c r="F3147" s="115">
        <v>5</v>
      </c>
      <c r="G3147" s="85">
        <v>95</v>
      </c>
      <c r="H3147" s="72"/>
      <c r="I3147" s="73">
        <f t="shared" si="99"/>
        <v>0</v>
      </c>
      <c r="J3147" s="74" t="str">
        <f t="shared" si="98"/>
        <v/>
      </c>
    </row>
    <row r="3148" spans="1:10" ht="15" customHeight="1">
      <c r="A3148" s="25">
        <v>3193</v>
      </c>
      <c r="B3148" s="25" t="s">
        <v>17</v>
      </c>
      <c r="C3148" s="24" t="s">
        <v>2814</v>
      </c>
      <c r="D3148" s="24" t="s">
        <v>2813</v>
      </c>
      <c r="E3148" s="23">
        <v>21335</v>
      </c>
      <c r="F3148" s="115">
        <v>5</v>
      </c>
      <c r="G3148" s="85">
        <v>641.7266666666668</v>
      </c>
      <c r="H3148" s="72"/>
      <c r="I3148" s="73">
        <f t="shared" si="99"/>
        <v>0</v>
      </c>
      <c r="J3148" s="74" t="str">
        <f t="shared" si="98"/>
        <v/>
      </c>
    </row>
    <row r="3149" spans="1:10" ht="15" customHeight="1">
      <c r="A3149" s="25">
        <v>3194</v>
      </c>
      <c r="B3149" s="25" t="s">
        <v>17</v>
      </c>
      <c r="C3149" s="24" t="s">
        <v>2811</v>
      </c>
      <c r="D3149" s="24" t="s">
        <v>2810</v>
      </c>
      <c r="E3149" s="23">
        <v>88044</v>
      </c>
      <c r="F3149" s="115">
        <v>134</v>
      </c>
      <c r="G3149" s="85">
        <v>0.5</v>
      </c>
      <c r="H3149" s="72"/>
      <c r="I3149" s="73">
        <f t="shared" si="99"/>
        <v>0</v>
      </c>
      <c r="J3149" s="74" t="str">
        <f t="shared" si="98"/>
        <v/>
      </c>
    </row>
    <row r="3150" spans="1:10" ht="15" customHeight="1">
      <c r="A3150" s="25">
        <v>3195</v>
      </c>
      <c r="B3150" s="25" t="s">
        <v>17</v>
      </c>
      <c r="C3150" s="24" t="s">
        <v>2809</v>
      </c>
      <c r="D3150" s="24" t="s">
        <v>2738</v>
      </c>
      <c r="E3150" s="23">
        <v>72914</v>
      </c>
      <c r="F3150" s="115">
        <v>8</v>
      </c>
      <c r="G3150" s="85">
        <v>9</v>
      </c>
      <c r="H3150" s="72"/>
      <c r="I3150" s="73">
        <f t="shared" si="99"/>
        <v>0</v>
      </c>
      <c r="J3150" s="74" t="str">
        <f t="shared" si="98"/>
        <v/>
      </c>
    </row>
    <row r="3151" spans="1:10" ht="15" customHeight="1">
      <c r="A3151" s="25">
        <v>3196</v>
      </c>
      <c r="B3151" s="25" t="s">
        <v>17</v>
      </c>
      <c r="C3151" s="24" t="s">
        <v>2808</v>
      </c>
      <c r="D3151" s="24" t="s">
        <v>2807</v>
      </c>
      <c r="E3151" s="23">
        <v>55719</v>
      </c>
      <c r="F3151" s="115">
        <v>140</v>
      </c>
      <c r="G3151" s="85">
        <v>1.6133333333333333</v>
      </c>
      <c r="H3151" s="72"/>
      <c r="I3151" s="73">
        <f t="shared" si="99"/>
        <v>0</v>
      </c>
      <c r="J3151" s="74" t="str">
        <f t="shared" si="98"/>
        <v/>
      </c>
    </row>
    <row r="3152" spans="1:10" ht="15" customHeight="1">
      <c r="A3152" s="25">
        <v>3197</v>
      </c>
      <c r="B3152" s="25" t="s">
        <v>17</v>
      </c>
      <c r="C3152" s="24" t="s">
        <v>2806</v>
      </c>
      <c r="D3152" s="24" t="s">
        <v>2805</v>
      </c>
      <c r="E3152" s="23">
        <v>21845</v>
      </c>
      <c r="F3152" s="115">
        <v>6</v>
      </c>
      <c r="G3152" s="85">
        <v>13.25</v>
      </c>
      <c r="H3152" s="72"/>
      <c r="I3152" s="73">
        <f t="shared" si="99"/>
        <v>0</v>
      </c>
      <c r="J3152" s="74" t="str">
        <f t="shared" si="98"/>
        <v/>
      </c>
    </row>
    <row r="3153" spans="1:10" ht="15" customHeight="1">
      <c r="A3153" s="25">
        <v>3198</v>
      </c>
      <c r="B3153" s="25" t="s">
        <v>17</v>
      </c>
      <c r="C3153" s="24" t="s">
        <v>2804</v>
      </c>
      <c r="D3153" s="24" t="s">
        <v>2803</v>
      </c>
      <c r="E3153" s="23">
        <v>55719</v>
      </c>
      <c r="F3153" s="115">
        <v>7</v>
      </c>
      <c r="G3153" s="85">
        <v>72.739999999999995</v>
      </c>
      <c r="H3153" s="72"/>
      <c r="I3153" s="73">
        <f t="shared" si="99"/>
        <v>0</v>
      </c>
      <c r="J3153" s="74" t="str">
        <f t="shared" si="98"/>
        <v/>
      </c>
    </row>
    <row r="3154" spans="1:10" ht="15" customHeight="1">
      <c r="A3154" s="25">
        <v>3199</v>
      </c>
      <c r="B3154" s="25" t="s">
        <v>17</v>
      </c>
      <c r="C3154" s="24" t="s">
        <v>2802</v>
      </c>
      <c r="D3154" s="24" t="s">
        <v>2801</v>
      </c>
      <c r="E3154" s="23">
        <v>14037</v>
      </c>
      <c r="F3154" s="115">
        <v>10</v>
      </c>
      <c r="G3154" s="85">
        <v>137.80000000000001</v>
      </c>
      <c r="H3154" s="72"/>
      <c r="I3154" s="73">
        <f t="shared" si="99"/>
        <v>0</v>
      </c>
      <c r="J3154" s="74" t="str">
        <f t="shared" si="98"/>
        <v/>
      </c>
    </row>
    <row r="3155" spans="1:10" ht="15" customHeight="1">
      <c r="A3155" s="25">
        <v>3200</v>
      </c>
      <c r="B3155" s="25" t="s">
        <v>17</v>
      </c>
      <c r="C3155" s="24" t="s">
        <v>2800</v>
      </c>
      <c r="D3155" s="24" t="s">
        <v>2799</v>
      </c>
      <c r="E3155" s="23">
        <v>92003</v>
      </c>
      <c r="F3155" s="115">
        <v>10</v>
      </c>
      <c r="G3155" s="85">
        <v>9.0533333333333328</v>
      </c>
      <c r="H3155" s="72"/>
      <c r="I3155" s="73">
        <f t="shared" si="99"/>
        <v>0</v>
      </c>
      <c r="J3155" s="74" t="str">
        <f t="shared" si="98"/>
        <v/>
      </c>
    </row>
    <row r="3156" spans="1:10" ht="15" customHeight="1">
      <c r="A3156" s="25">
        <v>3201</v>
      </c>
      <c r="B3156" s="25" t="s">
        <v>17</v>
      </c>
      <c r="C3156" s="24" t="s">
        <v>2798</v>
      </c>
      <c r="D3156" s="24" t="s">
        <v>2797</v>
      </c>
      <c r="E3156" s="23">
        <v>53469</v>
      </c>
      <c r="F3156" s="115">
        <v>5</v>
      </c>
      <c r="G3156" s="85">
        <v>58.5</v>
      </c>
      <c r="H3156" s="72"/>
      <c r="I3156" s="73">
        <f t="shared" si="99"/>
        <v>0</v>
      </c>
      <c r="J3156" s="74" t="str">
        <f t="shared" si="98"/>
        <v/>
      </c>
    </row>
    <row r="3157" spans="1:10" ht="15" customHeight="1">
      <c r="A3157" s="25">
        <v>3202</v>
      </c>
      <c r="B3157" s="25" t="s">
        <v>17</v>
      </c>
      <c r="C3157" s="24" t="s">
        <v>2796</v>
      </c>
      <c r="D3157" s="24" t="s">
        <v>2795</v>
      </c>
      <c r="E3157" s="23">
        <v>41843</v>
      </c>
      <c r="F3157" s="115">
        <v>5</v>
      </c>
      <c r="G3157" s="85">
        <v>261.14999999999998</v>
      </c>
      <c r="H3157" s="72"/>
      <c r="I3157" s="73">
        <f t="shared" si="99"/>
        <v>0</v>
      </c>
      <c r="J3157" s="74" t="str">
        <f t="shared" si="98"/>
        <v/>
      </c>
    </row>
    <row r="3158" spans="1:10" ht="15" customHeight="1">
      <c r="A3158" s="25">
        <v>3203</v>
      </c>
      <c r="B3158" s="25" t="s">
        <v>17</v>
      </c>
      <c r="C3158" s="24" t="s">
        <v>2794</v>
      </c>
      <c r="D3158" s="24" t="s">
        <v>2793</v>
      </c>
      <c r="E3158" s="23">
        <v>35344</v>
      </c>
      <c r="F3158" s="115">
        <v>5</v>
      </c>
      <c r="G3158" s="85">
        <v>100</v>
      </c>
      <c r="H3158" s="72"/>
      <c r="I3158" s="73">
        <f t="shared" si="99"/>
        <v>0</v>
      </c>
      <c r="J3158" s="74" t="str">
        <f t="shared" si="98"/>
        <v/>
      </c>
    </row>
    <row r="3159" spans="1:10" ht="15" customHeight="1">
      <c r="A3159" s="25">
        <v>3204</v>
      </c>
      <c r="B3159" s="25" t="s">
        <v>17</v>
      </c>
      <c r="C3159" s="24" t="s">
        <v>2792</v>
      </c>
      <c r="D3159" s="24" t="s">
        <v>2764</v>
      </c>
      <c r="E3159" s="23">
        <v>86768</v>
      </c>
      <c r="F3159" s="115">
        <v>30</v>
      </c>
      <c r="G3159" s="85">
        <v>10</v>
      </c>
      <c r="H3159" s="72"/>
      <c r="I3159" s="73">
        <f t="shared" si="99"/>
        <v>0</v>
      </c>
      <c r="J3159" s="74" t="str">
        <f t="shared" si="98"/>
        <v/>
      </c>
    </row>
    <row r="3160" spans="1:10" ht="15" customHeight="1">
      <c r="A3160" s="25">
        <v>3205</v>
      </c>
      <c r="B3160" s="25" t="s">
        <v>17</v>
      </c>
      <c r="C3160" s="24" t="s">
        <v>2789</v>
      </c>
      <c r="D3160" s="24" t="s">
        <v>2788</v>
      </c>
      <c r="E3160" s="23" t="s">
        <v>2787</v>
      </c>
      <c r="F3160" s="115">
        <v>5</v>
      </c>
      <c r="G3160" s="85">
        <v>12.65</v>
      </c>
      <c r="H3160" s="72"/>
      <c r="I3160" s="73">
        <f t="shared" si="99"/>
        <v>0</v>
      </c>
      <c r="J3160" s="74" t="str">
        <f t="shared" si="98"/>
        <v/>
      </c>
    </row>
    <row r="3161" spans="1:10" ht="15" customHeight="1">
      <c r="A3161" s="25">
        <v>3206</v>
      </c>
      <c r="B3161" s="25" t="s">
        <v>17</v>
      </c>
      <c r="C3161" s="24" t="s">
        <v>2786</v>
      </c>
      <c r="D3161" s="24" t="s">
        <v>2785</v>
      </c>
      <c r="E3161" s="23" t="s">
        <v>2784</v>
      </c>
      <c r="F3161" s="115">
        <v>15</v>
      </c>
      <c r="G3161" s="85">
        <v>62.8</v>
      </c>
      <c r="H3161" s="72"/>
      <c r="I3161" s="73">
        <f t="shared" si="99"/>
        <v>0</v>
      </c>
      <c r="J3161" s="74" t="str">
        <f t="shared" si="98"/>
        <v/>
      </c>
    </row>
    <row r="3162" spans="1:10" ht="15" customHeight="1">
      <c r="A3162" s="25">
        <v>3207</v>
      </c>
      <c r="B3162" s="25" t="s">
        <v>17</v>
      </c>
      <c r="C3162" s="24" t="s">
        <v>2783</v>
      </c>
      <c r="D3162" s="24" t="s">
        <v>2693</v>
      </c>
      <c r="E3162" s="23" t="s">
        <v>2744</v>
      </c>
      <c r="F3162" s="115">
        <v>44</v>
      </c>
      <c r="G3162" s="85">
        <v>21.35</v>
      </c>
      <c r="H3162" s="72"/>
      <c r="I3162" s="73">
        <f t="shared" si="99"/>
        <v>0</v>
      </c>
      <c r="J3162" s="74" t="str">
        <f t="shared" si="98"/>
        <v/>
      </c>
    </row>
    <row r="3163" spans="1:10" ht="15" customHeight="1">
      <c r="A3163" s="25">
        <v>3208</v>
      </c>
      <c r="B3163" s="25" t="s">
        <v>17</v>
      </c>
      <c r="C3163" s="24" t="s">
        <v>2782</v>
      </c>
      <c r="D3163" s="24" t="s">
        <v>2781</v>
      </c>
      <c r="E3163" s="23">
        <v>78286</v>
      </c>
      <c r="F3163" s="115">
        <v>50</v>
      </c>
      <c r="G3163" s="85">
        <v>5.37</v>
      </c>
      <c r="H3163" s="72"/>
      <c r="I3163" s="73">
        <f t="shared" si="99"/>
        <v>0</v>
      </c>
      <c r="J3163" s="74" t="str">
        <f t="shared" si="98"/>
        <v/>
      </c>
    </row>
    <row r="3164" spans="1:10" ht="15" customHeight="1">
      <c r="A3164" s="25">
        <v>3209</v>
      </c>
      <c r="B3164" s="25" t="s">
        <v>17</v>
      </c>
      <c r="C3164" s="24" t="s">
        <v>2780</v>
      </c>
      <c r="D3164" s="24" t="s">
        <v>2693</v>
      </c>
      <c r="E3164" s="23">
        <v>83086</v>
      </c>
      <c r="F3164" s="115">
        <v>8</v>
      </c>
      <c r="G3164" s="85">
        <v>9.15</v>
      </c>
      <c r="H3164" s="72"/>
      <c r="I3164" s="73">
        <f t="shared" si="99"/>
        <v>0</v>
      </c>
      <c r="J3164" s="74" t="str">
        <f t="shared" si="98"/>
        <v/>
      </c>
    </row>
    <row r="3165" spans="1:10" ht="15" customHeight="1">
      <c r="A3165" s="25">
        <v>3210</v>
      </c>
      <c r="B3165" s="25" t="s">
        <v>17</v>
      </c>
      <c r="C3165" s="24" t="s">
        <v>2779</v>
      </c>
      <c r="D3165" s="24" t="s">
        <v>2777</v>
      </c>
      <c r="E3165" s="23">
        <v>6848</v>
      </c>
      <c r="F3165" s="115">
        <v>103</v>
      </c>
      <c r="G3165" s="85">
        <v>15.96</v>
      </c>
      <c r="H3165" s="72"/>
      <c r="I3165" s="73">
        <f t="shared" si="99"/>
        <v>0</v>
      </c>
      <c r="J3165" s="74" t="str">
        <f t="shared" si="98"/>
        <v/>
      </c>
    </row>
    <row r="3166" spans="1:10" ht="15" customHeight="1">
      <c r="A3166" s="25">
        <v>3211</v>
      </c>
      <c r="B3166" s="25" t="s">
        <v>17</v>
      </c>
      <c r="C3166" s="24" t="s">
        <v>2778</v>
      </c>
      <c r="D3166" s="24" t="s">
        <v>2777</v>
      </c>
      <c r="E3166" s="23">
        <v>50294</v>
      </c>
      <c r="F3166" s="115">
        <v>10</v>
      </c>
      <c r="G3166" s="85">
        <v>13.95</v>
      </c>
      <c r="H3166" s="72"/>
      <c r="I3166" s="73">
        <f t="shared" si="99"/>
        <v>0</v>
      </c>
      <c r="J3166" s="74" t="str">
        <f t="shared" si="98"/>
        <v/>
      </c>
    </row>
    <row r="3167" spans="1:10" ht="15" customHeight="1">
      <c r="A3167" s="25">
        <v>3212</v>
      </c>
      <c r="B3167" s="25" t="s">
        <v>17</v>
      </c>
      <c r="C3167" s="24" t="s">
        <v>2776</v>
      </c>
      <c r="D3167" s="24" t="s">
        <v>2775</v>
      </c>
      <c r="E3167" s="23">
        <v>77445</v>
      </c>
      <c r="F3167" s="115">
        <v>30</v>
      </c>
      <c r="G3167" s="85">
        <v>16.993333333333336</v>
      </c>
      <c r="H3167" s="72"/>
      <c r="I3167" s="73">
        <f t="shared" si="99"/>
        <v>0</v>
      </c>
      <c r="J3167" s="74" t="str">
        <f t="shared" si="98"/>
        <v/>
      </c>
    </row>
    <row r="3168" spans="1:10" ht="15" customHeight="1">
      <c r="A3168" s="25">
        <v>3213</v>
      </c>
      <c r="B3168" s="25" t="s">
        <v>17</v>
      </c>
      <c r="C3168" s="24" t="s">
        <v>2774</v>
      </c>
      <c r="D3168" s="24" t="s">
        <v>2773</v>
      </c>
      <c r="E3168" s="23">
        <v>198</v>
      </c>
      <c r="F3168" s="115">
        <v>14</v>
      </c>
      <c r="G3168" s="85">
        <v>44.5</v>
      </c>
      <c r="H3168" s="72"/>
      <c r="I3168" s="73">
        <f t="shared" si="99"/>
        <v>0</v>
      </c>
      <c r="J3168" s="74" t="str">
        <f t="shared" si="98"/>
        <v/>
      </c>
    </row>
    <row r="3169" spans="1:10" ht="15" customHeight="1">
      <c r="A3169" s="25">
        <v>3214</v>
      </c>
      <c r="B3169" s="25" t="s">
        <v>17</v>
      </c>
      <c r="C3169" s="24" t="s">
        <v>2772</v>
      </c>
      <c r="D3169" s="24" t="s">
        <v>2771</v>
      </c>
      <c r="E3169" s="23">
        <v>198</v>
      </c>
      <c r="F3169" s="115">
        <v>5</v>
      </c>
      <c r="G3169" s="85">
        <v>75.723333333333315</v>
      </c>
      <c r="H3169" s="72"/>
      <c r="I3169" s="73">
        <f t="shared" si="99"/>
        <v>0</v>
      </c>
      <c r="J3169" s="74" t="str">
        <f t="shared" si="98"/>
        <v/>
      </c>
    </row>
    <row r="3170" spans="1:10" ht="15" customHeight="1">
      <c r="A3170" s="25">
        <v>3215</v>
      </c>
      <c r="B3170" s="25" t="s">
        <v>17</v>
      </c>
      <c r="C3170" s="24" t="s">
        <v>2770</v>
      </c>
      <c r="D3170" s="24" t="s">
        <v>2769</v>
      </c>
      <c r="E3170" s="23">
        <v>198</v>
      </c>
      <c r="F3170" s="115">
        <v>10</v>
      </c>
      <c r="G3170" s="85">
        <v>44.5</v>
      </c>
      <c r="H3170" s="72"/>
      <c r="I3170" s="73">
        <f t="shared" si="99"/>
        <v>0</v>
      </c>
      <c r="J3170" s="74" t="str">
        <f t="shared" si="98"/>
        <v/>
      </c>
    </row>
    <row r="3171" spans="1:10" ht="15" customHeight="1">
      <c r="A3171" s="25">
        <v>3216</v>
      </c>
      <c r="B3171" s="25" t="s">
        <v>17</v>
      </c>
      <c r="C3171" s="24" t="s">
        <v>2768</v>
      </c>
      <c r="D3171" s="24" t="s">
        <v>2767</v>
      </c>
      <c r="E3171" s="23">
        <v>198</v>
      </c>
      <c r="F3171" s="115">
        <v>5</v>
      </c>
      <c r="G3171" s="85">
        <v>37.5</v>
      </c>
      <c r="H3171" s="72"/>
      <c r="I3171" s="73">
        <f t="shared" si="99"/>
        <v>0</v>
      </c>
      <c r="J3171" s="74" t="str">
        <f t="shared" si="98"/>
        <v/>
      </c>
    </row>
    <row r="3172" spans="1:10" ht="15" customHeight="1">
      <c r="A3172" s="25">
        <v>3217</v>
      </c>
      <c r="B3172" s="25" t="s">
        <v>17</v>
      </c>
      <c r="C3172" s="24" t="s">
        <v>2766</v>
      </c>
      <c r="D3172" s="24" t="s">
        <v>2765</v>
      </c>
      <c r="E3172" s="23">
        <v>198</v>
      </c>
      <c r="F3172" s="115">
        <v>62</v>
      </c>
      <c r="G3172" s="85">
        <v>29.23</v>
      </c>
      <c r="H3172" s="72"/>
      <c r="I3172" s="73">
        <f t="shared" si="99"/>
        <v>0</v>
      </c>
      <c r="J3172" s="74" t="str">
        <f t="shared" si="98"/>
        <v/>
      </c>
    </row>
    <row r="3173" spans="1:10" ht="15" customHeight="1">
      <c r="A3173" s="25">
        <v>3218</v>
      </c>
      <c r="B3173" s="25" t="s">
        <v>17</v>
      </c>
      <c r="C3173" s="24" t="s">
        <v>2763</v>
      </c>
      <c r="D3173" s="24" t="s">
        <v>2759</v>
      </c>
      <c r="E3173" s="23">
        <v>198</v>
      </c>
      <c r="F3173" s="115">
        <v>5</v>
      </c>
      <c r="G3173" s="85">
        <v>11.4</v>
      </c>
      <c r="H3173" s="72"/>
      <c r="I3173" s="73">
        <f t="shared" si="99"/>
        <v>0</v>
      </c>
      <c r="J3173" s="74" t="str">
        <f t="shared" si="98"/>
        <v/>
      </c>
    </row>
    <row r="3174" spans="1:10" ht="15" customHeight="1">
      <c r="A3174" s="25">
        <v>3219</v>
      </c>
      <c r="B3174" s="25" t="s">
        <v>17</v>
      </c>
      <c r="C3174" s="24" t="s">
        <v>2762</v>
      </c>
      <c r="D3174" s="24" t="s">
        <v>2759</v>
      </c>
      <c r="E3174" s="23">
        <v>198</v>
      </c>
      <c r="F3174" s="115">
        <v>5</v>
      </c>
      <c r="G3174" s="85">
        <v>11</v>
      </c>
      <c r="H3174" s="72"/>
      <c r="I3174" s="73">
        <f t="shared" si="99"/>
        <v>0</v>
      </c>
      <c r="J3174" s="74" t="str">
        <f t="shared" si="98"/>
        <v/>
      </c>
    </row>
    <row r="3175" spans="1:10" ht="15" customHeight="1">
      <c r="A3175" s="25">
        <v>3220</v>
      </c>
      <c r="B3175" s="25" t="s">
        <v>17</v>
      </c>
      <c r="C3175" s="24" t="s">
        <v>2761</v>
      </c>
      <c r="D3175" s="24" t="s">
        <v>2759</v>
      </c>
      <c r="E3175" s="23">
        <v>198</v>
      </c>
      <c r="F3175" s="115">
        <v>56</v>
      </c>
      <c r="G3175" s="85">
        <v>19.850000000000001</v>
      </c>
      <c r="H3175" s="72"/>
      <c r="I3175" s="73">
        <f t="shared" si="99"/>
        <v>0</v>
      </c>
      <c r="J3175" s="74" t="str">
        <f t="shared" si="98"/>
        <v/>
      </c>
    </row>
    <row r="3176" spans="1:10" ht="15" customHeight="1">
      <c r="A3176" s="25">
        <v>3221</v>
      </c>
      <c r="B3176" s="25" t="s">
        <v>17</v>
      </c>
      <c r="C3176" s="24" t="s">
        <v>2760</v>
      </c>
      <c r="D3176" s="24" t="s">
        <v>2759</v>
      </c>
      <c r="E3176" s="23">
        <v>198</v>
      </c>
      <c r="F3176" s="115">
        <v>26</v>
      </c>
      <c r="G3176" s="85">
        <v>24.38</v>
      </c>
      <c r="H3176" s="72"/>
      <c r="I3176" s="73">
        <f t="shared" si="99"/>
        <v>0</v>
      </c>
      <c r="J3176" s="74" t="str">
        <f t="shared" si="98"/>
        <v/>
      </c>
    </row>
    <row r="3177" spans="1:10" ht="15" customHeight="1">
      <c r="A3177" s="25">
        <v>3222</v>
      </c>
      <c r="B3177" s="25" t="s">
        <v>17</v>
      </c>
      <c r="C3177" s="24" t="s">
        <v>2758</v>
      </c>
      <c r="D3177" s="24" t="s">
        <v>2757</v>
      </c>
      <c r="E3177" s="23">
        <v>198</v>
      </c>
      <c r="F3177" s="115">
        <v>72</v>
      </c>
      <c r="G3177" s="85">
        <v>44.303333333333335</v>
      </c>
      <c r="H3177" s="72"/>
      <c r="I3177" s="73">
        <f t="shared" si="99"/>
        <v>0</v>
      </c>
      <c r="J3177" s="74" t="str">
        <f t="shared" si="98"/>
        <v/>
      </c>
    </row>
    <row r="3178" spans="1:10" ht="15" customHeight="1">
      <c r="A3178" s="25">
        <v>3223</v>
      </c>
      <c r="B3178" s="25" t="s">
        <v>17</v>
      </c>
      <c r="C3178" s="24" t="s">
        <v>2756</v>
      </c>
      <c r="D3178" s="24" t="s">
        <v>2755</v>
      </c>
      <c r="E3178" s="23">
        <v>198</v>
      </c>
      <c r="F3178" s="115">
        <v>2485</v>
      </c>
      <c r="G3178" s="85">
        <v>2.4</v>
      </c>
      <c r="H3178" s="72"/>
      <c r="I3178" s="73">
        <f t="shared" si="99"/>
        <v>0</v>
      </c>
      <c r="J3178" s="74" t="str">
        <f t="shared" si="98"/>
        <v/>
      </c>
    </row>
    <row r="3179" spans="1:10" ht="15" customHeight="1">
      <c r="A3179" s="25">
        <v>3224</v>
      </c>
      <c r="B3179" s="25" t="s">
        <v>17</v>
      </c>
      <c r="C3179" s="24" t="s">
        <v>2754</v>
      </c>
      <c r="D3179" s="24" t="s">
        <v>2752</v>
      </c>
      <c r="E3179" s="23">
        <v>198</v>
      </c>
      <c r="F3179" s="115">
        <v>62</v>
      </c>
      <c r="G3179" s="85">
        <v>42.61</v>
      </c>
      <c r="H3179" s="72"/>
      <c r="I3179" s="73">
        <f t="shared" si="99"/>
        <v>0</v>
      </c>
      <c r="J3179" s="74" t="str">
        <f t="shared" si="98"/>
        <v/>
      </c>
    </row>
    <row r="3180" spans="1:10" ht="15" customHeight="1">
      <c r="A3180" s="25">
        <v>3225</v>
      </c>
      <c r="B3180" s="25" t="s">
        <v>17</v>
      </c>
      <c r="C3180" s="24" t="s">
        <v>2753</v>
      </c>
      <c r="D3180" s="24" t="s">
        <v>2752</v>
      </c>
      <c r="E3180" s="23">
        <v>198</v>
      </c>
      <c r="F3180" s="115">
        <v>106</v>
      </c>
      <c r="G3180" s="85">
        <v>57.23</v>
      </c>
      <c r="H3180" s="72"/>
      <c r="I3180" s="73">
        <f t="shared" si="99"/>
        <v>0</v>
      </c>
      <c r="J3180" s="74" t="str">
        <f t="shared" si="98"/>
        <v/>
      </c>
    </row>
    <row r="3181" spans="1:10" ht="15" customHeight="1">
      <c r="A3181" s="25">
        <v>3226</v>
      </c>
      <c r="B3181" s="25" t="s">
        <v>17</v>
      </c>
      <c r="C3181" s="24" t="s">
        <v>2750</v>
      </c>
      <c r="D3181" s="24" t="s">
        <v>2749</v>
      </c>
      <c r="E3181" s="23">
        <v>198</v>
      </c>
      <c r="F3181" s="115">
        <v>328</v>
      </c>
      <c r="G3181" s="85">
        <v>34.839999999999996</v>
      </c>
      <c r="H3181" s="72"/>
      <c r="I3181" s="73">
        <f t="shared" si="99"/>
        <v>0</v>
      </c>
      <c r="J3181" s="74" t="str">
        <f t="shared" si="98"/>
        <v/>
      </c>
    </row>
    <row r="3182" spans="1:10" ht="15" customHeight="1">
      <c r="A3182" s="25">
        <v>3227</v>
      </c>
      <c r="B3182" s="25" t="s">
        <v>17</v>
      </c>
      <c r="C3182" s="24" t="s">
        <v>2748</v>
      </c>
      <c r="D3182" s="24" t="s">
        <v>2747</v>
      </c>
      <c r="E3182" s="23">
        <v>76301</v>
      </c>
      <c r="F3182" s="115">
        <v>128</v>
      </c>
      <c r="G3182" s="85">
        <v>5.5566666666666675</v>
      </c>
      <c r="H3182" s="72"/>
      <c r="I3182" s="73">
        <f t="shared" si="99"/>
        <v>0</v>
      </c>
      <c r="J3182" s="74" t="str">
        <f t="shared" si="98"/>
        <v/>
      </c>
    </row>
    <row r="3183" spans="1:10" ht="15" customHeight="1">
      <c r="A3183" s="25">
        <v>3228</v>
      </c>
      <c r="B3183" s="25" t="s">
        <v>17</v>
      </c>
      <c r="C3183" s="24" t="s">
        <v>2746</v>
      </c>
      <c r="D3183" s="24" t="s">
        <v>2745</v>
      </c>
      <c r="E3183" s="23" t="s">
        <v>2744</v>
      </c>
      <c r="F3183" s="115">
        <v>5</v>
      </c>
      <c r="G3183" s="85">
        <v>2240.9499999999998</v>
      </c>
      <c r="H3183" s="72"/>
      <c r="I3183" s="73">
        <f t="shared" si="99"/>
        <v>0</v>
      </c>
      <c r="J3183" s="74" t="str">
        <f t="shared" si="98"/>
        <v/>
      </c>
    </row>
    <row r="3184" spans="1:10" ht="15" customHeight="1">
      <c r="A3184" s="25">
        <v>3229</v>
      </c>
      <c r="B3184" s="25" t="s">
        <v>17</v>
      </c>
      <c r="C3184" s="24" t="s">
        <v>2742</v>
      </c>
      <c r="D3184" s="24" t="s">
        <v>2741</v>
      </c>
      <c r="E3184" s="23">
        <v>71643</v>
      </c>
      <c r="F3184" s="115">
        <v>5</v>
      </c>
      <c r="G3184" s="85">
        <v>177.24666666666667</v>
      </c>
      <c r="H3184" s="72"/>
      <c r="I3184" s="73">
        <f t="shared" si="99"/>
        <v>0</v>
      </c>
      <c r="J3184" s="74" t="str">
        <f t="shared" si="98"/>
        <v/>
      </c>
    </row>
    <row r="3185" spans="1:10" ht="15" customHeight="1">
      <c r="A3185" s="25">
        <v>3230</v>
      </c>
      <c r="B3185" s="25" t="s">
        <v>17</v>
      </c>
      <c r="C3185" s="24" t="s">
        <v>2740</v>
      </c>
      <c r="D3185" s="24" t="s">
        <v>2739</v>
      </c>
      <c r="E3185" s="23">
        <v>94499</v>
      </c>
      <c r="F3185" s="115">
        <v>5</v>
      </c>
      <c r="G3185" s="85">
        <v>19.54</v>
      </c>
      <c r="H3185" s="72"/>
      <c r="I3185" s="73">
        <f t="shared" si="99"/>
        <v>0</v>
      </c>
      <c r="J3185" s="74" t="str">
        <f t="shared" si="98"/>
        <v/>
      </c>
    </row>
    <row r="3186" spans="1:10" ht="15" customHeight="1">
      <c r="A3186" s="25">
        <v>3231</v>
      </c>
      <c r="B3186" s="25" t="s">
        <v>17</v>
      </c>
      <c r="C3186" s="24" t="s">
        <v>2737</v>
      </c>
      <c r="D3186" s="24" t="s">
        <v>2735</v>
      </c>
      <c r="E3186" s="23">
        <v>624</v>
      </c>
      <c r="F3186" s="115">
        <v>6</v>
      </c>
      <c r="G3186" s="85">
        <v>130</v>
      </c>
      <c r="H3186" s="72"/>
      <c r="I3186" s="73">
        <f t="shared" si="99"/>
        <v>0</v>
      </c>
      <c r="J3186" s="74" t="str">
        <f t="shared" si="98"/>
        <v/>
      </c>
    </row>
    <row r="3187" spans="1:10" ht="15" customHeight="1">
      <c r="A3187" s="25">
        <v>3232</v>
      </c>
      <c r="B3187" s="25" t="s">
        <v>17</v>
      </c>
      <c r="C3187" s="24" t="s">
        <v>2736</v>
      </c>
      <c r="D3187" s="24" t="s">
        <v>2735</v>
      </c>
      <c r="E3187" s="23">
        <v>69705</v>
      </c>
      <c r="F3187" s="115">
        <v>5</v>
      </c>
      <c r="G3187" s="85">
        <v>164</v>
      </c>
      <c r="H3187" s="72"/>
      <c r="I3187" s="73">
        <f t="shared" si="99"/>
        <v>0</v>
      </c>
      <c r="J3187" s="74" t="str">
        <f t="shared" si="98"/>
        <v/>
      </c>
    </row>
    <row r="3188" spans="1:10" ht="15" customHeight="1">
      <c r="A3188" s="25">
        <v>3233</v>
      </c>
      <c r="B3188" s="25" t="s">
        <v>17</v>
      </c>
      <c r="C3188" s="24" t="s">
        <v>2734</v>
      </c>
      <c r="D3188" s="24" t="s">
        <v>2729</v>
      </c>
      <c r="E3188" s="23">
        <v>53421</v>
      </c>
      <c r="F3188" s="115">
        <v>5232</v>
      </c>
      <c r="G3188" s="85">
        <v>0.03</v>
      </c>
      <c r="H3188" s="72"/>
      <c r="I3188" s="73">
        <f t="shared" si="99"/>
        <v>0</v>
      </c>
      <c r="J3188" s="74" t="str">
        <f t="shared" si="98"/>
        <v/>
      </c>
    </row>
    <row r="3189" spans="1:10" ht="15" customHeight="1">
      <c r="A3189" s="25">
        <v>3234</v>
      </c>
      <c r="B3189" s="25" t="s">
        <v>17</v>
      </c>
      <c r="C3189" s="24" t="s">
        <v>2733</v>
      </c>
      <c r="D3189" s="24" t="s">
        <v>2732</v>
      </c>
      <c r="E3189" s="23">
        <v>13636</v>
      </c>
      <c r="F3189" s="115">
        <v>70</v>
      </c>
      <c r="G3189" s="85">
        <v>17.933333333333334</v>
      </c>
      <c r="H3189" s="72"/>
      <c r="I3189" s="73">
        <f t="shared" si="99"/>
        <v>0</v>
      </c>
      <c r="J3189" s="74" t="str">
        <f t="shared" si="98"/>
        <v/>
      </c>
    </row>
    <row r="3190" spans="1:10" ht="15" customHeight="1">
      <c r="A3190" s="25">
        <v>3235</v>
      </c>
      <c r="B3190" s="25" t="s">
        <v>17</v>
      </c>
      <c r="C3190" s="24" t="s">
        <v>2730</v>
      </c>
      <c r="D3190" s="24" t="s">
        <v>2729</v>
      </c>
      <c r="E3190" s="23" t="s">
        <v>2728</v>
      </c>
      <c r="F3190" s="115">
        <v>100</v>
      </c>
      <c r="G3190" s="85">
        <v>3.6</v>
      </c>
      <c r="H3190" s="72"/>
      <c r="I3190" s="73">
        <f t="shared" si="99"/>
        <v>0</v>
      </c>
      <c r="J3190" s="74" t="str">
        <f t="shared" si="98"/>
        <v/>
      </c>
    </row>
    <row r="3191" spans="1:10" ht="15" customHeight="1">
      <c r="A3191" s="25">
        <v>3236</v>
      </c>
      <c r="B3191" s="25" t="s">
        <v>17</v>
      </c>
      <c r="C3191" s="24" t="s">
        <v>2727</v>
      </c>
      <c r="D3191" s="24" t="s">
        <v>2726</v>
      </c>
      <c r="E3191" s="23" t="s">
        <v>2725</v>
      </c>
      <c r="F3191" s="115">
        <v>1641</v>
      </c>
      <c r="G3191" s="85">
        <v>1.31</v>
      </c>
      <c r="H3191" s="72"/>
      <c r="I3191" s="73">
        <f t="shared" si="99"/>
        <v>0</v>
      </c>
      <c r="J3191" s="74" t="str">
        <f t="shared" si="98"/>
        <v/>
      </c>
    </row>
    <row r="3192" spans="1:10" ht="15" customHeight="1">
      <c r="A3192" s="25">
        <v>3237</v>
      </c>
      <c r="B3192" s="25" t="s">
        <v>17</v>
      </c>
      <c r="C3192" s="24" t="s">
        <v>2724</v>
      </c>
      <c r="D3192" s="24" t="s">
        <v>2723</v>
      </c>
      <c r="E3192" s="23">
        <v>29648</v>
      </c>
      <c r="F3192" s="115">
        <v>11</v>
      </c>
      <c r="G3192" s="85">
        <v>148</v>
      </c>
      <c r="H3192" s="72"/>
      <c r="I3192" s="73">
        <f t="shared" si="99"/>
        <v>0</v>
      </c>
      <c r="J3192" s="74" t="str">
        <f t="shared" si="98"/>
        <v/>
      </c>
    </row>
    <row r="3193" spans="1:10" ht="15" customHeight="1">
      <c r="A3193" s="25">
        <v>3238</v>
      </c>
      <c r="B3193" s="25" t="s">
        <v>17</v>
      </c>
      <c r="C3193" s="24" t="s">
        <v>2722</v>
      </c>
      <c r="D3193" s="24" t="s">
        <v>2721</v>
      </c>
      <c r="E3193" s="23">
        <v>30242</v>
      </c>
      <c r="F3193" s="115">
        <v>5</v>
      </c>
      <c r="G3193" s="85">
        <v>12.52</v>
      </c>
      <c r="H3193" s="72"/>
      <c r="I3193" s="73">
        <f t="shared" si="99"/>
        <v>0</v>
      </c>
      <c r="J3193" s="74" t="str">
        <f t="shared" si="98"/>
        <v/>
      </c>
    </row>
    <row r="3194" spans="1:10" ht="15" customHeight="1">
      <c r="A3194" s="25">
        <v>3239</v>
      </c>
      <c r="B3194" s="25" t="s">
        <v>17</v>
      </c>
      <c r="C3194" s="24" t="s">
        <v>2720</v>
      </c>
      <c r="D3194" s="24" t="s">
        <v>2719</v>
      </c>
      <c r="E3194" s="23" t="s">
        <v>121</v>
      </c>
      <c r="F3194" s="115">
        <v>5</v>
      </c>
      <c r="G3194" s="85">
        <v>954.44</v>
      </c>
      <c r="H3194" s="72"/>
      <c r="I3194" s="73">
        <f t="shared" si="99"/>
        <v>0</v>
      </c>
      <c r="J3194" s="74" t="str">
        <f t="shared" si="98"/>
        <v/>
      </c>
    </row>
    <row r="3195" spans="1:10" ht="15" customHeight="1">
      <c r="A3195" s="25">
        <v>3240</v>
      </c>
      <c r="B3195" s="25" t="s">
        <v>17</v>
      </c>
      <c r="C3195" s="24" t="s">
        <v>2718</v>
      </c>
      <c r="D3195" s="24" t="s">
        <v>2717</v>
      </c>
      <c r="E3195" s="23" t="s">
        <v>2716</v>
      </c>
      <c r="F3195" s="115">
        <v>14</v>
      </c>
      <c r="G3195" s="85">
        <v>22.49</v>
      </c>
      <c r="H3195" s="72"/>
      <c r="I3195" s="73">
        <f t="shared" si="99"/>
        <v>0</v>
      </c>
      <c r="J3195" s="74" t="str">
        <f t="shared" si="98"/>
        <v/>
      </c>
    </row>
    <row r="3196" spans="1:10" ht="15" customHeight="1">
      <c r="A3196" s="25">
        <v>3241</v>
      </c>
      <c r="B3196" s="25" t="s">
        <v>17</v>
      </c>
      <c r="C3196" s="24" t="s">
        <v>61</v>
      </c>
      <c r="D3196" s="24" t="s">
        <v>2715</v>
      </c>
      <c r="E3196" s="23">
        <v>65297</v>
      </c>
      <c r="F3196" s="115">
        <v>8</v>
      </c>
      <c r="G3196" s="85">
        <v>165</v>
      </c>
      <c r="H3196" s="72"/>
      <c r="I3196" s="73">
        <f t="shared" si="99"/>
        <v>0</v>
      </c>
      <c r="J3196" s="74" t="str">
        <f t="shared" si="98"/>
        <v/>
      </c>
    </row>
    <row r="3197" spans="1:10" ht="15" customHeight="1">
      <c r="A3197" s="25">
        <v>3242</v>
      </c>
      <c r="B3197" s="25" t="s">
        <v>17</v>
      </c>
      <c r="C3197" s="24" t="s">
        <v>2714</v>
      </c>
      <c r="D3197" s="24" t="s">
        <v>2696</v>
      </c>
      <c r="E3197" s="23">
        <v>79934</v>
      </c>
      <c r="F3197" s="115">
        <v>16</v>
      </c>
      <c r="G3197" s="85">
        <v>10.023333333333333</v>
      </c>
      <c r="H3197" s="72"/>
      <c r="I3197" s="73">
        <f t="shared" si="99"/>
        <v>0</v>
      </c>
      <c r="J3197" s="74" t="str">
        <f t="shared" si="98"/>
        <v/>
      </c>
    </row>
    <row r="3198" spans="1:10" ht="15" customHeight="1">
      <c r="A3198" s="25">
        <v>3243</v>
      </c>
      <c r="B3198" s="25" t="s">
        <v>17</v>
      </c>
      <c r="C3198" s="24" t="s">
        <v>2713</v>
      </c>
      <c r="D3198" s="24" t="s">
        <v>2712</v>
      </c>
      <c r="E3198" s="23" t="s">
        <v>1900</v>
      </c>
      <c r="F3198" s="115">
        <v>5</v>
      </c>
      <c r="G3198" s="85">
        <v>200</v>
      </c>
      <c r="H3198" s="72"/>
      <c r="I3198" s="73">
        <f t="shared" si="99"/>
        <v>0</v>
      </c>
      <c r="J3198" s="74" t="str">
        <f t="shared" si="98"/>
        <v/>
      </c>
    </row>
    <row r="3199" spans="1:10" ht="15" customHeight="1">
      <c r="A3199" s="25">
        <v>3244</v>
      </c>
      <c r="B3199" s="25" t="s">
        <v>17</v>
      </c>
      <c r="C3199" s="24" t="s">
        <v>2711</v>
      </c>
      <c r="D3199" s="24" t="s">
        <v>2710</v>
      </c>
      <c r="E3199" s="23">
        <v>21994</v>
      </c>
      <c r="F3199" s="115">
        <v>25</v>
      </c>
      <c r="G3199" s="85">
        <v>15.07</v>
      </c>
      <c r="H3199" s="72"/>
      <c r="I3199" s="73">
        <f t="shared" si="99"/>
        <v>0</v>
      </c>
      <c r="J3199" s="74" t="str">
        <f t="shared" si="98"/>
        <v/>
      </c>
    </row>
    <row r="3200" spans="1:10" ht="15" customHeight="1">
      <c r="A3200" s="25">
        <v>3245</v>
      </c>
      <c r="B3200" s="25" t="s">
        <v>17</v>
      </c>
      <c r="C3200" s="24" t="s">
        <v>2709</v>
      </c>
      <c r="D3200" s="24" t="s">
        <v>2708</v>
      </c>
      <c r="E3200" s="23">
        <v>94581</v>
      </c>
      <c r="F3200" s="115">
        <v>5</v>
      </c>
      <c r="G3200" s="85">
        <v>34.75</v>
      </c>
      <c r="H3200" s="72"/>
      <c r="I3200" s="73">
        <f t="shared" si="99"/>
        <v>0</v>
      </c>
      <c r="J3200" s="74" t="str">
        <f t="shared" si="98"/>
        <v/>
      </c>
    </row>
    <row r="3201" spans="1:10" ht="15" customHeight="1">
      <c r="A3201" s="25">
        <v>3246</v>
      </c>
      <c r="B3201" s="25" t="s">
        <v>17</v>
      </c>
      <c r="C3201" s="24" t="s">
        <v>2707</v>
      </c>
      <c r="D3201" s="24" t="s">
        <v>2706</v>
      </c>
      <c r="E3201" s="23">
        <v>7263</v>
      </c>
      <c r="F3201" s="115">
        <v>5</v>
      </c>
      <c r="G3201" s="85">
        <v>19.13</v>
      </c>
      <c r="H3201" s="72"/>
      <c r="I3201" s="73">
        <f t="shared" si="99"/>
        <v>0</v>
      </c>
      <c r="J3201" s="74" t="str">
        <f t="shared" si="98"/>
        <v/>
      </c>
    </row>
    <row r="3202" spans="1:10" ht="15" customHeight="1">
      <c r="A3202" s="25">
        <v>3247</v>
      </c>
      <c r="B3202" s="25" t="s">
        <v>17</v>
      </c>
      <c r="C3202" s="24" t="s">
        <v>2704</v>
      </c>
      <c r="D3202" s="24" t="s">
        <v>2703</v>
      </c>
      <c r="E3202" s="23">
        <v>80058</v>
      </c>
      <c r="F3202" s="115">
        <v>7</v>
      </c>
      <c r="G3202" s="85">
        <v>8.1966666666666672</v>
      </c>
      <c r="H3202" s="72"/>
      <c r="I3202" s="73">
        <f t="shared" si="99"/>
        <v>0</v>
      </c>
      <c r="J3202" s="74" t="str">
        <f t="shared" ref="J3202:J3219" si="100">IF(H:H&gt;G:G, "Above Estimated Unit Price", "")</f>
        <v/>
      </c>
    </row>
    <row r="3203" spans="1:10" ht="15" customHeight="1">
      <c r="A3203" s="25">
        <v>3248</v>
      </c>
      <c r="B3203" s="25" t="s">
        <v>17</v>
      </c>
      <c r="C3203" s="24" t="s">
        <v>2702</v>
      </c>
      <c r="D3203" s="24" t="s">
        <v>2701</v>
      </c>
      <c r="E3203" s="23">
        <v>80058</v>
      </c>
      <c r="F3203" s="115">
        <v>5</v>
      </c>
      <c r="G3203" s="85">
        <v>40.43333333333333</v>
      </c>
      <c r="H3203" s="72"/>
      <c r="I3203" s="73">
        <f t="shared" ref="I3203:I3219" si="101">H3203*F3203</f>
        <v>0</v>
      </c>
      <c r="J3203" s="74" t="str">
        <f t="shared" si="100"/>
        <v/>
      </c>
    </row>
    <row r="3204" spans="1:10" ht="15" customHeight="1">
      <c r="A3204" s="25">
        <v>3249</v>
      </c>
      <c r="B3204" s="25" t="s">
        <v>17</v>
      </c>
      <c r="C3204" s="24" t="s">
        <v>2699</v>
      </c>
      <c r="D3204" s="24" t="s">
        <v>2698</v>
      </c>
      <c r="E3204" s="23">
        <v>94962</v>
      </c>
      <c r="F3204" s="115">
        <v>5</v>
      </c>
      <c r="G3204" s="85">
        <v>14</v>
      </c>
      <c r="H3204" s="72"/>
      <c r="I3204" s="73">
        <f t="shared" si="101"/>
        <v>0</v>
      </c>
      <c r="J3204" s="74" t="str">
        <f t="shared" si="100"/>
        <v/>
      </c>
    </row>
    <row r="3205" spans="1:10" ht="15" customHeight="1">
      <c r="A3205" s="25">
        <v>3250</v>
      </c>
      <c r="B3205" s="25" t="s">
        <v>17</v>
      </c>
      <c r="C3205" s="24" t="s">
        <v>2697</v>
      </c>
      <c r="D3205" s="24" t="s">
        <v>2696</v>
      </c>
      <c r="E3205" s="23" t="s">
        <v>2695</v>
      </c>
      <c r="F3205" s="115">
        <v>70</v>
      </c>
      <c r="G3205" s="85">
        <v>10.33</v>
      </c>
      <c r="H3205" s="72"/>
      <c r="I3205" s="73">
        <f t="shared" si="101"/>
        <v>0</v>
      </c>
      <c r="J3205" s="74" t="str">
        <f t="shared" si="100"/>
        <v/>
      </c>
    </row>
    <row r="3206" spans="1:10" ht="15" customHeight="1">
      <c r="A3206" s="25">
        <v>3251</v>
      </c>
      <c r="B3206" s="25" t="s">
        <v>17</v>
      </c>
      <c r="C3206" s="24" t="s">
        <v>2694</v>
      </c>
      <c r="D3206" s="24" t="s">
        <v>2693</v>
      </c>
      <c r="E3206" s="23">
        <v>5624</v>
      </c>
      <c r="F3206" s="115">
        <v>18</v>
      </c>
      <c r="G3206" s="85">
        <v>11</v>
      </c>
      <c r="H3206" s="72"/>
      <c r="I3206" s="73">
        <f t="shared" si="101"/>
        <v>0</v>
      </c>
      <c r="J3206" s="74" t="str">
        <f t="shared" si="100"/>
        <v/>
      </c>
    </row>
    <row r="3207" spans="1:10" ht="15" customHeight="1">
      <c r="A3207" s="25">
        <v>3252</v>
      </c>
      <c r="B3207" s="25" t="s">
        <v>17</v>
      </c>
      <c r="C3207" s="24" t="s">
        <v>2691</v>
      </c>
      <c r="D3207" s="24" t="s">
        <v>2690</v>
      </c>
      <c r="E3207" s="23" t="s">
        <v>2689</v>
      </c>
      <c r="F3207" s="115">
        <v>7</v>
      </c>
      <c r="G3207" s="85">
        <v>56.336666666666666</v>
      </c>
      <c r="H3207" s="72"/>
      <c r="I3207" s="73">
        <f t="shared" si="101"/>
        <v>0</v>
      </c>
      <c r="J3207" s="74" t="str">
        <f t="shared" si="100"/>
        <v/>
      </c>
    </row>
    <row r="3208" spans="1:10" ht="15" customHeight="1">
      <c r="A3208" s="25">
        <v>3253</v>
      </c>
      <c r="B3208" s="25" t="s">
        <v>17</v>
      </c>
      <c r="C3208" s="24" t="s">
        <v>2687</v>
      </c>
      <c r="D3208" s="24" t="s">
        <v>2686</v>
      </c>
      <c r="E3208" s="23">
        <v>13520</v>
      </c>
      <c r="F3208" s="115">
        <v>38</v>
      </c>
      <c r="G3208" s="85">
        <v>96.97</v>
      </c>
      <c r="H3208" s="72"/>
      <c r="I3208" s="73">
        <f t="shared" si="101"/>
        <v>0</v>
      </c>
      <c r="J3208" s="74" t="str">
        <f t="shared" si="100"/>
        <v/>
      </c>
    </row>
    <row r="3209" spans="1:10" ht="15" customHeight="1">
      <c r="A3209" s="25">
        <v>3254</v>
      </c>
      <c r="B3209" s="25" t="s">
        <v>17</v>
      </c>
      <c r="C3209" s="24" t="s">
        <v>2684</v>
      </c>
      <c r="D3209" s="24" t="s">
        <v>2683</v>
      </c>
      <c r="E3209" s="23" t="s">
        <v>2682</v>
      </c>
      <c r="F3209" s="115">
        <v>6</v>
      </c>
      <c r="G3209" s="85">
        <v>22.92</v>
      </c>
      <c r="H3209" s="72"/>
      <c r="I3209" s="73">
        <f t="shared" si="101"/>
        <v>0</v>
      </c>
      <c r="J3209" s="74" t="str">
        <f t="shared" si="100"/>
        <v/>
      </c>
    </row>
    <row r="3210" spans="1:10" ht="15" customHeight="1">
      <c r="A3210" s="25">
        <v>3255</v>
      </c>
      <c r="B3210" s="25" t="s">
        <v>17</v>
      </c>
      <c r="C3210" s="24" t="s">
        <v>2679</v>
      </c>
      <c r="D3210" s="24" t="s">
        <v>2678</v>
      </c>
      <c r="E3210" s="23">
        <v>58657</v>
      </c>
      <c r="F3210" s="115">
        <v>5</v>
      </c>
      <c r="G3210" s="85">
        <v>86.75</v>
      </c>
      <c r="H3210" s="72"/>
      <c r="I3210" s="73">
        <f t="shared" si="101"/>
        <v>0</v>
      </c>
      <c r="J3210" s="74" t="str">
        <f t="shared" si="100"/>
        <v/>
      </c>
    </row>
    <row r="3211" spans="1:10" ht="15" customHeight="1">
      <c r="A3211" s="25">
        <v>3256</v>
      </c>
      <c r="B3211" s="25" t="s">
        <v>17</v>
      </c>
      <c r="C3211" s="24" t="s">
        <v>2677</v>
      </c>
      <c r="D3211" s="24" t="s">
        <v>2676</v>
      </c>
      <c r="E3211" s="23" t="s">
        <v>2675</v>
      </c>
      <c r="F3211" s="115">
        <v>10</v>
      </c>
      <c r="G3211" s="85">
        <v>230.09333333333333</v>
      </c>
      <c r="H3211" s="72"/>
      <c r="I3211" s="73">
        <f t="shared" si="101"/>
        <v>0</v>
      </c>
      <c r="J3211" s="74" t="str">
        <f t="shared" si="100"/>
        <v/>
      </c>
    </row>
    <row r="3212" spans="1:10" ht="15" customHeight="1">
      <c r="A3212" s="25">
        <v>3257</v>
      </c>
      <c r="B3212" s="25" t="s">
        <v>17</v>
      </c>
      <c r="C3212" s="24" t="s">
        <v>2673</v>
      </c>
      <c r="D3212" s="24" t="s">
        <v>2667</v>
      </c>
      <c r="E3212" s="23">
        <v>6980</v>
      </c>
      <c r="F3212" s="115">
        <v>6</v>
      </c>
      <c r="G3212" s="85">
        <v>1150</v>
      </c>
      <c r="H3212" s="72"/>
      <c r="I3212" s="73">
        <f t="shared" si="101"/>
        <v>0</v>
      </c>
      <c r="J3212" s="74" t="str">
        <f t="shared" si="100"/>
        <v/>
      </c>
    </row>
    <row r="3213" spans="1:10" ht="15" customHeight="1">
      <c r="A3213" s="25">
        <v>3258</v>
      </c>
      <c r="B3213" s="25" t="s">
        <v>17</v>
      </c>
      <c r="C3213" s="24" t="s">
        <v>2672</v>
      </c>
      <c r="D3213" s="24" t="s">
        <v>2671</v>
      </c>
      <c r="E3213" s="23">
        <v>13499</v>
      </c>
      <c r="F3213" s="115">
        <v>5</v>
      </c>
      <c r="G3213" s="85">
        <v>145</v>
      </c>
      <c r="H3213" s="72"/>
      <c r="I3213" s="73">
        <f t="shared" si="101"/>
        <v>0</v>
      </c>
      <c r="J3213" s="74" t="str">
        <f t="shared" si="100"/>
        <v/>
      </c>
    </row>
    <row r="3214" spans="1:10" ht="15" customHeight="1">
      <c r="A3214" s="25">
        <v>3259</v>
      </c>
      <c r="B3214" s="25" t="s">
        <v>17</v>
      </c>
      <c r="C3214" s="24" t="s">
        <v>2670</v>
      </c>
      <c r="D3214" s="24" t="s">
        <v>2667</v>
      </c>
      <c r="E3214" s="23">
        <v>13499</v>
      </c>
      <c r="F3214" s="115">
        <v>5</v>
      </c>
      <c r="G3214" s="85">
        <v>805</v>
      </c>
      <c r="H3214" s="72"/>
      <c r="I3214" s="73">
        <f t="shared" si="101"/>
        <v>0</v>
      </c>
      <c r="J3214" s="74" t="str">
        <f t="shared" si="100"/>
        <v/>
      </c>
    </row>
    <row r="3215" spans="1:10" ht="15" customHeight="1">
      <c r="A3215" s="25">
        <v>3260</v>
      </c>
      <c r="B3215" s="25" t="s">
        <v>17</v>
      </c>
      <c r="C3215" s="24" t="s">
        <v>2668</v>
      </c>
      <c r="D3215" s="24" t="s">
        <v>2667</v>
      </c>
      <c r="E3215" s="23">
        <v>8594</v>
      </c>
      <c r="F3215" s="115">
        <v>5</v>
      </c>
      <c r="G3215" s="85">
        <v>1198.5933333333332</v>
      </c>
      <c r="H3215" s="72"/>
      <c r="I3215" s="73">
        <f t="shared" si="101"/>
        <v>0</v>
      </c>
      <c r="J3215" s="74" t="str">
        <f t="shared" si="100"/>
        <v/>
      </c>
    </row>
    <row r="3216" spans="1:10" ht="15" customHeight="1">
      <c r="A3216" s="25">
        <v>3261</v>
      </c>
      <c r="B3216" s="25" t="s">
        <v>17</v>
      </c>
      <c r="C3216" s="24" t="s">
        <v>2666</v>
      </c>
      <c r="D3216" s="24" t="s">
        <v>2665</v>
      </c>
      <c r="E3216" s="23" t="s">
        <v>2501</v>
      </c>
      <c r="F3216" s="115">
        <v>5</v>
      </c>
      <c r="G3216" s="85">
        <v>427</v>
      </c>
      <c r="H3216" s="72"/>
      <c r="I3216" s="73">
        <f t="shared" si="101"/>
        <v>0</v>
      </c>
      <c r="J3216" s="74" t="str">
        <f t="shared" si="100"/>
        <v/>
      </c>
    </row>
    <row r="3217" spans="1:10" ht="15" customHeight="1">
      <c r="A3217" s="25">
        <v>3262</v>
      </c>
      <c r="B3217" s="25" t="s">
        <v>17</v>
      </c>
      <c r="C3217" s="24" t="s">
        <v>2664</v>
      </c>
      <c r="D3217" s="24" t="s">
        <v>2663</v>
      </c>
      <c r="E3217" s="23" t="s">
        <v>2662</v>
      </c>
      <c r="F3217" s="115">
        <v>5</v>
      </c>
      <c r="G3217" s="85">
        <v>45</v>
      </c>
      <c r="H3217" s="72"/>
      <c r="I3217" s="73">
        <f t="shared" si="101"/>
        <v>0</v>
      </c>
      <c r="J3217" s="74" t="str">
        <f t="shared" si="100"/>
        <v/>
      </c>
    </row>
    <row r="3218" spans="1:10" ht="15" customHeight="1">
      <c r="A3218" s="25">
        <v>3263</v>
      </c>
      <c r="B3218" s="25" t="s">
        <v>17</v>
      </c>
      <c r="C3218" s="24" t="s">
        <v>2661</v>
      </c>
      <c r="D3218" s="24" t="s">
        <v>2660</v>
      </c>
      <c r="E3218" s="23">
        <v>98429</v>
      </c>
      <c r="F3218" s="115">
        <v>8</v>
      </c>
      <c r="G3218" s="85">
        <v>31</v>
      </c>
      <c r="H3218" s="72"/>
      <c r="I3218" s="73">
        <f t="shared" si="101"/>
        <v>0</v>
      </c>
      <c r="J3218" s="74" t="str">
        <f t="shared" si="100"/>
        <v/>
      </c>
    </row>
    <row r="3219" spans="1:10" ht="15.75" customHeight="1">
      <c r="A3219" s="25">
        <v>3264</v>
      </c>
      <c r="B3219" s="25" t="s">
        <v>17</v>
      </c>
      <c r="C3219" s="24" t="s">
        <v>2659</v>
      </c>
      <c r="D3219" s="24" t="s">
        <v>2658</v>
      </c>
      <c r="E3219" s="23" t="s">
        <v>2657</v>
      </c>
      <c r="F3219" s="115">
        <v>16</v>
      </c>
      <c r="G3219" s="85">
        <v>4.01</v>
      </c>
      <c r="H3219" s="72"/>
      <c r="I3219" s="73">
        <f t="shared" si="101"/>
        <v>0</v>
      </c>
      <c r="J3219" s="74" t="str">
        <f t="shared" si="100"/>
        <v/>
      </c>
    </row>
    <row r="3220" spans="1:10">
      <c r="G3220" s="85">
        <f>SUMPRODUCT(F2:F3219,G2:G3219)</f>
        <v>20049639.617933366</v>
      </c>
      <c r="I3220" s="102">
        <f>SUM(I2:I3219)</f>
        <v>0</v>
      </c>
    </row>
  </sheetData>
  <autoFilter ref="A1:G3220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outlinePr summaryBelow="0"/>
  </sheetPr>
  <dimension ref="A1:J420"/>
  <sheetViews>
    <sheetView zoomScale="80" zoomScaleNormal="80" workbookViewId="0">
      <pane ySplit="1" topLeftCell="A392" activePane="bottomLeft" state="frozen"/>
      <selection pane="bottomLeft" activeCell="G420" sqref="G420"/>
    </sheetView>
  </sheetViews>
  <sheetFormatPr defaultRowHeight="12.75"/>
  <cols>
    <col min="1" max="1" width="9.140625" style="32"/>
    <col min="2" max="2" width="6.42578125" style="32" bestFit="1" customWidth="1"/>
    <col min="3" max="3" width="20" style="32" bestFit="1" customWidth="1"/>
    <col min="4" max="4" width="37.42578125" style="32" customWidth="1"/>
    <col min="5" max="5" width="9.140625" style="32"/>
    <col min="6" max="6" width="12.5703125" style="33" customWidth="1"/>
    <col min="7" max="7" width="14" style="61" customWidth="1"/>
    <col min="8" max="8" width="11.7109375" style="32" customWidth="1"/>
    <col min="9" max="9" width="16.28515625" style="32" bestFit="1" customWidth="1"/>
    <col min="10" max="10" width="24.85546875" style="32" bestFit="1" customWidth="1"/>
    <col min="11" max="16384" width="9.140625" style="32"/>
  </cols>
  <sheetData>
    <row r="1" spans="1:10" ht="33.75" customHeight="1">
      <c r="A1" s="69" t="s">
        <v>2656</v>
      </c>
      <c r="B1" s="69" t="s">
        <v>0</v>
      </c>
      <c r="C1" s="69" t="s">
        <v>2655</v>
      </c>
      <c r="D1" s="69" t="s">
        <v>2654</v>
      </c>
      <c r="E1" s="70" t="s">
        <v>2653</v>
      </c>
      <c r="F1" s="69" t="s">
        <v>14050</v>
      </c>
      <c r="G1" s="71" t="s">
        <v>14051</v>
      </c>
      <c r="H1" s="71" t="s">
        <v>14052</v>
      </c>
      <c r="I1" s="69" t="s">
        <v>14053</v>
      </c>
      <c r="J1" s="69" t="s">
        <v>14054</v>
      </c>
    </row>
    <row r="2" spans="1:10">
      <c r="A2" s="35">
        <v>1</v>
      </c>
      <c r="B2" s="35" t="s">
        <v>13</v>
      </c>
      <c r="C2" s="35" t="s">
        <v>7237</v>
      </c>
      <c r="D2" s="35" t="s">
        <v>7236</v>
      </c>
      <c r="E2" s="35">
        <v>71379</v>
      </c>
      <c r="F2" s="34">
        <v>5</v>
      </c>
      <c r="G2" s="59">
        <v>511.3</v>
      </c>
      <c r="H2" s="72"/>
      <c r="I2" s="73">
        <f>H2*F2</f>
        <v>0</v>
      </c>
      <c r="J2" s="74" t="str">
        <f>IF(H:H&gt;G:G, "Above Estimated Unit Price", "")</f>
        <v/>
      </c>
    </row>
    <row r="3" spans="1:10">
      <c r="A3" s="35">
        <v>2</v>
      </c>
      <c r="B3" s="35" t="s">
        <v>13</v>
      </c>
      <c r="C3" s="35" t="s">
        <v>7235</v>
      </c>
      <c r="D3" s="35" t="s">
        <v>7234</v>
      </c>
      <c r="E3" s="35">
        <v>71379</v>
      </c>
      <c r="F3" s="34">
        <v>5</v>
      </c>
      <c r="G3" s="59">
        <v>318.29000000000002</v>
      </c>
      <c r="H3" s="72"/>
      <c r="I3" s="73">
        <f t="shared" ref="I3:I66" si="0">H3*F3</f>
        <v>0</v>
      </c>
      <c r="J3" s="74" t="str">
        <f t="shared" ref="J3:J66" si="1">IF(H:H&gt;G:G, "Above Estimated Unit Price", "")</f>
        <v/>
      </c>
    </row>
    <row r="4" spans="1:10">
      <c r="A4" s="35">
        <v>3</v>
      </c>
      <c r="B4" s="35" t="s">
        <v>13</v>
      </c>
      <c r="C4" s="35" t="s">
        <v>7233</v>
      </c>
      <c r="D4" s="35" t="s">
        <v>7232</v>
      </c>
      <c r="E4" s="35">
        <v>71379</v>
      </c>
      <c r="F4" s="34">
        <v>5</v>
      </c>
      <c r="G4" s="59">
        <v>57.41</v>
      </c>
      <c r="H4" s="72"/>
      <c r="I4" s="73">
        <f t="shared" si="0"/>
        <v>0</v>
      </c>
      <c r="J4" s="74" t="str">
        <f t="shared" si="1"/>
        <v/>
      </c>
    </row>
    <row r="5" spans="1:10">
      <c r="A5" s="35">
        <v>4</v>
      </c>
      <c r="B5" s="35" t="s">
        <v>13</v>
      </c>
      <c r="C5" s="35" t="s">
        <v>7231</v>
      </c>
      <c r="D5" s="35" t="s">
        <v>7230</v>
      </c>
      <c r="E5" s="35">
        <v>22373</v>
      </c>
      <c r="F5" s="34">
        <v>5</v>
      </c>
      <c r="G5" s="59">
        <v>750</v>
      </c>
      <c r="H5" s="72"/>
      <c r="I5" s="73">
        <f t="shared" si="0"/>
        <v>0</v>
      </c>
      <c r="J5" s="74" t="str">
        <f t="shared" si="1"/>
        <v/>
      </c>
    </row>
    <row r="6" spans="1:10">
      <c r="A6" s="35">
        <v>5</v>
      </c>
      <c r="B6" s="35" t="s">
        <v>13</v>
      </c>
      <c r="C6" s="35">
        <v>10730</v>
      </c>
      <c r="D6" s="35" t="s">
        <v>7229</v>
      </c>
      <c r="E6" s="35">
        <v>95957</v>
      </c>
      <c r="F6" s="34">
        <v>20</v>
      </c>
      <c r="G6" s="59">
        <v>170.67</v>
      </c>
      <c r="H6" s="72"/>
      <c r="I6" s="73">
        <f t="shared" si="0"/>
        <v>0</v>
      </c>
      <c r="J6" s="74" t="str">
        <f t="shared" si="1"/>
        <v/>
      </c>
    </row>
    <row r="7" spans="1:10">
      <c r="A7" s="35">
        <v>6</v>
      </c>
      <c r="B7" s="35" t="s">
        <v>13</v>
      </c>
      <c r="C7" s="35" t="s">
        <v>7228</v>
      </c>
      <c r="D7" s="35" t="s">
        <v>7227</v>
      </c>
      <c r="E7" s="35">
        <v>71379</v>
      </c>
      <c r="F7" s="34">
        <v>5</v>
      </c>
      <c r="G7" s="59">
        <v>193.14</v>
      </c>
      <c r="H7" s="72"/>
      <c r="I7" s="73">
        <f t="shared" si="0"/>
        <v>0</v>
      </c>
      <c r="J7" s="74" t="str">
        <f t="shared" si="1"/>
        <v/>
      </c>
    </row>
    <row r="8" spans="1:10">
      <c r="A8" s="35">
        <v>7</v>
      </c>
      <c r="B8" s="35" t="s">
        <v>13</v>
      </c>
      <c r="C8" s="35" t="s">
        <v>7226</v>
      </c>
      <c r="D8" s="35" t="s">
        <v>7225</v>
      </c>
      <c r="E8" s="35">
        <v>71379</v>
      </c>
      <c r="F8" s="34">
        <v>5</v>
      </c>
      <c r="G8" s="59">
        <v>17.45</v>
      </c>
      <c r="H8" s="72"/>
      <c r="I8" s="73">
        <f t="shared" si="0"/>
        <v>0</v>
      </c>
      <c r="J8" s="74" t="str">
        <f t="shared" si="1"/>
        <v/>
      </c>
    </row>
    <row r="9" spans="1:10">
      <c r="A9" s="35">
        <v>8</v>
      </c>
      <c r="B9" s="35" t="s">
        <v>13</v>
      </c>
      <c r="C9" s="35" t="s">
        <v>7224</v>
      </c>
      <c r="D9" s="35" t="s">
        <v>7223</v>
      </c>
      <c r="E9" s="35">
        <v>71379</v>
      </c>
      <c r="F9" s="34">
        <v>5</v>
      </c>
      <c r="G9" s="59">
        <v>88.77</v>
      </c>
      <c r="H9" s="72"/>
      <c r="I9" s="73">
        <f t="shared" si="0"/>
        <v>0</v>
      </c>
      <c r="J9" s="74" t="str">
        <f t="shared" si="1"/>
        <v/>
      </c>
    </row>
    <row r="10" spans="1:10">
      <c r="A10" s="35">
        <v>9</v>
      </c>
      <c r="B10" s="35" t="s">
        <v>13</v>
      </c>
      <c r="C10" s="35" t="s">
        <v>7222</v>
      </c>
      <c r="D10" s="35" t="s">
        <v>7221</v>
      </c>
      <c r="E10" s="35">
        <v>71379</v>
      </c>
      <c r="F10" s="34">
        <v>5</v>
      </c>
      <c r="G10" s="59">
        <v>85.96</v>
      </c>
      <c r="H10" s="72"/>
      <c r="I10" s="73">
        <f t="shared" si="0"/>
        <v>0</v>
      </c>
      <c r="J10" s="74" t="str">
        <f t="shared" si="1"/>
        <v/>
      </c>
    </row>
    <row r="11" spans="1:10">
      <c r="A11" s="35">
        <v>10</v>
      </c>
      <c r="B11" s="35" t="s">
        <v>13</v>
      </c>
      <c r="C11" s="35" t="s">
        <v>7220</v>
      </c>
      <c r="D11" s="35" t="s">
        <v>7219</v>
      </c>
      <c r="E11" s="35">
        <v>71379</v>
      </c>
      <c r="F11" s="34">
        <v>5</v>
      </c>
      <c r="G11" s="59">
        <v>438.6</v>
      </c>
      <c r="H11" s="72"/>
      <c r="I11" s="73">
        <f t="shared" si="0"/>
        <v>0</v>
      </c>
      <c r="J11" s="74" t="str">
        <f t="shared" si="1"/>
        <v/>
      </c>
    </row>
    <row r="12" spans="1:10">
      <c r="A12" s="35">
        <v>11</v>
      </c>
      <c r="B12" s="35" t="s">
        <v>13</v>
      </c>
      <c r="C12" s="35" t="s">
        <v>7218</v>
      </c>
      <c r="D12" s="35" t="s">
        <v>7216</v>
      </c>
      <c r="E12" s="35">
        <v>71379</v>
      </c>
      <c r="F12" s="34">
        <v>5</v>
      </c>
      <c r="G12" s="59">
        <v>611.62</v>
      </c>
      <c r="H12" s="72"/>
      <c r="I12" s="73">
        <f t="shared" si="0"/>
        <v>0</v>
      </c>
      <c r="J12" s="74" t="str">
        <f t="shared" si="1"/>
        <v/>
      </c>
    </row>
    <row r="13" spans="1:10">
      <c r="A13" s="35">
        <v>12</v>
      </c>
      <c r="B13" s="35" t="s">
        <v>13</v>
      </c>
      <c r="C13" s="35" t="s">
        <v>7217</v>
      </c>
      <c r="D13" s="35" t="s">
        <v>7216</v>
      </c>
      <c r="E13" s="35">
        <v>71379</v>
      </c>
      <c r="F13" s="34">
        <v>5</v>
      </c>
      <c r="G13" s="59">
        <v>551.92999999999995</v>
      </c>
      <c r="H13" s="72"/>
      <c r="I13" s="73">
        <f t="shared" si="0"/>
        <v>0</v>
      </c>
      <c r="J13" s="74" t="str">
        <f t="shared" si="1"/>
        <v/>
      </c>
    </row>
    <row r="14" spans="1:10">
      <c r="A14" s="35">
        <v>13</v>
      </c>
      <c r="B14" s="35" t="s">
        <v>13</v>
      </c>
      <c r="C14" s="35" t="s">
        <v>7214</v>
      </c>
      <c r="D14" s="35" t="s">
        <v>7213</v>
      </c>
      <c r="E14" s="35">
        <v>71379</v>
      </c>
      <c r="F14" s="34">
        <v>5</v>
      </c>
      <c r="G14" s="59">
        <v>111.72</v>
      </c>
      <c r="H14" s="72"/>
      <c r="I14" s="73">
        <f t="shared" si="0"/>
        <v>0</v>
      </c>
      <c r="J14" s="74" t="str">
        <f t="shared" si="1"/>
        <v/>
      </c>
    </row>
    <row r="15" spans="1:10">
      <c r="A15" s="35">
        <v>14</v>
      </c>
      <c r="B15" s="35" t="s">
        <v>13</v>
      </c>
      <c r="C15" s="35" t="s">
        <v>7212</v>
      </c>
      <c r="D15" s="35" t="s">
        <v>7211</v>
      </c>
      <c r="E15" s="35">
        <v>624</v>
      </c>
      <c r="F15" s="34">
        <v>5</v>
      </c>
      <c r="G15" s="59">
        <v>300</v>
      </c>
      <c r="H15" s="72"/>
      <c r="I15" s="73">
        <f t="shared" si="0"/>
        <v>0</v>
      </c>
      <c r="J15" s="74" t="str">
        <f t="shared" si="1"/>
        <v/>
      </c>
    </row>
    <row r="16" spans="1:10">
      <c r="A16" s="35">
        <v>15</v>
      </c>
      <c r="B16" s="35" t="s">
        <v>13</v>
      </c>
      <c r="C16" s="35" t="s">
        <v>7210</v>
      </c>
      <c r="D16" s="35" t="s">
        <v>7209</v>
      </c>
      <c r="E16" s="35">
        <v>71379</v>
      </c>
      <c r="F16" s="34">
        <v>5</v>
      </c>
      <c r="G16" s="59">
        <v>320.14</v>
      </c>
      <c r="H16" s="72"/>
      <c r="I16" s="73">
        <f t="shared" si="0"/>
        <v>0</v>
      </c>
      <c r="J16" s="74" t="str">
        <f t="shared" si="1"/>
        <v/>
      </c>
    </row>
    <row r="17" spans="1:10">
      <c r="A17" s="35">
        <v>16</v>
      </c>
      <c r="B17" s="35" t="s">
        <v>13</v>
      </c>
      <c r="C17" s="35" t="s">
        <v>7208</v>
      </c>
      <c r="D17" s="35" t="s">
        <v>2843</v>
      </c>
      <c r="E17" s="35">
        <v>198</v>
      </c>
      <c r="F17" s="34">
        <v>5</v>
      </c>
      <c r="G17" s="59">
        <v>104.18</v>
      </c>
      <c r="H17" s="72"/>
      <c r="I17" s="73">
        <f t="shared" si="0"/>
        <v>0</v>
      </c>
      <c r="J17" s="74" t="str">
        <f t="shared" si="1"/>
        <v/>
      </c>
    </row>
    <row r="18" spans="1:10">
      <c r="A18" s="35">
        <v>17</v>
      </c>
      <c r="B18" s="35" t="s">
        <v>13</v>
      </c>
      <c r="C18" s="35" t="s">
        <v>7207</v>
      </c>
      <c r="D18" s="35" t="s">
        <v>7206</v>
      </c>
      <c r="E18" s="35">
        <v>71379</v>
      </c>
      <c r="F18" s="34">
        <v>5</v>
      </c>
      <c r="G18" s="59">
        <v>236</v>
      </c>
      <c r="H18" s="72"/>
      <c r="I18" s="73">
        <f t="shared" si="0"/>
        <v>0</v>
      </c>
      <c r="J18" s="74" t="str">
        <f t="shared" si="1"/>
        <v/>
      </c>
    </row>
    <row r="19" spans="1:10">
      <c r="A19" s="35">
        <v>18</v>
      </c>
      <c r="B19" s="35" t="s">
        <v>13</v>
      </c>
      <c r="C19" s="35" t="s">
        <v>7205</v>
      </c>
      <c r="D19" s="35" t="s">
        <v>5020</v>
      </c>
      <c r="E19" s="35">
        <v>624</v>
      </c>
      <c r="F19" s="34">
        <v>5</v>
      </c>
      <c r="G19" s="59">
        <v>560</v>
      </c>
      <c r="H19" s="72"/>
      <c r="I19" s="73">
        <f t="shared" si="0"/>
        <v>0</v>
      </c>
      <c r="J19" s="74" t="str">
        <f t="shared" si="1"/>
        <v/>
      </c>
    </row>
    <row r="20" spans="1:10">
      <c r="A20" s="35">
        <v>19</v>
      </c>
      <c r="B20" s="35" t="s">
        <v>13</v>
      </c>
      <c r="C20" s="35" t="s">
        <v>7204</v>
      </c>
      <c r="D20" s="35" t="s">
        <v>2759</v>
      </c>
      <c r="E20" s="35">
        <v>71379</v>
      </c>
      <c r="F20" s="34">
        <v>5</v>
      </c>
      <c r="G20" s="59">
        <v>67.25</v>
      </c>
      <c r="H20" s="72"/>
      <c r="I20" s="73">
        <f t="shared" si="0"/>
        <v>0</v>
      </c>
      <c r="J20" s="74" t="str">
        <f t="shared" si="1"/>
        <v/>
      </c>
    </row>
    <row r="21" spans="1:10">
      <c r="A21" s="35">
        <v>20</v>
      </c>
      <c r="B21" s="35" t="s">
        <v>13</v>
      </c>
      <c r="C21" s="35" t="s">
        <v>7203</v>
      </c>
      <c r="D21" s="35" t="s">
        <v>7202</v>
      </c>
      <c r="E21" s="35">
        <v>71379</v>
      </c>
      <c r="F21" s="34">
        <v>5</v>
      </c>
      <c r="G21" s="59">
        <v>47.5</v>
      </c>
      <c r="H21" s="72"/>
      <c r="I21" s="73">
        <f t="shared" si="0"/>
        <v>0</v>
      </c>
      <c r="J21" s="74" t="str">
        <f t="shared" si="1"/>
        <v/>
      </c>
    </row>
    <row r="22" spans="1:10">
      <c r="A22" s="35">
        <v>21</v>
      </c>
      <c r="B22" s="35" t="s">
        <v>13</v>
      </c>
      <c r="C22" s="35" t="s">
        <v>7201</v>
      </c>
      <c r="D22" s="35" t="s">
        <v>7200</v>
      </c>
      <c r="E22" s="35">
        <v>71379</v>
      </c>
      <c r="F22" s="34">
        <v>5</v>
      </c>
      <c r="G22" s="59">
        <v>224.11</v>
      </c>
      <c r="H22" s="72"/>
      <c r="I22" s="73">
        <f t="shared" si="0"/>
        <v>0</v>
      </c>
      <c r="J22" s="74" t="str">
        <f t="shared" si="1"/>
        <v/>
      </c>
    </row>
    <row r="23" spans="1:10">
      <c r="A23" s="35">
        <v>22</v>
      </c>
      <c r="B23" s="35" t="s">
        <v>13</v>
      </c>
      <c r="C23" s="35" t="s">
        <v>7199</v>
      </c>
      <c r="D23" s="35" t="s">
        <v>7198</v>
      </c>
      <c r="E23" s="35">
        <v>58880</v>
      </c>
      <c r="F23" s="34">
        <v>5</v>
      </c>
      <c r="G23" s="59">
        <v>1125.55</v>
      </c>
      <c r="H23" s="72"/>
      <c r="I23" s="73">
        <f t="shared" si="0"/>
        <v>0</v>
      </c>
      <c r="J23" s="74" t="str">
        <f t="shared" si="1"/>
        <v/>
      </c>
    </row>
    <row r="24" spans="1:10">
      <c r="A24" s="35">
        <v>23</v>
      </c>
      <c r="B24" s="35" t="s">
        <v>13</v>
      </c>
      <c r="C24" s="35">
        <v>489169</v>
      </c>
      <c r="D24" s="35" t="s">
        <v>7197</v>
      </c>
      <c r="E24" s="35">
        <v>41843</v>
      </c>
      <c r="F24" s="34">
        <v>5</v>
      </c>
      <c r="G24" s="59">
        <v>803</v>
      </c>
      <c r="H24" s="72"/>
      <c r="I24" s="73">
        <f t="shared" si="0"/>
        <v>0</v>
      </c>
      <c r="J24" s="74" t="str">
        <f t="shared" si="1"/>
        <v/>
      </c>
    </row>
    <row r="25" spans="1:10">
      <c r="A25" s="35">
        <v>24</v>
      </c>
      <c r="B25" s="35" t="s">
        <v>13</v>
      </c>
      <c r="C25" s="35">
        <v>3039937</v>
      </c>
      <c r="D25" s="35" t="s">
        <v>2759</v>
      </c>
      <c r="E25" s="35">
        <v>198</v>
      </c>
      <c r="F25" s="34">
        <v>17</v>
      </c>
      <c r="G25" s="59">
        <v>9.3999999999999986</v>
      </c>
      <c r="H25" s="72"/>
      <c r="I25" s="73">
        <f t="shared" si="0"/>
        <v>0</v>
      </c>
      <c r="J25" s="74" t="str">
        <f t="shared" si="1"/>
        <v/>
      </c>
    </row>
    <row r="26" spans="1:10">
      <c r="A26" s="35">
        <v>25</v>
      </c>
      <c r="B26" s="35" t="s">
        <v>13</v>
      </c>
      <c r="C26" s="35" t="s">
        <v>7196</v>
      </c>
      <c r="D26" s="35" t="s">
        <v>6575</v>
      </c>
      <c r="E26" s="35">
        <v>71379</v>
      </c>
      <c r="F26" s="34">
        <v>5</v>
      </c>
      <c r="G26" s="59">
        <v>1252.9000000000001</v>
      </c>
      <c r="H26" s="72"/>
      <c r="I26" s="73">
        <f t="shared" si="0"/>
        <v>0</v>
      </c>
      <c r="J26" s="74" t="str">
        <f t="shared" si="1"/>
        <v/>
      </c>
    </row>
    <row r="27" spans="1:10">
      <c r="A27" s="35">
        <v>26</v>
      </c>
      <c r="B27" s="35" t="s">
        <v>13</v>
      </c>
      <c r="C27" s="35" t="s">
        <v>7195</v>
      </c>
      <c r="D27" s="35" t="s">
        <v>7194</v>
      </c>
      <c r="E27" s="35">
        <v>71379</v>
      </c>
      <c r="F27" s="34">
        <v>5</v>
      </c>
      <c r="G27" s="59">
        <v>318.66000000000003</v>
      </c>
      <c r="H27" s="72"/>
      <c r="I27" s="73">
        <f t="shared" si="0"/>
        <v>0</v>
      </c>
      <c r="J27" s="74" t="str">
        <f t="shared" si="1"/>
        <v/>
      </c>
    </row>
    <row r="28" spans="1:10">
      <c r="A28" s="35">
        <v>27</v>
      </c>
      <c r="B28" s="35" t="s">
        <v>13</v>
      </c>
      <c r="C28" s="35" t="s">
        <v>7193</v>
      </c>
      <c r="D28" s="35" t="s">
        <v>7192</v>
      </c>
      <c r="E28" s="35">
        <v>32970</v>
      </c>
      <c r="F28" s="34">
        <v>5</v>
      </c>
      <c r="G28" s="59">
        <v>180.75333333333333</v>
      </c>
      <c r="H28" s="72"/>
      <c r="I28" s="73">
        <f t="shared" si="0"/>
        <v>0</v>
      </c>
      <c r="J28" s="74" t="str">
        <f t="shared" si="1"/>
        <v/>
      </c>
    </row>
    <row r="29" spans="1:10">
      <c r="A29" s="35">
        <v>28</v>
      </c>
      <c r="B29" s="35" t="s">
        <v>13</v>
      </c>
      <c r="C29" s="35" t="s">
        <v>7191</v>
      </c>
      <c r="D29" s="35" t="s">
        <v>7190</v>
      </c>
      <c r="E29" s="35">
        <v>71379</v>
      </c>
      <c r="F29" s="34">
        <v>5</v>
      </c>
      <c r="G29" s="59">
        <v>450</v>
      </c>
      <c r="H29" s="72"/>
      <c r="I29" s="73">
        <f t="shared" si="0"/>
        <v>0</v>
      </c>
      <c r="J29" s="74" t="str">
        <f t="shared" si="1"/>
        <v/>
      </c>
    </row>
    <row r="30" spans="1:10">
      <c r="A30" s="35">
        <v>29</v>
      </c>
      <c r="B30" s="35" t="s">
        <v>13</v>
      </c>
      <c r="C30" s="35" t="s">
        <v>7189</v>
      </c>
      <c r="D30" s="35" t="s">
        <v>6977</v>
      </c>
      <c r="E30" s="35">
        <v>71379</v>
      </c>
      <c r="F30" s="34">
        <v>5</v>
      </c>
      <c r="G30" s="59">
        <v>139.99</v>
      </c>
      <c r="H30" s="72"/>
      <c r="I30" s="73">
        <f t="shared" si="0"/>
        <v>0</v>
      </c>
      <c r="J30" s="74" t="str">
        <f t="shared" si="1"/>
        <v/>
      </c>
    </row>
    <row r="31" spans="1:10">
      <c r="A31" s="35">
        <v>30</v>
      </c>
      <c r="B31" s="35" t="s">
        <v>13</v>
      </c>
      <c r="C31" s="35" t="s">
        <v>7188</v>
      </c>
      <c r="D31" s="35" t="s">
        <v>6531</v>
      </c>
      <c r="E31" s="35">
        <v>71379</v>
      </c>
      <c r="F31" s="34">
        <v>76</v>
      </c>
      <c r="G31" s="59">
        <v>5.55</v>
      </c>
      <c r="H31" s="72"/>
      <c r="I31" s="73">
        <f t="shared" si="0"/>
        <v>0</v>
      </c>
      <c r="J31" s="74" t="str">
        <f t="shared" si="1"/>
        <v/>
      </c>
    </row>
    <row r="32" spans="1:10">
      <c r="A32" s="35">
        <v>31</v>
      </c>
      <c r="B32" s="35" t="s">
        <v>13</v>
      </c>
      <c r="C32" s="35" t="s">
        <v>4909</v>
      </c>
      <c r="D32" s="35" t="s">
        <v>3236</v>
      </c>
      <c r="E32" s="35">
        <v>88044</v>
      </c>
      <c r="F32" s="34">
        <v>8</v>
      </c>
      <c r="G32" s="59">
        <v>9.15</v>
      </c>
      <c r="H32" s="72"/>
      <c r="I32" s="73">
        <f t="shared" si="0"/>
        <v>0</v>
      </c>
      <c r="J32" s="74" t="str">
        <f t="shared" si="1"/>
        <v/>
      </c>
    </row>
    <row r="33" spans="1:10">
      <c r="A33" s="35">
        <v>32</v>
      </c>
      <c r="B33" s="35" t="s">
        <v>13</v>
      </c>
      <c r="C33" s="35" t="s">
        <v>7187</v>
      </c>
      <c r="D33" s="35" t="s">
        <v>7186</v>
      </c>
      <c r="E33" s="35">
        <v>71379</v>
      </c>
      <c r="F33" s="34">
        <v>41</v>
      </c>
      <c r="G33" s="59">
        <v>5.26</v>
      </c>
      <c r="H33" s="72"/>
      <c r="I33" s="73">
        <f t="shared" si="0"/>
        <v>0</v>
      </c>
      <c r="J33" s="74" t="str">
        <f t="shared" si="1"/>
        <v/>
      </c>
    </row>
    <row r="34" spans="1:10">
      <c r="A34" s="35">
        <v>33</v>
      </c>
      <c r="B34" s="35" t="s">
        <v>13</v>
      </c>
      <c r="C34" s="35" t="s">
        <v>7185</v>
      </c>
      <c r="D34" s="35" t="s">
        <v>2817</v>
      </c>
      <c r="E34" s="35">
        <v>76275</v>
      </c>
      <c r="F34" s="34">
        <v>5</v>
      </c>
      <c r="G34" s="59">
        <v>13.05</v>
      </c>
      <c r="H34" s="72"/>
      <c r="I34" s="73">
        <f t="shared" si="0"/>
        <v>0</v>
      </c>
      <c r="J34" s="74" t="str">
        <f t="shared" si="1"/>
        <v/>
      </c>
    </row>
    <row r="35" spans="1:10">
      <c r="A35" s="35">
        <v>34</v>
      </c>
      <c r="B35" s="35" t="s">
        <v>13</v>
      </c>
      <c r="C35" s="35" t="s">
        <v>7184</v>
      </c>
      <c r="D35" s="35" t="s">
        <v>2834</v>
      </c>
      <c r="E35" s="35">
        <v>71379</v>
      </c>
      <c r="F35" s="34">
        <v>5</v>
      </c>
      <c r="G35" s="59">
        <v>51.5</v>
      </c>
      <c r="H35" s="72"/>
      <c r="I35" s="73">
        <f t="shared" si="0"/>
        <v>0</v>
      </c>
      <c r="J35" s="74" t="str">
        <f t="shared" si="1"/>
        <v/>
      </c>
    </row>
    <row r="36" spans="1:10">
      <c r="A36" s="35">
        <v>35</v>
      </c>
      <c r="B36" s="35" t="s">
        <v>13</v>
      </c>
      <c r="C36" s="35" t="s">
        <v>7183</v>
      </c>
      <c r="D36" s="35" t="s">
        <v>5960</v>
      </c>
      <c r="E36" s="35">
        <v>74025</v>
      </c>
      <c r="F36" s="34">
        <v>50</v>
      </c>
      <c r="G36" s="59">
        <v>5.5933333333333337</v>
      </c>
      <c r="H36" s="72"/>
      <c r="I36" s="73">
        <f t="shared" si="0"/>
        <v>0</v>
      </c>
      <c r="J36" s="74" t="str">
        <f t="shared" si="1"/>
        <v/>
      </c>
    </row>
    <row r="37" spans="1:10">
      <c r="A37" s="35">
        <v>36</v>
      </c>
      <c r="B37" s="35" t="s">
        <v>13</v>
      </c>
      <c r="C37" s="35" t="s">
        <v>7182</v>
      </c>
      <c r="D37" s="35" t="s">
        <v>2777</v>
      </c>
      <c r="E37" s="35">
        <v>70854</v>
      </c>
      <c r="F37" s="34">
        <v>5</v>
      </c>
      <c r="G37" s="59">
        <v>307.13</v>
      </c>
      <c r="H37" s="72"/>
      <c r="I37" s="73">
        <f t="shared" si="0"/>
        <v>0</v>
      </c>
      <c r="J37" s="74" t="str">
        <f t="shared" si="1"/>
        <v/>
      </c>
    </row>
    <row r="38" spans="1:10">
      <c r="A38" s="35">
        <v>37</v>
      </c>
      <c r="B38" s="35" t="s">
        <v>13</v>
      </c>
      <c r="C38" s="35" t="s">
        <v>7181</v>
      </c>
      <c r="D38" s="35" t="s">
        <v>4366</v>
      </c>
      <c r="E38" s="35">
        <v>72962</v>
      </c>
      <c r="F38" s="34">
        <v>10</v>
      </c>
      <c r="G38" s="59">
        <v>124.61</v>
      </c>
      <c r="H38" s="72"/>
      <c r="I38" s="73">
        <f t="shared" si="0"/>
        <v>0</v>
      </c>
      <c r="J38" s="74" t="str">
        <f t="shared" si="1"/>
        <v/>
      </c>
    </row>
    <row r="39" spans="1:10">
      <c r="A39" s="35">
        <v>38</v>
      </c>
      <c r="B39" s="35" t="s">
        <v>13</v>
      </c>
      <c r="C39" s="35">
        <v>3022376</v>
      </c>
      <c r="D39" s="35" t="s">
        <v>6452</v>
      </c>
      <c r="E39" s="35">
        <v>198</v>
      </c>
      <c r="F39" s="34">
        <v>5</v>
      </c>
      <c r="G39" s="59">
        <v>99.64</v>
      </c>
      <c r="H39" s="72"/>
      <c r="I39" s="73">
        <f t="shared" si="0"/>
        <v>0</v>
      </c>
      <c r="J39" s="74" t="str">
        <f t="shared" si="1"/>
        <v/>
      </c>
    </row>
    <row r="40" spans="1:10">
      <c r="A40" s="35">
        <v>39</v>
      </c>
      <c r="B40" s="35" t="s">
        <v>13</v>
      </c>
      <c r="C40" s="35">
        <v>13889</v>
      </c>
      <c r="D40" s="35" t="s">
        <v>4237</v>
      </c>
      <c r="E40" s="35" t="s">
        <v>5677</v>
      </c>
      <c r="F40" s="34">
        <v>5</v>
      </c>
      <c r="G40" s="59">
        <v>34.036666666666669</v>
      </c>
      <c r="H40" s="72"/>
      <c r="I40" s="73">
        <f t="shared" si="0"/>
        <v>0</v>
      </c>
      <c r="J40" s="74" t="str">
        <f t="shared" si="1"/>
        <v/>
      </c>
    </row>
    <row r="41" spans="1:10">
      <c r="A41" s="35">
        <v>40</v>
      </c>
      <c r="B41" s="35" t="s">
        <v>13</v>
      </c>
      <c r="C41" s="35">
        <v>13889</v>
      </c>
      <c r="D41" s="35" t="s">
        <v>4237</v>
      </c>
      <c r="E41" s="35">
        <v>1212</v>
      </c>
      <c r="F41" s="34">
        <v>12</v>
      </c>
      <c r="G41" s="59">
        <v>36.993333333333332</v>
      </c>
      <c r="H41" s="72"/>
      <c r="I41" s="73">
        <f t="shared" si="0"/>
        <v>0</v>
      </c>
      <c r="J41" s="74" t="str">
        <f t="shared" si="1"/>
        <v/>
      </c>
    </row>
    <row r="42" spans="1:10">
      <c r="A42" s="35">
        <v>41</v>
      </c>
      <c r="B42" s="35" t="s">
        <v>13</v>
      </c>
      <c r="C42" s="35" t="s">
        <v>7180</v>
      </c>
      <c r="D42" s="35" t="s">
        <v>7179</v>
      </c>
      <c r="E42" s="35">
        <v>71379</v>
      </c>
      <c r="F42" s="34">
        <v>5</v>
      </c>
      <c r="G42" s="59">
        <v>274.75</v>
      </c>
      <c r="H42" s="72"/>
      <c r="I42" s="73">
        <f t="shared" si="0"/>
        <v>0</v>
      </c>
      <c r="J42" s="74" t="str">
        <f t="shared" si="1"/>
        <v/>
      </c>
    </row>
    <row r="43" spans="1:10">
      <c r="A43" s="35">
        <v>42</v>
      </c>
      <c r="B43" s="35" t="s">
        <v>13</v>
      </c>
      <c r="C43" s="35" t="s">
        <v>7178</v>
      </c>
      <c r="D43" s="35" t="s">
        <v>7177</v>
      </c>
      <c r="E43" s="35">
        <v>74025</v>
      </c>
      <c r="F43" s="34">
        <v>5</v>
      </c>
      <c r="G43" s="59">
        <v>1200.9466666666665</v>
      </c>
      <c r="H43" s="72"/>
      <c r="I43" s="73">
        <f t="shared" si="0"/>
        <v>0</v>
      </c>
      <c r="J43" s="74" t="str">
        <f t="shared" si="1"/>
        <v/>
      </c>
    </row>
    <row r="44" spans="1:10">
      <c r="A44" s="35">
        <v>43</v>
      </c>
      <c r="B44" s="35" t="s">
        <v>13</v>
      </c>
      <c r="C44" s="35" t="s">
        <v>7176</v>
      </c>
      <c r="D44" s="35" t="s">
        <v>7175</v>
      </c>
      <c r="E44" s="35">
        <v>60380</v>
      </c>
      <c r="F44" s="34">
        <v>5</v>
      </c>
      <c r="G44" s="59">
        <v>45.85</v>
      </c>
      <c r="H44" s="72"/>
      <c r="I44" s="73">
        <f t="shared" si="0"/>
        <v>0</v>
      </c>
      <c r="J44" s="74" t="str">
        <f t="shared" si="1"/>
        <v/>
      </c>
    </row>
    <row r="45" spans="1:10">
      <c r="A45" s="35">
        <v>44</v>
      </c>
      <c r="B45" s="35" t="s">
        <v>13</v>
      </c>
      <c r="C45" s="35" t="s">
        <v>7174</v>
      </c>
      <c r="D45" s="35" t="s">
        <v>3163</v>
      </c>
      <c r="E45" s="35">
        <v>33269</v>
      </c>
      <c r="F45" s="34">
        <v>24</v>
      </c>
      <c r="G45" s="59">
        <v>10.153333333333334</v>
      </c>
      <c r="H45" s="72"/>
      <c r="I45" s="73">
        <f t="shared" si="0"/>
        <v>0</v>
      </c>
      <c r="J45" s="74" t="str">
        <f t="shared" si="1"/>
        <v/>
      </c>
    </row>
    <row r="46" spans="1:10">
      <c r="A46" s="35">
        <v>45</v>
      </c>
      <c r="B46" s="35" t="s">
        <v>13</v>
      </c>
      <c r="C46" s="35" t="s">
        <v>7173</v>
      </c>
      <c r="D46" s="35" t="s">
        <v>2693</v>
      </c>
      <c r="E46" s="35">
        <v>96906</v>
      </c>
      <c r="F46" s="34">
        <v>5</v>
      </c>
      <c r="G46" s="59">
        <v>81.026666666666685</v>
      </c>
      <c r="H46" s="72"/>
      <c r="I46" s="73">
        <f t="shared" si="0"/>
        <v>0</v>
      </c>
      <c r="J46" s="74" t="str">
        <f t="shared" si="1"/>
        <v/>
      </c>
    </row>
    <row r="47" spans="1:10">
      <c r="A47" s="35">
        <v>46</v>
      </c>
      <c r="B47" s="35" t="s">
        <v>13</v>
      </c>
      <c r="C47" s="35" t="s">
        <v>7172</v>
      </c>
      <c r="D47" s="35" t="s">
        <v>2752</v>
      </c>
      <c r="E47" s="35">
        <v>80205</v>
      </c>
      <c r="F47" s="34">
        <v>18</v>
      </c>
      <c r="G47" s="59">
        <v>12.51</v>
      </c>
      <c r="H47" s="72"/>
      <c r="I47" s="73">
        <f t="shared" si="0"/>
        <v>0</v>
      </c>
      <c r="J47" s="74" t="str">
        <f t="shared" si="1"/>
        <v/>
      </c>
    </row>
    <row r="48" spans="1:10">
      <c r="A48" s="35">
        <v>47</v>
      </c>
      <c r="B48" s="35" t="s">
        <v>13</v>
      </c>
      <c r="C48" s="35" t="s">
        <v>3738</v>
      </c>
      <c r="D48" s="35" t="s">
        <v>2752</v>
      </c>
      <c r="E48" s="35">
        <v>96906</v>
      </c>
      <c r="F48" s="34">
        <v>12</v>
      </c>
      <c r="G48" s="59">
        <v>62.833333333333336</v>
      </c>
      <c r="H48" s="72"/>
      <c r="I48" s="73">
        <f t="shared" si="0"/>
        <v>0</v>
      </c>
      <c r="J48" s="74" t="str">
        <f t="shared" si="1"/>
        <v/>
      </c>
    </row>
    <row r="49" spans="1:10">
      <c r="A49" s="35">
        <v>48</v>
      </c>
      <c r="B49" s="35" t="s">
        <v>13</v>
      </c>
      <c r="C49" s="35" t="s">
        <v>7171</v>
      </c>
      <c r="D49" s="35" t="s">
        <v>5960</v>
      </c>
      <c r="E49" s="35">
        <v>74025</v>
      </c>
      <c r="F49" s="34">
        <v>5</v>
      </c>
      <c r="G49" s="59">
        <v>14.183333333333335</v>
      </c>
      <c r="H49" s="72"/>
      <c r="I49" s="73">
        <f t="shared" si="0"/>
        <v>0</v>
      </c>
      <c r="J49" s="74" t="str">
        <f t="shared" si="1"/>
        <v/>
      </c>
    </row>
    <row r="50" spans="1:10">
      <c r="A50" s="35">
        <v>49</v>
      </c>
      <c r="B50" s="35" t="s">
        <v>13</v>
      </c>
      <c r="C50" s="35" t="s">
        <v>7170</v>
      </c>
      <c r="D50" s="35" t="s">
        <v>3236</v>
      </c>
      <c r="E50" s="35">
        <v>88044</v>
      </c>
      <c r="F50" s="34">
        <v>5</v>
      </c>
      <c r="G50" s="59">
        <v>24</v>
      </c>
      <c r="H50" s="72"/>
      <c r="I50" s="73">
        <f t="shared" si="0"/>
        <v>0</v>
      </c>
      <c r="J50" s="74" t="str">
        <f t="shared" si="1"/>
        <v/>
      </c>
    </row>
    <row r="51" spans="1:10">
      <c r="A51" s="35">
        <v>50</v>
      </c>
      <c r="B51" s="35" t="s">
        <v>13</v>
      </c>
      <c r="C51" s="35" t="s">
        <v>598</v>
      </c>
      <c r="D51" s="35" t="s">
        <v>3569</v>
      </c>
      <c r="E51" s="35">
        <v>96906</v>
      </c>
      <c r="F51" s="34">
        <v>5</v>
      </c>
      <c r="G51" s="59">
        <v>92.719999999999985</v>
      </c>
      <c r="H51" s="72"/>
      <c r="I51" s="73">
        <f t="shared" si="0"/>
        <v>0</v>
      </c>
      <c r="J51" s="74" t="str">
        <f t="shared" si="1"/>
        <v/>
      </c>
    </row>
    <row r="52" spans="1:10">
      <c r="A52" s="35">
        <v>51</v>
      </c>
      <c r="B52" s="35" t="s">
        <v>13</v>
      </c>
      <c r="C52" s="35" t="s">
        <v>7168</v>
      </c>
      <c r="D52" s="35" t="s">
        <v>2752</v>
      </c>
      <c r="E52" s="35">
        <v>96906</v>
      </c>
      <c r="F52" s="34">
        <v>104</v>
      </c>
      <c r="G52" s="59">
        <v>3.3379333333333334</v>
      </c>
      <c r="H52" s="72"/>
      <c r="I52" s="73">
        <f t="shared" si="0"/>
        <v>0</v>
      </c>
      <c r="J52" s="74" t="str">
        <f t="shared" si="1"/>
        <v/>
      </c>
    </row>
    <row r="53" spans="1:10">
      <c r="A53" s="35">
        <v>52</v>
      </c>
      <c r="B53" s="35" t="s">
        <v>13</v>
      </c>
      <c r="C53" s="35" t="s">
        <v>7167</v>
      </c>
      <c r="D53" s="35" t="s">
        <v>2752</v>
      </c>
      <c r="E53" s="35">
        <v>96906</v>
      </c>
      <c r="F53" s="34">
        <v>16</v>
      </c>
      <c r="G53" s="59">
        <v>4.9779333333333335</v>
      </c>
      <c r="H53" s="72"/>
      <c r="I53" s="73">
        <f t="shared" si="0"/>
        <v>0</v>
      </c>
      <c r="J53" s="74" t="str">
        <f t="shared" si="1"/>
        <v/>
      </c>
    </row>
    <row r="54" spans="1:10">
      <c r="A54" s="35">
        <v>53</v>
      </c>
      <c r="B54" s="35" t="s">
        <v>13</v>
      </c>
      <c r="C54" s="35" t="s">
        <v>7166</v>
      </c>
      <c r="D54" s="35" t="s">
        <v>2752</v>
      </c>
      <c r="E54" s="35">
        <v>88044</v>
      </c>
      <c r="F54" s="34">
        <v>64</v>
      </c>
      <c r="G54" s="59">
        <v>8.3465333333333334</v>
      </c>
      <c r="H54" s="72"/>
      <c r="I54" s="73">
        <f t="shared" si="0"/>
        <v>0</v>
      </c>
      <c r="J54" s="74" t="str">
        <f t="shared" si="1"/>
        <v/>
      </c>
    </row>
    <row r="55" spans="1:10">
      <c r="A55" s="35">
        <v>54</v>
      </c>
      <c r="B55" s="35" t="s">
        <v>13</v>
      </c>
      <c r="C55" s="35" t="s">
        <v>7165</v>
      </c>
      <c r="D55" s="35" t="s">
        <v>2752</v>
      </c>
      <c r="E55" s="35">
        <v>96906</v>
      </c>
      <c r="F55" s="34">
        <v>30</v>
      </c>
      <c r="G55" s="59">
        <v>9.5313166666666671</v>
      </c>
      <c r="H55" s="72"/>
      <c r="I55" s="73">
        <f t="shared" si="0"/>
        <v>0</v>
      </c>
      <c r="J55" s="74" t="str">
        <f t="shared" si="1"/>
        <v/>
      </c>
    </row>
    <row r="56" spans="1:10">
      <c r="A56" s="35">
        <v>55</v>
      </c>
      <c r="B56" s="35" t="s">
        <v>13</v>
      </c>
      <c r="C56" s="35" t="s">
        <v>7164</v>
      </c>
      <c r="D56" s="35" t="s">
        <v>2743</v>
      </c>
      <c r="E56" s="35">
        <v>10630</v>
      </c>
      <c r="F56" s="34">
        <v>20</v>
      </c>
      <c r="G56" s="59">
        <v>3.1366666666666667</v>
      </c>
      <c r="H56" s="72"/>
      <c r="I56" s="73">
        <f t="shared" si="0"/>
        <v>0</v>
      </c>
      <c r="J56" s="74" t="str">
        <f t="shared" si="1"/>
        <v/>
      </c>
    </row>
    <row r="57" spans="1:10">
      <c r="A57" s="35">
        <v>56</v>
      </c>
      <c r="B57" s="35" t="s">
        <v>13</v>
      </c>
      <c r="C57" s="35" t="s">
        <v>7163</v>
      </c>
      <c r="D57" s="35" t="s">
        <v>3457</v>
      </c>
      <c r="E57" s="35">
        <v>22373</v>
      </c>
      <c r="F57" s="34">
        <v>5</v>
      </c>
      <c r="G57" s="59">
        <v>83</v>
      </c>
      <c r="H57" s="72"/>
      <c r="I57" s="73">
        <f t="shared" si="0"/>
        <v>0</v>
      </c>
      <c r="J57" s="74" t="str">
        <f t="shared" si="1"/>
        <v/>
      </c>
    </row>
    <row r="58" spans="1:10">
      <c r="A58" s="35">
        <v>57</v>
      </c>
      <c r="B58" s="35" t="s">
        <v>13</v>
      </c>
      <c r="C58" s="35">
        <v>3034389</v>
      </c>
      <c r="D58" s="35" t="s">
        <v>6427</v>
      </c>
      <c r="E58" s="35">
        <v>198</v>
      </c>
      <c r="F58" s="34">
        <v>8</v>
      </c>
      <c r="G58" s="59">
        <v>819.67666666666662</v>
      </c>
      <c r="H58" s="72"/>
      <c r="I58" s="73">
        <f t="shared" si="0"/>
        <v>0</v>
      </c>
      <c r="J58" s="74" t="str">
        <f t="shared" si="1"/>
        <v/>
      </c>
    </row>
    <row r="59" spans="1:10">
      <c r="A59" s="35">
        <v>58</v>
      </c>
      <c r="B59" s="35" t="s">
        <v>13</v>
      </c>
      <c r="C59" s="35" t="s">
        <v>7162</v>
      </c>
      <c r="D59" s="35" t="s">
        <v>7161</v>
      </c>
      <c r="E59" s="35" t="s">
        <v>6706</v>
      </c>
      <c r="F59" s="34">
        <v>5</v>
      </c>
      <c r="G59" s="59">
        <v>213</v>
      </c>
      <c r="H59" s="72"/>
      <c r="I59" s="73">
        <f t="shared" si="0"/>
        <v>0</v>
      </c>
      <c r="J59" s="74" t="str">
        <f t="shared" si="1"/>
        <v/>
      </c>
    </row>
    <row r="60" spans="1:10">
      <c r="A60" s="35">
        <v>59</v>
      </c>
      <c r="B60" s="35" t="s">
        <v>13</v>
      </c>
      <c r="C60" s="35" t="s">
        <v>5776</v>
      </c>
      <c r="D60" s="35" t="s">
        <v>3236</v>
      </c>
      <c r="E60" s="35">
        <v>198</v>
      </c>
      <c r="F60" s="34">
        <v>15</v>
      </c>
      <c r="G60" s="59">
        <v>69.856666666666669</v>
      </c>
      <c r="H60" s="72"/>
      <c r="I60" s="73">
        <f t="shared" si="0"/>
        <v>0</v>
      </c>
      <c r="J60" s="74" t="str">
        <f t="shared" si="1"/>
        <v/>
      </c>
    </row>
    <row r="61" spans="1:10">
      <c r="A61" s="35">
        <v>60</v>
      </c>
      <c r="B61" s="35" t="s">
        <v>13</v>
      </c>
      <c r="C61" s="35" t="s">
        <v>7160</v>
      </c>
      <c r="D61" s="35" t="s">
        <v>3145</v>
      </c>
      <c r="E61" s="35" t="s">
        <v>483</v>
      </c>
      <c r="F61" s="34">
        <v>50</v>
      </c>
      <c r="G61" s="59">
        <v>15.393333333333333</v>
      </c>
      <c r="H61" s="72"/>
      <c r="I61" s="73">
        <f t="shared" si="0"/>
        <v>0</v>
      </c>
      <c r="J61" s="74" t="str">
        <f t="shared" si="1"/>
        <v/>
      </c>
    </row>
    <row r="62" spans="1:10">
      <c r="A62" s="35">
        <v>61</v>
      </c>
      <c r="B62" s="35" t="s">
        <v>13</v>
      </c>
      <c r="C62" s="35" t="s">
        <v>7159</v>
      </c>
      <c r="D62" s="35" t="s">
        <v>2752</v>
      </c>
      <c r="E62" s="35">
        <v>96906</v>
      </c>
      <c r="F62" s="34">
        <v>10</v>
      </c>
      <c r="G62" s="59">
        <v>7.6099999999999994</v>
      </c>
      <c r="H62" s="72"/>
      <c r="I62" s="73">
        <f t="shared" si="0"/>
        <v>0</v>
      </c>
      <c r="J62" s="74" t="str">
        <f t="shared" si="1"/>
        <v/>
      </c>
    </row>
    <row r="63" spans="1:10">
      <c r="A63" s="35">
        <v>62</v>
      </c>
      <c r="B63" s="35" t="s">
        <v>13</v>
      </c>
      <c r="C63" s="35" t="s">
        <v>7158</v>
      </c>
      <c r="D63" s="35" t="s">
        <v>3236</v>
      </c>
      <c r="E63" s="35">
        <v>88044</v>
      </c>
      <c r="F63" s="34">
        <v>96</v>
      </c>
      <c r="G63" s="59">
        <v>51.171536666666668</v>
      </c>
      <c r="H63" s="72"/>
      <c r="I63" s="73">
        <f t="shared" si="0"/>
        <v>0</v>
      </c>
      <c r="J63" s="74" t="str">
        <f t="shared" si="1"/>
        <v/>
      </c>
    </row>
    <row r="64" spans="1:10">
      <c r="A64" s="35">
        <v>63</v>
      </c>
      <c r="B64" s="35" t="s">
        <v>13</v>
      </c>
      <c r="C64" s="35" t="s">
        <v>4865</v>
      </c>
      <c r="D64" s="35" t="s">
        <v>3436</v>
      </c>
      <c r="E64" s="35">
        <v>88044</v>
      </c>
      <c r="F64" s="34">
        <v>465</v>
      </c>
      <c r="G64" s="59">
        <v>5.1933333333333342</v>
      </c>
      <c r="H64" s="72"/>
      <c r="I64" s="73">
        <f t="shared" si="0"/>
        <v>0</v>
      </c>
      <c r="J64" s="74" t="str">
        <f t="shared" si="1"/>
        <v/>
      </c>
    </row>
    <row r="65" spans="1:10">
      <c r="A65" s="35">
        <v>64</v>
      </c>
      <c r="B65" s="35" t="s">
        <v>13</v>
      </c>
      <c r="C65" s="35" t="s">
        <v>7157</v>
      </c>
      <c r="D65" s="35" t="s">
        <v>2752</v>
      </c>
      <c r="E65" s="35">
        <v>88044</v>
      </c>
      <c r="F65" s="34">
        <v>52</v>
      </c>
      <c r="G65" s="59">
        <v>4.4033333333333333</v>
      </c>
      <c r="H65" s="72"/>
      <c r="I65" s="73">
        <f t="shared" si="0"/>
        <v>0</v>
      </c>
      <c r="J65" s="74" t="str">
        <f t="shared" si="1"/>
        <v/>
      </c>
    </row>
    <row r="66" spans="1:10">
      <c r="A66" s="35">
        <v>65</v>
      </c>
      <c r="B66" s="35" t="s">
        <v>13</v>
      </c>
      <c r="C66" s="35">
        <v>3015863</v>
      </c>
      <c r="D66" s="35" t="s">
        <v>6466</v>
      </c>
      <c r="E66" s="35">
        <v>198</v>
      </c>
      <c r="F66" s="34">
        <v>5</v>
      </c>
      <c r="G66" s="59">
        <v>175.57333333333335</v>
      </c>
      <c r="H66" s="72"/>
      <c r="I66" s="73">
        <f t="shared" si="0"/>
        <v>0</v>
      </c>
      <c r="J66" s="74" t="str">
        <f t="shared" si="1"/>
        <v/>
      </c>
    </row>
    <row r="67" spans="1:10">
      <c r="A67" s="35">
        <v>66</v>
      </c>
      <c r="B67" s="35" t="s">
        <v>13</v>
      </c>
      <c r="C67" s="35" t="s">
        <v>7156</v>
      </c>
      <c r="D67" s="35" t="s">
        <v>3155</v>
      </c>
      <c r="E67" s="35">
        <v>80205</v>
      </c>
      <c r="F67" s="34">
        <v>5</v>
      </c>
      <c r="G67" s="59">
        <v>16.933333333333334</v>
      </c>
      <c r="H67" s="72"/>
      <c r="I67" s="73">
        <f t="shared" ref="I67:I130" si="2">H67*F67</f>
        <v>0</v>
      </c>
      <c r="J67" s="74" t="str">
        <f t="shared" ref="J67:J130" si="3">IF(H:H&gt;G:G, "Above Estimated Unit Price", "")</f>
        <v/>
      </c>
    </row>
    <row r="68" spans="1:10">
      <c r="A68" s="35">
        <v>67</v>
      </c>
      <c r="B68" s="35" t="s">
        <v>13</v>
      </c>
      <c r="C68" s="35" t="s">
        <v>7155</v>
      </c>
      <c r="D68" s="35" t="s">
        <v>3091</v>
      </c>
      <c r="E68" s="35">
        <v>96906</v>
      </c>
      <c r="F68" s="34">
        <v>13</v>
      </c>
      <c r="G68" s="59">
        <v>5.2566666666666668</v>
      </c>
      <c r="H68" s="72"/>
      <c r="I68" s="73">
        <f t="shared" si="2"/>
        <v>0</v>
      </c>
      <c r="J68" s="74" t="str">
        <f t="shared" si="3"/>
        <v/>
      </c>
    </row>
    <row r="69" spans="1:10">
      <c r="A69" s="35">
        <v>68</v>
      </c>
      <c r="B69" s="35" t="s">
        <v>13</v>
      </c>
      <c r="C69" s="35" t="s">
        <v>7154</v>
      </c>
      <c r="D69" s="35" t="s">
        <v>5495</v>
      </c>
      <c r="E69" s="35">
        <v>76275</v>
      </c>
      <c r="F69" s="34">
        <v>5</v>
      </c>
      <c r="G69" s="59">
        <v>32.659999999999997</v>
      </c>
      <c r="H69" s="72"/>
      <c r="I69" s="73">
        <f t="shared" si="2"/>
        <v>0</v>
      </c>
      <c r="J69" s="74" t="str">
        <f t="shared" si="3"/>
        <v/>
      </c>
    </row>
    <row r="70" spans="1:10">
      <c r="A70" s="35">
        <v>69</v>
      </c>
      <c r="B70" s="35" t="s">
        <v>13</v>
      </c>
      <c r="C70" s="35" t="s">
        <v>7153</v>
      </c>
      <c r="D70" s="35" t="s">
        <v>4706</v>
      </c>
      <c r="E70" s="35">
        <v>70898</v>
      </c>
      <c r="F70" s="34">
        <v>5</v>
      </c>
      <c r="G70" s="59">
        <v>50.56</v>
      </c>
      <c r="H70" s="72"/>
      <c r="I70" s="73">
        <f t="shared" si="2"/>
        <v>0</v>
      </c>
      <c r="J70" s="74" t="str">
        <f t="shared" si="3"/>
        <v/>
      </c>
    </row>
    <row r="71" spans="1:10">
      <c r="A71" s="35">
        <v>70</v>
      </c>
      <c r="B71" s="35" t="s">
        <v>13</v>
      </c>
      <c r="C71" s="35" t="s">
        <v>7152</v>
      </c>
      <c r="D71" s="35" t="s">
        <v>2755</v>
      </c>
      <c r="E71" s="35">
        <v>70898</v>
      </c>
      <c r="F71" s="34">
        <v>10</v>
      </c>
      <c r="G71" s="59">
        <v>14.67</v>
      </c>
      <c r="H71" s="72"/>
      <c r="I71" s="73">
        <f t="shared" si="2"/>
        <v>0</v>
      </c>
      <c r="J71" s="74" t="str">
        <f t="shared" si="3"/>
        <v/>
      </c>
    </row>
    <row r="72" spans="1:10">
      <c r="A72" s="35">
        <v>71</v>
      </c>
      <c r="B72" s="35" t="s">
        <v>13</v>
      </c>
      <c r="C72" s="35" t="s">
        <v>5711</v>
      </c>
      <c r="D72" s="35" t="s">
        <v>5710</v>
      </c>
      <c r="E72" s="35">
        <v>74025</v>
      </c>
      <c r="F72" s="34">
        <v>5</v>
      </c>
      <c r="G72" s="59">
        <v>375.08</v>
      </c>
      <c r="H72" s="72"/>
      <c r="I72" s="73">
        <f t="shared" si="2"/>
        <v>0</v>
      </c>
      <c r="J72" s="74" t="str">
        <f t="shared" si="3"/>
        <v/>
      </c>
    </row>
    <row r="73" spans="1:10">
      <c r="A73" s="35">
        <v>72</v>
      </c>
      <c r="B73" s="35" t="s">
        <v>13</v>
      </c>
      <c r="C73" s="35" t="s">
        <v>7150</v>
      </c>
      <c r="D73" s="35" t="s">
        <v>4180</v>
      </c>
      <c r="E73" s="35">
        <v>96906</v>
      </c>
      <c r="F73" s="34">
        <v>9</v>
      </c>
      <c r="G73" s="59">
        <v>27.783333333333331</v>
      </c>
      <c r="H73" s="72"/>
      <c r="I73" s="73">
        <f t="shared" si="2"/>
        <v>0</v>
      </c>
      <c r="J73" s="74" t="str">
        <f t="shared" si="3"/>
        <v/>
      </c>
    </row>
    <row r="74" spans="1:10">
      <c r="A74" s="35">
        <v>73</v>
      </c>
      <c r="B74" s="35" t="s">
        <v>13</v>
      </c>
      <c r="C74" s="35" t="s">
        <v>7149</v>
      </c>
      <c r="D74" s="35" t="s">
        <v>3155</v>
      </c>
      <c r="E74" s="35">
        <v>80205</v>
      </c>
      <c r="F74" s="34">
        <v>7</v>
      </c>
      <c r="G74" s="59">
        <v>74.56</v>
      </c>
      <c r="H74" s="72"/>
      <c r="I74" s="73">
        <f t="shared" si="2"/>
        <v>0</v>
      </c>
      <c r="J74" s="74" t="str">
        <f t="shared" si="3"/>
        <v/>
      </c>
    </row>
    <row r="75" spans="1:10">
      <c r="A75" s="35">
        <v>74</v>
      </c>
      <c r="B75" s="35" t="s">
        <v>13</v>
      </c>
      <c r="C75" s="35">
        <v>3011847</v>
      </c>
      <c r="D75" s="35" t="s">
        <v>5494</v>
      </c>
      <c r="E75" s="35">
        <v>198</v>
      </c>
      <c r="F75" s="34">
        <v>5</v>
      </c>
      <c r="G75" s="59">
        <v>315.32</v>
      </c>
      <c r="H75" s="72"/>
      <c r="I75" s="73">
        <f t="shared" si="2"/>
        <v>0</v>
      </c>
      <c r="J75" s="74" t="str">
        <f t="shared" si="3"/>
        <v/>
      </c>
    </row>
    <row r="76" spans="1:10">
      <c r="A76" s="35">
        <v>75</v>
      </c>
      <c r="B76" s="35" t="s">
        <v>13</v>
      </c>
      <c r="C76" s="35" t="s">
        <v>6345</v>
      </c>
      <c r="D76" s="35" t="s">
        <v>2791</v>
      </c>
      <c r="E76" s="35">
        <v>33269</v>
      </c>
      <c r="F76" s="34">
        <v>43</v>
      </c>
      <c r="G76" s="59">
        <v>1.8699999999999999</v>
      </c>
      <c r="H76" s="72"/>
      <c r="I76" s="73">
        <f t="shared" si="2"/>
        <v>0</v>
      </c>
      <c r="J76" s="74" t="str">
        <f t="shared" si="3"/>
        <v/>
      </c>
    </row>
    <row r="77" spans="1:10">
      <c r="A77" s="35">
        <v>76</v>
      </c>
      <c r="B77" s="35" t="s">
        <v>13</v>
      </c>
      <c r="C77" s="35" t="s">
        <v>6382</v>
      </c>
      <c r="D77" s="35" t="s">
        <v>4127</v>
      </c>
      <c r="E77" s="35">
        <v>99167</v>
      </c>
      <c r="F77" s="34">
        <v>11</v>
      </c>
      <c r="G77" s="59">
        <v>16.693333333333335</v>
      </c>
      <c r="H77" s="72"/>
      <c r="I77" s="73">
        <f t="shared" si="2"/>
        <v>0</v>
      </c>
      <c r="J77" s="74" t="str">
        <f t="shared" si="3"/>
        <v/>
      </c>
    </row>
    <row r="78" spans="1:10">
      <c r="A78" s="35">
        <v>77</v>
      </c>
      <c r="B78" s="35" t="s">
        <v>13</v>
      </c>
      <c r="C78" s="35" t="s">
        <v>7147</v>
      </c>
      <c r="D78" s="35" t="s">
        <v>7146</v>
      </c>
      <c r="E78" s="35">
        <v>26433</v>
      </c>
      <c r="F78" s="34">
        <v>5</v>
      </c>
      <c r="G78" s="59">
        <v>36.729999999999997</v>
      </c>
      <c r="H78" s="72"/>
      <c r="I78" s="73">
        <f t="shared" si="2"/>
        <v>0</v>
      </c>
      <c r="J78" s="74" t="str">
        <f t="shared" si="3"/>
        <v/>
      </c>
    </row>
    <row r="79" spans="1:10">
      <c r="A79" s="35">
        <v>78</v>
      </c>
      <c r="B79" s="35" t="s">
        <v>13</v>
      </c>
      <c r="C79" s="35" t="s">
        <v>7145</v>
      </c>
      <c r="D79" s="35" t="s">
        <v>3798</v>
      </c>
      <c r="E79" s="35">
        <v>27192</v>
      </c>
      <c r="F79" s="34">
        <v>5</v>
      </c>
      <c r="G79" s="59">
        <v>247</v>
      </c>
      <c r="H79" s="72"/>
      <c r="I79" s="73">
        <f t="shared" si="2"/>
        <v>0</v>
      </c>
      <c r="J79" s="74" t="str">
        <f t="shared" si="3"/>
        <v/>
      </c>
    </row>
    <row r="80" spans="1:10">
      <c r="A80" s="35">
        <v>79</v>
      </c>
      <c r="B80" s="35" t="s">
        <v>13</v>
      </c>
      <c r="C80" s="35" t="s">
        <v>7143</v>
      </c>
      <c r="D80" s="35" t="s">
        <v>2676</v>
      </c>
      <c r="E80" s="35">
        <v>73134</v>
      </c>
      <c r="F80" s="34">
        <v>5</v>
      </c>
      <c r="G80" s="59">
        <v>56</v>
      </c>
      <c r="H80" s="72"/>
      <c r="I80" s="73">
        <f t="shared" si="2"/>
        <v>0</v>
      </c>
      <c r="J80" s="74" t="str">
        <f t="shared" si="3"/>
        <v/>
      </c>
    </row>
    <row r="81" spans="1:10">
      <c r="A81" s="35">
        <v>80</v>
      </c>
      <c r="B81" s="35" t="s">
        <v>13</v>
      </c>
      <c r="C81" s="35">
        <v>3024084</v>
      </c>
      <c r="D81" s="35" t="s">
        <v>4127</v>
      </c>
      <c r="E81" s="35">
        <v>198</v>
      </c>
      <c r="F81" s="34">
        <v>5</v>
      </c>
      <c r="G81" s="59">
        <v>53</v>
      </c>
      <c r="H81" s="72"/>
      <c r="I81" s="73">
        <f t="shared" si="2"/>
        <v>0</v>
      </c>
      <c r="J81" s="74" t="str">
        <f t="shared" si="3"/>
        <v/>
      </c>
    </row>
    <row r="82" spans="1:10">
      <c r="A82" s="35">
        <v>81</v>
      </c>
      <c r="B82" s="35" t="s">
        <v>13</v>
      </c>
      <c r="C82" s="35" t="s">
        <v>7142</v>
      </c>
      <c r="D82" s="35" t="s">
        <v>2752</v>
      </c>
      <c r="E82" s="35">
        <v>88044</v>
      </c>
      <c r="F82" s="34">
        <v>22</v>
      </c>
      <c r="G82" s="59">
        <v>6.45</v>
      </c>
      <c r="H82" s="72"/>
      <c r="I82" s="73">
        <f t="shared" si="2"/>
        <v>0</v>
      </c>
      <c r="J82" s="74" t="str">
        <f t="shared" si="3"/>
        <v/>
      </c>
    </row>
    <row r="83" spans="1:10">
      <c r="A83" s="35">
        <v>82</v>
      </c>
      <c r="B83" s="35" t="s">
        <v>13</v>
      </c>
      <c r="C83" s="35" t="s">
        <v>7140</v>
      </c>
      <c r="D83" s="35" t="s">
        <v>2751</v>
      </c>
      <c r="E83" s="35">
        <v>96906</v>
      </c>
      <c r="F83" s="34">
        <v>5</v>
      </c>
      <c r="G83" s="59">
        <v>25.209999999999997</v>
      </c>
      <c r="H83" s="72"/>
      <c r="I83" s="73">
        <f t="shared" si="2"/>
        <v>0</v>
      </c>
      <c r="J83" s="74" t="str">
        <f t="shared" si="3"/>
        <v/>
      </c>
    </row>
    <row r="84" spans="1:10">
      <c r="A84" s="35">
        <v>83</v>
      </c>
      <c r="B84" s="35" t="s">
        <v>13</v>
      </c>
      <c r="C84" s="35" t="s">
        <v>4540</v>
      </c>
      <c r="D84" s="35" t="s">
        <v>4537</v>
      </c>
      <c r="E84" s="35">
        <v>198</v>
      </c>
      <c r="F84" s="34">
        <v>5</v>
      </c>
      <c r="G84" s="59">
        <v>220.54999999999998</v>
      </c>
      <c r="H84" s="72"/>
      <c r="I84" s="73">
        <f t="shared" si="2"/>
        <v>0</v>
      </c>
      <c r="J84" s="74" t="str">
        <f t="shared" si="3"/>
        <v/>
      </c>
    </row>
    <row r="85" spans="1:10">
      <c r="A85" s="35">
        <v>84</v>
      </c>
      <c r="B85" s="35" t="s">
        <v>13</v>
      </c>
      <c r="C85" s="35" t="s">
        <v>7137</v>
      </c>
      <c r="D85" s="35" t="s">
        <v>2752</v>
      </c>
      <c r="E85" s="35">
        <v>76275</v>
      </c>
      <c r="F85" s="34">
        <v>5</v>
      </c>
      <c r="G85" s="59">
        <v>13.29</v>
      </c>
      <c r="H85" s="72"/>
      <c r="I85" s="73">
        <f t="shared" si="2"/>
        <v>0</v>
      </c>
      <c r="J85" s="74" t="str">
        <f t="shared" si="3"/>
        <v/>
      </c>
    </row>
    <row r="86" spans="1:10">
      <c r="A86" s="35">
        <v>85</v>
      </c>
      <c r="B86" s="35" t="s">
        <v>13</v>
      </c>
      <c r="C86" s="35" t="s">
        <v>7136</v>
      </c>
      <c r="D86" s="35" t="s">
        <v>2708</v>
      </c>
      <c r="E86" s="35">
        <v>624</v>
      </c>
      <c r="F86" s="34">
        <v>5</v>
      </c>
      <c r="G86" s="59">
        <v>33</v>
      </c>
      <c r="H86" s="72"/>
      <c r="I86" s="73">
        <f t="shared" si="2"/>
        <v>0</v>
      </c>
      <c r="J86" s="74" t="str">
        <f t="shared" si="3"/>
        <v/>
      </c>
    </row>
    <row r="87" spans="1:10">
      <c r="A87" s="35">
        <v>86</v>
      </c>
      <c r="B87" s="35" t="s">
        <v>13</v>
      </c>
      <c r="C87" s="35" t="s">
        <v>7135</v>
      </c>
      <c r="D87" s="35" t="s">
        <v>7134</v>
      </c>
      <c r="E87" s="35">
        <v>76691</v>
      </c>
      <c r="F87" s="34">
        <v>30</v>
      </c>
      <c r="G87" s="59">
        <v>10.293333333333331</v>
      </c>
      <c r="H87" s="72"/>
      <c r="I87" s="73">
        <f t="shared" si="2"/>
        <v>0</v>
      </c>
      <c r="J87" s="74" t="str">
        <f t="shared" si="3"/>
        <v/>
      </c>
    </row>
    <row r="88" spans="1:10">
      <c r="A88" s="35">
        <v>87</v>
      </c>
      <c r="B88" s="35" t="s">
        <v>13</v>
      </c>
      <c r="C88" s="35" t="s">
        <v>7132</v>
      </c>
      <c r="D88" s="35" t="s">
        <v>6577</v>
      </c>
      <c r="E88" s="35">
        <v>74025</v>
      </c>
      <c r="F88" s="34">
        <v>5</v>
      </c>
      <c r="G88" s="59">
        <v>498.32666666666665</v>
      </c>
      <c r="H88" s="72"/>
      <c r="I88" s="73">
        <f t="shared" si="2"/>
        <v>0</v>
      </c>
      <c r="J88" s="74" t="str">
        <f t="shared" si="3"/>
        <v/>
      </c>
    </row>
    <row r="89" spans="1:10">
      <c r="A89" s="35">
        <v>88</v>
      </c>
      <c r="B89" s="35" t="s">
        <v>13</v>
      </c>
      <c r="C89" s="35" t="s">
        <v>7131</v>
      </c>
      <c r="D89" s="35" t="s">
        <v>3795</v>
      </c>
      <c r="E89" s="35">
        <v>6581</v>
      </c>
      <c r="F89" s="34">
        <v>5</v>
      </c>
      <c r="G89" s="59">
        <v>89.926666666666677</v>
      </c>
      <c r="H89" s="72"/>
      <c r="I89" s="73">
        <f t="shared" si="2"/>
        <v>0</v>
      </c>
      <c r="J89" s="74" t="str">
        <f t="shared" si="3"/>
        <v/>
      </c>
    </row>
    <row r="90" spans="1:10">
      <c r="A90" s="35">
        <v>89</v>
      </c>
      <c r="B90" s="35" t="s">
        <v>13</v>
      </c>
      <c r="C90" s="35" t="s">
        <v>7130</v>
      </c>
      <c r="D90" s="35" t="s">
        <v>2752</v>
      </c>
      <c r="E90" s="35">
        <v>96906</v>
      </c>
      <c r="F90" s="34">
        <v>18</v>
      </c>
      <c r="G90" s="59">
        <v>64.930000000000007</v>
      </c>
      <c r="H90" s="72"/>
      <c r="I90" s="73">
        <f t="shared" si="2"/>
        <v>0</v>
      </c>
      <c r="J90" s="74" t="str">
        <f t="shared" si="3"/>
        <v/>
      </c>
    </row>
    <row r="91" spans="1:10">
      <c r="A91" s="35">
        <v>90</v>
      </c>
      <c r="B91" s="35" t="s">
        <v>13</v>
      </c>
      <c r="C91" s="35" t="s">
        <v>7129</v>
      </c>
      <c r="D91" s="35" t="s">
        <v>7128</v>
      </c>
      <c r="E91" s="35">
        <v>22373</v>
      </c>
      <c r="F91" s="34">
        <v>5</v>
      </c>
      <c r="G91" s="59">
        <v>184.83</v>
      </c>
      <c r="H91" s="72"/>
      <c r="I91" s="73">
        <f t="shared" si="2"/>
        <v>0</v>
      </c>
      <c r="J91" s="74" t="str">
        <f t="shared" si="3"/>
        <v/>
      </c>
    </row>
    <row r="92" spans="1:10">
      <c r="A92" s="35">
        <v>91</v>
      </c>
      <c r="B92" s="35" t="s">
        <v>13</v>
      </c>
      <c r="C92" s="35" t="s">
        <v>7127</v>
      </c>
      <c r="D92" s="35" t="s">
        <v>6121</v>
      </c>
      <c r="E92" s="35">
        <v>74025</v>
      </c>
      <c r="F92" s="34">
        <v>10</v>
      </c>
      <c r="G92" s="59">
        <v>353.58</v>
      </c>
      <c r="H92" s="72"/>
      <c r="I92" s="73">
        <f t="shared" si="2"/>
        <v>0</v>
      </c>
      <c r="J92" s="74" t="str">
        <f t="shared" si="3"/>
        <v/>
      </c>
    </row>
    <row r="93" spans="1:10">
      <c r="A93" s="35">
        <v>92</v>
      </c>
      <c r="B93" s="35" t="s">
        <v>13</v>
      </c>
      <c r="C93" s="35" t="s">
        <v>7126</v>
      </c>
      <c r="D93" s="35" t="s">
        <v>4490</v>
      </c>
      <c r="E93" s="35">
        <v>71379</v>
      </c>
      <c r="F93" s="34">
        <v>5</v>
      </c>
      <c r="G93" s="59">
        <v>175.45</v>
      </c>
      <c r="H93" s="72"/>
      <c r="I93" s="73">
        <f t="shared" si="2"/>
        <v>0</v>
      </c>
      <c r="J93" s="74" t="str">
        <f t="shared" si="3"/>
        <v/>
      </c>
    </row>
    <row r="94" spans="1:10">
      <c r="A94" s="35">
        <v>93</v>
      </c>
      <c r="B94" s="35" t="s">
        <v>13</v>
      </c>
      <c r="C94" s="35" t="s">
        <v>7125</v>
      </c>
      <c r="D94" s="35" t="s">
        <v>7124</v>
      </c>
      <c r="E94" s="35">
        <v>71379</v>
      </c>
      <c r="F94" s="34">
        <v>70</v>
      </c>
      <c r="G94" s="59">
        <v>21.97</v>
      </c>
      <c r="H94" s="72"/>
      <c r="I94" s="73">
        <f t="shared" si="2"/>
        <v>0</v>
      </c>
      <c r="J94" s="74" t="str">
        <f t="shared" si="3"/>
        <v/>
      </c>
    </row>
    <row r="95" spans="1:10">
      <c r="A95" s="35">
        <v>94</v>
      </c>
      <c r="B95" s="35" t="s">
        <v>13</v>
      </c>
      <c r="C95" s="35" t="s">
        <v>7123</v>
      </c>
      <c r="D95" s="35" t="s">
        <v>7122</v>
      </c>
      <c r="E95" s="35">
        <v>71379</v>
      </c>
      <c r="F95" s="34">
        <v>5</v>
      </c>
      <c r="G95" s="59">
        <v>72.75</v>
      </c>
      <c r="H95" s="72"/>
      <c r="I95" s="73">
        <f t="shared" si="2"/>
        <v>0</v>
      </c>
      <c r="J95" s="74" t="str">
        <f t="shared" si="3"/>
        <v/>
      </c>
    </row>
    <row r="96" spans="1:10">
      <c r="A96" s="35">
        <v>95</v>
      </c>
      <c r="B96" s="35" t="s">
        <v>13</v>
      </c>
      <c r="C96" s="35" t="s">
        <v>7121</v>
      </c>
      <c r="D96" s="35" t="s">
        <v>2841</v>
      </c>
      <c r="E96" s="35">
        <v>71379</v>
      </c>
      <c r="F96" s="34">
        <v>5</v>
      </c>
      <c r="G96" s="59">
        <v>856.24</v>
      </c>
      <c r="H96" s="72"/>
      <c r="I96" s="73">
        <f t="shared" si="2"/>
        <v>0</v>
      </c>
      <c r="J96" s="74" t="str">
        <f t="shared" si="3"/>
        <v/>
      </c>
    </row>
    <row r="97" spans="1:10">
      <c r="A97" s="35">
        <v>96</v>
      </c>
      <c r="B97" s="35" t="s">
        <v>13</v>
      </c>
      <c r="C97" s="35" t="s">
        <v>7120</v>
      </c>
      <c r="D97" s="35" t="s">
        <v>7119</v>
      </c>
      <c r="E97" s="35">
        <v>71379</v>
      </c>
      <c r="F97" s="34">
        <v>5</v>
      </c>
      <c r="G97" s="59">
        <v>797</v>
      </c>
      <c r="H97" s="72"/>
      <c r="I97" s="73">
        <f t="shared" si="2"/>
        <v>0</v>
      </c>
      <c r="J97" s="74" t="str">
        <f t="shared" si="3"/>
        <v/>
      </c>
    </row>
    <row r="98" spans="1:10">
      <c r="A98" s="35">
        <v>97</v>
      </c>
      <c r="B98" s="35" t="s">
        <v>13</v>
      </c>
      <c r="C98" s="35" t="s">
        <v>7118</v>
      </c>
      <c r="D98" s="35" t="s">
        <v>7117</v>
      </c>
      <c r="E98" s="35">
        <v>71379</v>
      </c>
      <c r="F98" s="34">
        <v>5</v>
      </c>
      <c r="G98" s="59">
        <v>131</v>
      </c>
      <c r="H98" s="72"/>
      <c r="I98" s="73">
        <f t="shared" si="2"/>
        <v>0</v>
      </c>
      <c r="J98" s="74" t="str">
        <f t="shared" si="3"/>
        <v/>
      </c>
    </row>
    <row r="99" spans="1:10">
      <c r="A99" s="35">
        <v>98</v>
      </c>
      <c r="B99" s="35" t="s">
        <v>13</v>
      </c>
      <c r="C99" s="35" t="s">
        <v>7116</v>
      </c>
      <c r="D99" s="35" t="s">
        <v>7115</v>
      </c>
      <c r="E99" s="35">
        <v>71379</v>
      </c>
      <c r="F99" s="34">
        <v>5</v>
      </c>
      <c r="G99" s="59">
        <v>30</v>
      </c>
      <c r="H99" s="72"/>
      <c r="I99" s="73">
        <f t="shared" si="2"/>
        <v>0</v>
      </c>
      <c r="J99" s="74" t="str">
        <f t="shared" si="3"/>
        <v/>
      </c>
    </row>
    <row r="100" spans="1:10">
      <c r="A100" s="35">
        <v>99</v>
      </c>
      <c r="B100" s="35" t="s">
        <v>13</v>
      </c>
      <c r="C100" s="35" t="s">
        <v>7114</v>
      </c>
      <c r="D100" s="35" t="s">
        <v>3163</v>
      </c>
      <c r="E100" s="35">
        <v>80205</v>
      </c>
      <c r="F100" s="34">
        <v>5</v>
      </c>
      <c r="G100" s="59">
        <v>19</v>
      </c>
      <c r="H100" s="72"/>
      <c r="I100" s="73">
        <f t="shared" si="2"/>
        <v>0</v>
      </c>
      <c r="J100" s="74" t="str">
        <f t="shared" si="3"/>
        <v/>
      </c>
    </row>
    <row r="101" spans="1:10">
      <c r="A101" s="35">
        <v>100</v>
      </c>
      <c r="B101" s="35" t="s">
        <v>13</v>
      </c>
      <c r="C101" s="35" t="s">
        <v>7113</v>
      </c>
      <c r="D101" s="35" t="s">
        <v>3235</v>
      </c>
      <c r="E101" s="35">
        <v>71379</v>
      </c>
      <c r="F101" s="34">
        <v>5</v>
      </c>
      <c r="G101" s="59">
        <v>67.33</v>
      </c>
      <c r="H101" s="72"/>
      <c r="I101" s="73">
        <f t="shared" si="2"/>
        <v>0</v>
      </c>
      <c r="J101" s="74" t="str">
        <f t="shared" si="3"/>
        <v/>
      </c>
    </row>
    <row r="102" spans="1:10">
      <c r="A102" s="35">
        <v>101</v>
      </c>
      <c r="B102" s="35" t="s">
        <v>13</v>
      </c>
      <c r="C102" s="35" t="s">
        <v>7112</v>
      </c>
      <c r="D102" s="35" t="s">
        <v>5020</v>
      </c>
      <c r="E102" s="35">
        <v>71379</v>
      </c>
      <c r="F102" s="34">
        <v>5</v>
      </c>
      <c r="G102" s="59">
        <v>159.44999999999999</v>
      </c>
      <c r="H102" s="72"/>
      <c r="I102" s="73">
        <f t="shared" si="2"/>
        <v>0</v>
      </c>
      <c r="J102" s="74" t="str">
        <f t="shared" si="3"/>
        <v/>
      </c>
    </row>
    <row r="103" spans="1:10">
      <c r="A103" s="35">
        <v>102</v>
      </c>
      <c r="B103" s="35" t="s">
        <v>13</v>
      </c>
      <c r="C103" s="35" t="s">
        <v>7110</v>
      </c>
      <c r="D103" s="35" t="s">
        <v>6977</v>
      </c>
      <c r="E103" s="35">
        <v>71379</v>
      </c>
      <c r="F103" s="34">
        <v>5</v>
      </c>
      <c r="G103" s="59">
        <v>92.24</v>
      </c>
      <c r="H103" s="72"/>
      <c r="I103" s="73">
        <f t="shared" si="2"/>
        <v>0</v>
      </c>
      <c r="J103" s="74" t="str">
        <f t="shared" si="3"/>
        <v/>
      </c>
    </row>
    <row r="104" spans="1:10">
      <c r="A104" s="35">
        <v>103</v>
      </c>
      <c r="B104" s="35" t="s">
        <v>13</v>
      </c>
      <c r="C104" s="35" t="s">
        <v>7109</v>
      </c>
      <c r="D104" s="35" t="s">
        <v>7108</v>
      </c>
      <c r="E104" s="35">
        <v>71379</v>
      </c>
      <c r="F104" s="34">
        <v>5</v>
      </c>
      <c r="G104" s="59">
        <v>164</v>
      </c>
      <c r="H104" s="72"/>
      <c r="I104" s="73">
        <f t="shared" si="2"/>
        <v>0</v>
      </c>
      <c r="J104" s="74" t="str">
        <f t="shared" si="3"/>
        <v/>
      </c>
    </row>
    <row r="105" spans="1:10">
      <c r="A105" s="35">
        <v>104</v>
      </c>
      <c r="B105" s="35" t="s">
        <v>13</v>
      </c>
      <c r="C105" s="35" t="s">
        <v>7107</v>
      </c>
      <c r="D105" s="35" t="s">
        <v>6668</v>
      </c>
      <c r="E105" s="35">
        <v>71379</v>
      </c>
      <c r="F105" s="34">
        <v>5</v>
      </c>
      <c r="G105" s="59">
        <v>346.39</v>
      </c>
      <c r="H105" s="72"/>
      <c r="I105" s="73">
        <f t="shared" si="2"/>
        <v>0</v>
      </c>
      <c r="J105" s="74" t="str">
        <f t="shared" si="3"/>
        <v/>
      </c>
    </row>
    <row r="106" spans="1:10">
      <c r="A106" s="35">
        <v>105</v>
      </c>
      <c r="B106" s="35" t="s">
        <v>13</v>
      </c>
      <c r="C106" s="35" t="s">
        <v>7106</v>
      </c>
      <c r="D106" s="35" t="s">
        <v>7105</v>
      </c>
      <c r="E106" s="35">
        <v>71379</v>
      </c>
      <c r="F106" s="34">
        <v>5</v>
      </c>
      <c r="G106" s="59">
        <v>117.61</v>
      </c>
      <c r="H106" s="72"/>
      <c r="I106" s="73">
        <f t="shared" si="2"/>
        <v>0</v>
      </c>
      <c r="J106" s="74" t="str">
        <f t="shared" si="3"/>
        <v/>
      </c>
    </row>
    <row r="107" spans="1:10">
      <c r="A107" s="35">
        <v>106</v>
      </c>
      <c r="B107" s="35" t="s">
        <v>13</v>
      </c>
      <c r="C107" s="35" t="s">
        <v>7104</v>
      </c>
      <c r="D107" s="35" t="s">
        <v>7103</v>
      </c>
      <c r="E107" s="35">
        <v>71379</v>
      </c>
      <c r="F107" s="34">
        <v>5</v>
      </c>
      <c r="G107" s="59">
        <v>2064.9</v>
      </c>
      <c r="H107" s="72"/>
      <c r="I107" s="73">
        <f t="shared" si="2"/>
        <v>0</v>
      </c>
      <c r="J107" s="74" t="str">
        <f t="shared" si="3"/>
        <v/>
      </c>
    </row>
    <row r="108" spans="1:10">
      <c r="A108" s="35">
        <v>107</v>
      </c>
      <c r="B108" s="35" t="s">
        <v>13</v>
      </c>
      <c r="C108" s="35" t="s">
        <v>7102</v>
      </c>
      <c r="D108" s="35" t="s">
        <v>7101</v>
      </c>
      <c r="E108" s="35">
        <v>71379</v>
      </c>
      <c r="F108" s="34">
        <v>5</v>
      </c>
      <c r="G108" s="59">
        <v>89.24</v>
      </c>
      <c r="H108" s="72"/>
      <c r="I108" s="73">
        <f t="shared" si="2"/>
        <v>0</v>
      </c>
      <c r="J108" s="74" t="str">
        <f t="shared" si="3"/>
        <v/>
      </c>
    </row>
    <row r="109" spans="1:10">
      <c r="A109" s="35">
        <v>108</v>
      </c>
      <c r="B109" s="35" t="s">
        <v>13</v>
      </c>
      <c r="C109" s="35" t="s">
        <v>7100</v>
      </c>
      <c r="D109" s="35" t="s">
        <v>7090</v>
      </c>
      <c r="E109" s="35">
        <v>71379</v>
      </c>
      <c r="F109" s="34">
        <v>5</v>
      </c>
      <c r="G109" s="59">
        <v>333.8</v>
      </c>
      <c r="H109" s="72"/>
      <c r="I109" s="73">
        <f t="shared" si="2"/>
        <v>0</v>
      </c>
      <c r="J109" s="74" t="str">
        <f t="shared" si="3"/>
        <v/>
      </c>
    </row>
    <row r="110" spans="1:10">
      <c r="A110" s="35">
        <v>109</v>
      </c>
      <c r="B110" s="35" t="s">
        <v>13</v>
      </c>
      <c r="C110" s="35" t="s">
        <v>7099</v>
      </c>
      <c r="D110" s="35" t="s">
        <v>7098</v>
      </c>
      <c r="E110" s="35">
        <v>71379</v>
      </c>
      <c r="F110" s="34">
        <v>8</v>
      </c>
      <c r="G110" s="59">
        <v>113</v>
      </c>
      <c r="H110" s="72"/>
      <c r="I110" s="73">
        <f t="shared" si="2"/>
        <v>0</v>
      </c>
      <c r="J110" s="74" t="str">
        <f t="shared" si="3"/>
        <v/>
      </c>
    </row>
    <row r="111" spans="1:10">
      <c r="A111" s="35">
        <v>110</v>
      </c>
      <c r="B111" s="35" t="s">
        <v>13</v>
      </c>
      <c r="C111" s="35" t="s">
        <v>7097</v>
      </c>
      <c r="D111" s="35" t="s">
        <v>7096</v>
      </c>
      <c r="E111" s="35">
        <v>71379</v>
      </c>
      <c r="F111" s="34">
        <v>8</v>
      </c>
      <c r="G111" s="59">
        <v>8.85</v>
      </c>
      <c r="H111" s="72"/>
      <c r="I111" s="73">
        <f t="shared" si="2"/>
        <v>0</v>
      </c>
      <c r="J111" s="74" t="str">
        <f t="shared" si="3"/>
        <v/>
      </c>
    </row>
    <row r="112" spans="1:10">
      <c r="A112" s="35">
        <v>111</v>
      </c>
      <c r="B112" s="35" t="s">
        <v>13</v>
      </c>
      <c r="C112" s="35" t="s">
        <v>7095</v>
      </c>
      <c r="D112" s="35" t="s">
        <v>2788</v>
      </c>
      <c r="E112" s="35">
        <v>71379</v>
      </c>
      <c r="F112" s="34">
        <v>5</v>
      </c>
      <c r="G112" s="59">
        <v>24.74</v>
      </c>
      <c r="H112" s="72"/>
      <c r="I112" s="73">
        <f t="shared" si="2"/>
        <v>0</v>
      </c>
      <c r="J112" s="74" t="str">
        <f t="shared" si="3"/>
        <v/>
      </c>
    </row>
    <row r="113" spans="1:10">
      <c r="A113" s="35">
        <v>112</v>
      </c>
      <c r="B113" s="35" t="s">
        <v>13</v>
      </c>
      <c r="C113" s="35" t="s">
        <v>7094</v>
      </c>
      <c r="D113" s="35" t="s">
        <v>7093</v>
      </c>
      <c r="E113" s="35">
        <v>71379</v>
      </c>
      <c r="F113" s="34">
        <v>7</v>
      </c>
      <c r="G113" s="59">
        <v>16.670000000000002</v>
      </c>
      <c r="H113" s="72"/>
      <c r="I113" s="73">
        <f t="shared" si="2"/>
        <v>0</v>
      </c>
      <c r="J113" s="74" t="str">
        <f t="shared" si="3"/>
        <v/>
      </c>
    </row>
    <row r="114" spans="1:10">
      <c r="A114" s="35">
        <v>113</v>
      </c>
      <c r="B114" s="35" t="s">
        <v>13</v>
      </c>
      <c r="C114" s="35" t="s">
        <v>7092</v>
      </c>
      <c r="D114" s="35" t="s">
        <v>2791</v>
      </c>
      <c r="E114" s="35">
        <v>71379</v>
      </c>
      <c r="F114" s="34">
        <v>20</v>
      </c>
      <c r="G114" s="59">
        <v>7</v>
      </c>
      <c r="H114" s="72"/>
      <c r="I114" s="73">
        <f t="shared" si="2"/>
        <v>0</v>
      </c>
      <c r="J114" s="74" t="str">
        <f t="shared" si="3"/>
        <v/>
      </c>
    </row>
    <row r="115" spans="1:10">
      <c r="A115" s="35">
        <v>114</v>
      </c>
      <c r="B115" s="35" t="s">
        <v>13</v>
      </c>
      <c r="C115" s="35" t="s">
        <v>7091</v>
      </c>
      <c r="D115" s="35" t="s">
        <v>7090</v>
      </c>
      <c r="E115" s="35">
        <v>71379</v>
      </c>
      <c r="F115" s="34">
        <v>5</v>
      </c>
      <c r="G115" s="59">
        <v>109</v>
      </c>
      <c r="H115" s="72"/>
      <c r="I115" s="73">
        <f t="shared" si="2"/>
        <v>0</v>
      </c>
      <c r="J115" s="74" t="str">
        <f t="shared" si="3"/>
        <v/>
      </c>
    </row>
    <row r="116" spans="1:10">
      <c r="A116" s="35">
        <v>115</v>
      </c>
      <c r="B116" s="35" t="s">
        <v>13</v>
      </c>
      <c r="C116" s="35" t="s">
        <v>7089</v>
      </c>
      <c r="D116" s="35" t="s">
        <v>7088</v>
      </c>
      <c r="E116" s="35">
        <v>84256</v>
      </c>
      <c r="F116" s="34">
        <v>5</v>
      </c>
      <c r="G116" s="59">
        <v>190.6</v>
      </c>
      <c r="H116" s="72"/>
      <c r="I116" s="73">
        <f t="shared" si="2"/>
        <v>0</v>
      </c>
      <c r="J116" s="74" t="str">
        <f t="shared" si="3"/>
        <v/>
      </c>
    </row>
    <row r="117" spans="1:10">
      <c r="A117" s="35">
        <v>116</v>
      </c>
      <c r="B117" s="35" t="s">
        <v>13</v>
      </c>
      <c r="C117" s="35" t="s">
        <v>7087</v>
      </c>
      <c r="D117" s="35" t="s">
        <v>3127</v>
      </c>
      <c r="E117" s="35">
        <v>15605</v>
      </c>
      <c r="F117" s="34">
        <v>5</v>
      </c>
      <c r="G117" s="59">
        <v>42</v>
      </c>
      <c r="H117" s="72"/>
      <c r="I117" s="73">
        <f t="shared" si="2"/>
        <v>0</v>
      </c>
      <c r="J117" s="74" t="str">
        <f t="shared" si="3"/>
        <v/>
      </c>
    </row>
    <row r="118" spans="1:10">
      <c r="A118" s="35">
        <v>117</v>
      </c>
      <c r="B118" s="35" t="s">
        <v>13</v>
      </c>
      <c r="C118" s="35" t="s">
        <v>7086</v>
      </c>
      <c r="D118" s="35" t="s">
        <v>4644</v>
      </c>
      <c r="E118" s="35">
        <v>71379</v>
      </c>
      <c r="F118" s="34">
        <v>5</v>
      </c>
      <c r="G118" s="59">
        <v>49.35</v>
      </c>
      <c r="H118" s="72"/>
      <c r="I118" s="73">
        <f t="shared" si="2"/>
        <v>0</v>
      </c>
      <c r="J118" s="74" t="str">
        <f t="shared" si="3"/>
        <v/>
      </c>
    </row>
    <row r="119" spans="1:10">
      <c r="A119" s="35">
        <v>118</v>
      </c>
      <c r="B119" s="35" t="s">
        <v>13</v>
      </c>
      <c r="C119" s="35" t="s">
        <v>7085</v>
      </c>
      <c r="D119" s="35" t="s">
        <v>3127</v>
      </c>
      <c r="E119" s="35">
        <v>71379</v>
      </c>
      <c r="F119" s="34">
        <v>5</v>
      </c>
      <c r="G119" s="59">
        <v>125</v>
      </c>
      <c r="H119" s="72"/>
      <c r="I119" s="73">
        <f t="shared" si="2"/>
        <v>0</v>
      </c>
      <c r="J119" s="74" t="str">
        <f t="shared" si="3"/>
        <v/>
      </c>
    </row>
    <row r="120" spans="1:10">
      <c r="A120" s="35">
        <v>119</v>
      </c>
      <c r="B120" s="35" t="s">
        <v>13</v>
      </c>
      <c r="C120" s="35" t="s">
        <v>7084</v>
      </c>
      <c r="D120" s="35" t="s">
        <v>7083</v>
      </c>
      <c r="E120" s="35">
        <v>71379</v>
      </c>
      <c r="F120" s="34">
        <v>5</v>
      </c>
      <c r="G120" s="59">
        <v>235.51</v>
      </c>
      <c r="H120" s="72"/>
      <c r="I120" s="73">
        <f t="shared" si="2"/>
        <v>0</v>
      </c>
      <c r="J120" s="74" t="str">
        <f t="shared" si="3"/>
        <v/>
      </c>
    </row>
    <row r="121" spans="1:10">
      <c r="A121" s="35">
        <v>120</v>
      </c>
      <c r="B121" s="35" t="s">
        <v>13</v>
      </c>
      <c r="C121" s="35" t="s">
        <v>7082</v>
      </c>
      <c r="D121" s="35" t="s">
        <v>7081</v>
      </c>
      <c r="E121" s="35">
        <v>71379</v>
      </c>
      <c r="F121" s="34">
        <v>5</v>
      </c>
      <c r="G121" s="59">
        <v>23.42</v>
      </c>
      <c r="H121" s="72"/>
      <c r="I121" s="73">
        <f t="shared" si="2"/>
        <v>0</v>
      </c>
      <c r="J121" s="74" t="str">
        <f t="shared" si="3"/>
        <v/>
      </c>
    </row>
    <row r="122" spans="1:10">
      <c r="A122" s="35">
        <v>121</v>
      </c>
      <c r="B122" s="35" t="s">
        <v>13</v>
      </c>
      <c r="C122" s="35" t="s">
        <v>7080</v>
      </c>
      <c r="D122" s="35" t="s">
        <v>7079</v>
      </c>
      <c r="E122" s="35">
        <v>71379</v>
      </c>
      <c r="F122" s="34">
        <v>5</v>
      </c>
      <c r="G122" s="59">
        <v>23</v>
      </c>
      <c r="H122" s="72"/>
      <c r="I122" s="73">
        <f t="shared" si="2"/>
        <v>0</v>
      </c>
      <c r="J122" s="74" t="str">
        <f t="shared" si="3"/>
        <v/>
      </c>
    </row>
    <row r="123" spans="1:10">
      <c r="A123" s="35">
        <v>122</v>
      </c>
      <c r="B123" s="35" t="s">
        <v>13</v>
      </c>
      <c r="C123" s="35" t="s">
        <v>7078</v>
      </c>
      <c r="D123" s="35" t="s">
        <v>7077</v>
      </c>
      <c r="E123" s="35">
        <v>71379</v>
      </c>
      <c r="F123" s="34">
        <v>5</v>
      </c>
      <c r="G123" s="59">
        <v>43.5</v>
      </c>
      <c r="H123" s="72"/>
      <c r="I123" s="73">
        <f t="shared" si="2"/>
        <v>0</v>
      </c>
      <c r="J123" s="74" t="str">
        <f t="shared" si="3"/>
        <v/>
      </c>
    </row>
    <row r="124" spans="1:10">
      <c r="A124" s="35">
        <v>123</v>
      </c>
      <c r="B124" s="35" t="s">
        <v>13</v>
      </c>
      <c r="C124" s="35" t="s">
        <v>7076</v>
      </c>
      <c r="D124" s="35" t="s">
        <v>7075</v>
      </c>
      <c r="E124" s="35">
        <v>71379</v>
      </c>
      <c r="F124" s="34">
        <v>5</v>
      </c>
      <c r="G124" s="59">
        <v>455</v>
      </c>
      <c r="H124" s="72"/>
      <c r="I124" s="73">
        <f t="shared" si="2"/>
        <v>0</v>
      </c>
      <c r="J124" s="74" t="str">
        <f t="shared" si="3"/>
        <v/>
      </c>
    </row>
    <row r="125" spans="1:10">
      <c r="A125" s="35">
        <v>124</v>
      </c>
      <c r="B125" s="35" t="s">
        <v>13</v>
      </c>
      <c r="C125" s="35" t="s">
        <v>7074</v>
      </c>
      <c r="D125" s="35" t="s">
        <v>7073</v>
      </c>
      <c r="E125" s="35">
        <v>71379</v>
      </c>
      <c r="F125" s="34">
        <v>5</v>
      </c>
      <c r="G125" s="59">
        <v>60.28</v>
      </c>
      <c r="H125" s="72"/>
      <c r="I125" s="73">
        <f t="shared" si="2"/>
        <v>0</v>
      </c>
      <c r="J125" s="74" t="str">
        <f t="shared" si="3"/>
        <v/>
      </c>
    </row>
    <row r="126" spans="1:10">
      <c r="A126" s="35">
        <v>125</v>
      </c>
      <c r="B126" s="35" t="s">
        <v>13</v>
      </c>
      <c r="C126" s="35" t="s">
        <v>7072</v>
      </c>
      <c r="D126" s="35" t="s">
        <v>7071</v>
      </c>
      <c r="E126" s="35">
        <v>71379</v>
      </c>
      <c r="F126" s="34">
        <v>5</v>
      </c>
      <c r="G126" s="59">
        <v>112</v>
      </c>
      <c r="H126" s="72"/>
      <c r="I126" s="73">
        <f t="shared" si="2"/>
        <v>0</v>
      </c>
      <c r="J126" s="74" t="str">
        <f t="shared" si="3"/>
        <v/>
      </c>
    </row>
    <row r="127" spans="1:10">
      <c r="A127" s="35">
        <v>126</v>
      </c>
      <c r="B127" s="35" t="s">
        <v>13</v>
      </c>
      <c r="C127" s="35" t="s">
        <v>7070</v>
      </c>
      <c r="D127" s="35" t="s">
        <v>5216</v>
      </c>
      <c r="E127" s="35">
        <v>71379</v>
      </c>
      <c r="F127" s="34">
        <v>5</v>
      </c>
      <c r="G127" s="59">
        <v>128.1</v>
      </c>
      <c r="H127" s="72"/>
      <c r="I127" s="73">
        <f t="shared" si="2"/>
        <v>0</v>
      </c>
      <c r="J127" s="74" t="str">
        <f t="shared" si="3"/>
        <v/>
      </c>
    </row>
    <row r="128" spans="1:10">
      <c r="A128" s="35">
        <v>127</v>
      </c>
      <c r="B128" s="35" t="s">
        <v>13</v>
      </c>
      <c r="C128" s="35" t="s">
        <v>7069</v>
      </c>
      <c r="D128" s="35" t="s">
        <v>7068</v>
      </c>
      <c r="E128" s="35">
        <v>16563</v>
      </c>
      <c r="F128" s="34">
        <v>5</v>
      </c>
      <c r="G128" s="59">
        <v>100.09</v>
      </c>
      <c r="H128" s="72"/>
      <c r="I128" s="73">
        <f t="shared" si="2"/>
        <v>0</v>
      </c>
      <c r="J128" s="74" t="str">
        <f t="shared" si="3"/>
        <v/>
      </c>
    </row>
    <row r="129" spans="1:10">
      <c r="A129" s="35">
        <v>128</v>
      </c>
      <c r="B129" s="35" t="s">
        <v>13</v>
      </c>
      <c r="C129" s="35" t="s">
        <v>7067</v>
      </c>
      <c r="D129" s="35" t="s">
        <v>7066</v>
      </c>
      <c r="E129" s="35">
        <v>71379</v>
      </c>
      <c r="F129" s="34">
        <v>5</v>
      </c>
      <c r="G129" s="59">
        <v>25</v>
      </c>
      <c r="H129" s="72"/>
      <c r="I129" s="73">
        <f t="shared" si="2"/>
        <v>0</v>
      </c>
      <c r="J129" s="74" t="str">
        <f t="shared" si="3"/>
        <v/>
      </c>
    </row>
    <row r="130" spans="1:10">
      <c r="A130" s="35">
        <v>129</v>
      </c>
      <c r="B130" s="35" t="s">
        <v>13</v>
      </c>
      <c r="C130" s="35" t="s">
        <v>7065</v>
      </c>
      <c r="D130" s="35" t="s">
        <v>7064</v>
      </c>
      <c r="E130" s="35">
        <v>71379</v>
      </c>
      <c r="F130" s="34">
        <v>5</v>
      </c>
      <c r="G130" s="59">
        <v>870</v>
      </c>
      <c r="H130" s="72"/>
      <c r="I130" s="73">
        <f t="shared" si="2"/>
        <v>0</v>
      </c>
      <c r="J130" s="74" t="str">
        <f t="shared" si="3"/>
        <v/>
      </c>
    </row>
    <row r="131" spans="1:10">
      <c r="A131" s="35">
        <v>130</v>
      </c>
      <c r="B131" s="35" t="s">
        <v>13</v>
      </c>
      <c r="C131" s="35" t="s">
        <v>7063</v>
      </c>
      <c r="D131" s="35" t="s">
        <v>7062</v>
      </c>
      <c r="E131" s="35">
        <v>71379</v>
      </c>
      <c r="F131" s="34">
        <v>5</v>
      </c>
      <c r="G131" s="59">
        <v>505</v>
      </c>
      <c r="H131" s="72"/>
      <c r="I131" s="73">
        <f t="shared" ref="I131:I194" si="4">H131*F131</f>
        <v>0</v>
      </c>
      <c r="J131" s="74" t="str">
        <f t="shared" ref="J131:J194" si="5">IF(H:H&gt;G:G, "Above Estimated Unit Price", "")</f>
        <v/>
      </c>
    </row>
    <row r="132" spans="1:10">
      <c r="A132" s="35">
        <v>131</v>
      </c>
      <c r="B132" s="35" t="s">
        <v>13</v>
      </c>
      <c r="C132" s="35" t="s">
        <v>7061</v>
      </c>
      <c r="D132" s="35" t="s">
        <v>7060</v>
      </c>
      <c r="E132" s="35">
        <v>71379</v>
      </c>
      <c r="F132" s="34">
        <v>5</v>
      </c>
      <c r="G132" s="59">
        <v>76</v>
      </c>
      <c r="H132" s="72"/>
      <c r="I132" s="73">
        <f t="shared" si="4"/>
        <v>0</v>
      </c>
      <c r="J132" s="74" t="str">
        <f t="shared" si="5"/>
        <v/>
      </c>
    </row>
    <row r="133" spans="1:10">
      <c r="A133" s="35">
        <v>132</v>
      </c>
      <c r="B133" s="35" t="s">
        <v>13</v>
      </c>
      <c r="C133" s="35" t="s">
        <v>7059</v>
      </c>
      <c r="D133" s="35" t="s">
        <v>7058</v>
      </c>
      <c r="E133" s="35">
        <v>71379</v>
      </c>
      <c r="F133" s="34">
        <v>5</v>
      </c>
      <c r="G133" s="59">
        <v>293</v>
      </c>
      <c r="H133" s="72"/>
      <c r="I133" s="73">
        <f t="shared" si="4"/>
        <v>0</v>
      </c>
      <c r="J133" s="74" t="str">
        <f t="shared" si="5"/>
        <v/>
      </c>
    </row>
    <row r="134" spans="1:10">
      <c r="A134" s="35">
        <v>133</v>
      </c>
      <c r="B134" s="35" t="s">
        <v>13</v>
      </c>
      <c r="C134" s="35" t="s">
        <v>7057</v>
      </c>
      <c r="D134" s="35" t="s">
        <v>7056</v>
      </c>
      <c r="E134" s="35">
        <v>71379</v>
      </c>
      <c r="F134" s="34">
        <v>5</v>
      </c>
      <c r="G134" s="59">
        <v>351.25</v>
      </c>
      <c r="H134" s="72"/>
      <c r="I134" s="73">
        <f t="shared" si="4"/>
        <v>0</v>
      </c>
      <c r="J134" s="74" t="str">
        <f t="shared" si="5"/>
        <v/>
      </c>
    </row>
    <row r="135" spans="1:10">
      <c r="A135" s="35">
        <v>134</v>
      </c>
      <c r="B135" s="35" t="s">
        <v>13</v>
      </c>
      <c r="C135" s="35" t="s">
        <v>7055</v>
      </c>
      <c r="D135" s="35" t="s">
        <v>7054</v>
      </c>
      <c r="E135" s="35">
        <v>71379</v>
      </c>
      <c r="F135" s="34">
        <v>5</v>
      </c>
      <c r="G135" s="59">
        <v>836</v>
      </c>
      <c r="H135" s="72"/>
      <c r="I135" s="73">
        <f t="shared" si="4"/>
        <v>0</v>
      </c>
      <c r="J135" s="74" t="str">
        <f t="shared" si="5"/>
        <v/>
      </c>
    </row>
    <row r="136" spans="1:10">
      <c r="A136" s="35">
        <v>135</v>
      </c>
      <c r="B136" s="35" t="s">
        <v>13</v>
      </c>
      <c r="C136" s="35">
        <v>206685</v>
      </c>
      <c r="D136" s="35" t="s">
        <v>2759</v>
      </c>
      <c r="E136" s="35">
        <v>71379</v>
      </c>
      <c r="F136" s="34">
        <v>5</v>
      </c>
      <c r="G136" s="59">
        <v>54</v>
      </c>
      <c r="H136" s="72"/>
      <c r="I136" s="73">
        <f t="shared" si="4"/>
        <v>0</v>
      </c>
      <c r="J136" s="74" t="str">
        <f t="shared" si="5"/>
        <v/>
      </c>
    </row>
    <row r="137" spans="1:10">
      <c r="A137" s="35">
        <v>136</v>
      </c>
      <c r="B137" s="35" t="s">
        <v>13</v>
      </c>
      <c r="C137" s="35" t="s">
        <v>7053</v>
      </c>
      <c r="D137" s="35" t="s">
        <v>7052</v>
      </c>
      <c r="E137" s="35">
        <v>71379</v>
      </c>
      <c r="F137" s="34">
        <v>5</v>
      </c>
      <c r="G137" s="59">
        <v>397.8</v>
      </c>
      <c r="H137" s="72"/>
      <c r="I137" s="73">
        <f t="shared" si="4"/>
        <v>0</v>
      </c>
      <c r="J137" s="74" t="str">
        <f t="shared" si="5"/>
        <v/>
      </c>
    </row>
    <row r="138" spans="1:10">
      <c r="A138" s="35">
        <v>137</v>
      </c>
      <c r="B138" s="35" t="s">
        <v>13</v>
      </c>
      <c r="C138" s="35" t="s">
        <v>7051</v>
      </c>
      <c r="D138" s="35" t="s">
        <v>7050</v>
      </c>
      <c r="E138" s="35">
        <v>71379</v>
      </c>
      <c r="F138" s="34">
        <v>5</v>
      </c>
      <c r="G138" s="59">
        <v>90.96</v>
      </c>
      <c r="H138" s="72"/>
      <c r="I138" s="73">
        <f t="shared" si="4"/>
        <v>0</v>
      </c>
      <c r="J138" s="74" t="str">
        <f t="shared" si="5"/>
        <v/>
      </c>
    </row>
    <row r="139" spans="1:10">
      <c r="A139" s="35">
        <v>138</v>
      </c>
      <c r="B139" s="35" t="s">
        <v>13</v>
      </c>
      <c r="C139" s="35" t="s">
        <v>7049</v>
      </c>
      <c r="D139" s="35" t="s">
        <v>7048</v>
      </c>
      <c r="E139" s="35">
        <v>22373</v>
      </c>
      <c r="F139" s="34">
        <v>6</v>
      </c>
      <c r="G139" s="59">
        <v>28.67</v>
      </c>
      <c r="H139" s="72"/>
      <c r="I139" s="73">
        <f t="shared" si="4"/>
        <v>0</v>
      </c>
      <c r="J139" s="74" t="str">
        <f t="shared" si="5"/>
        <v/>
      </c>
    </row>
    <row r="140" spans="1:10">
      <c r="A140" s="35">
        <v>139</v>
      </c>
      <c r="B140" s="35" t="s">
        <v>13</v>
      </c>
      <c r="C140" s="35" t="s">
        <v>7047</v>
      </c>
      <c r="D140" s="35" t="s">
        <v>7046</v>
      </c>
      <c r="E140" s="35">
        <v>26433</v>
      </c>
      <c r="F140" s="34">
        <v>5</v>
      </c>
      <c r="G140" s="59">
        <v>463</v>
      </c>
      <c r="H140" s="72"/>
      <c r="I140" s="73">
        <f t="shared" si="4"/>
        <v>0</v>
      </c>
      <c r="J140" s="74" t="str">
        <f t="shared" si="5"/>
        <v/>
      </c>
    </row>
    <row r="141" spans="1:10">
      <c r="A141" s="35">
        <v>140</v>
      </c>
      <c r="B141" s="35" t="s">
        <v>13</v>
      </c>
      <c r="C141" s="35" t="s">
        <v>7044</v>
      </c>
      <c r="D141" s="35" t="s">
        <v>7043</v>
      </c>
      <c r="E141" s="35">
        <v>71379</v>
      </c>
      <c r="F141" s="34">
        <v>5</v>
      </c>
      <c r="G141" s="59">
        <v>96.31</v>
      </c>
      <c r="H141" s="72"/>
      <c r="I141" s="73">
        <f t="shared" si="4"/>
        <v>0</v>
      </c>
      <c r="J141" s="74" t="str">
        <f t="shared" si="5"/>
        <v/>
      </c>
    </row>
    <row r="142" spans="1:10">
      <c r="A142" s="35">
        <v>141</v>
      </c>
      <c r="B142" s="35" t="s">
        <v>13</v>
      </c>
      <c r="C142" s="35" t="s">
        <v>7042</v>
      </c>
      <c r="D142" s="35" t="s">
        <v>7041</v>
      </c>
      <c r="E142" s="35">
        <v>71379</v>
      </c>
      <c r="F142" s="34">
        <v>5</v>
      </c>
      <c r="G142" s="59">
        <v>950</v>
      </c>
      <c r="H142" s="72"/>
      <c r="I142" s="73">
        <f t="shared" si="4"/>
        <v>0</v>
      </c>
      <c r="J142" s="74" t="str">
        <f t="shared" si="5"/>
        <v/>
      </c>
    </row>
    <row r="143" spans="1:10">
      <c r="A143" s="35">
        <v>142</v>
      </c>
      <c r="B143" s="35" t="s">
        <v>13</v>
      </c>
      <c r="C143" s="35" t="s">
        <v>7040</v>
      </c>
      <c r="D143" s="35" t="s">
        <v>7039</v>
      </c>
      <c r="E143" s="35">
        <v>71379</v>
      </c>
      <c r="F143" s="34">
        <v>5</v>
      </c>
      <c r="G143" s="59">
        <v>149</v>
      </c>
      <c r="H143" s="72"/>
      <c r="I143" s="73">
        <f t="shared" si="4"/>
        <v>0</v>
      </c>
      <c r="J143" s="74" t="str">
        <f t="shared" si="5"/>
        <v/>
      </c>
    </row>
    <row r="144" spans="1:10">
      <c r="A144" s="35">
        <v>143</v>
      </c>
      <c r="B144" s="35" t="s">
        <v>13</v>
      </c>
      <c r="C144" s="35" t="s">
        <v>7038</v>
      </c>
      <c r="D144" s="35" t="s">
        <v>7037</v>
      </c>
      <c r="E144" s="35">
        <v>71379</v>
      </c>
      <c r="F144" s="34">
        <v>5</v>
      </c>
      <c r="G144" s="59">
        <v>375.36</v>
      </c>
      <c r="H144" s="72"/>
      <c r="I144" s="73">
        <f t="shared" si="4"/>
        <v>0</v>
      </c>
      <c r="J144" s="74" t="str">
        <f t="shared" si="5"/>
        <v/>
      </c>
    </row>
    <row r="145" spans="1:10">
      <c r="A145" s="35">
        <v>144</v>
      </c>
      <c r="B145" s="35" t="s">
        <v>13</v>
      </c>
      <c r="C145" s="35" t="s">
        <v>7036</v>
      </c>
      <c r="D145" s="35" t="s">
        <v>7035</v>
      </c>
      <c r="E145" s="35">
        <v>71379</v>
      </c>
      <c r="F145" s="34">
        <v>5</v>
      </c>
      <c r="G145" s="59">
        <v>446.19</v>
      </c>
      <c r="H145" s="72"/>
      <c r="I145" s="73">
        <f t="shared" si="4"/>
        <v>0</v>
      </c>
      <c r="J145" s="74" t="str">
        <f t="shared" si="5"/>
        <v/>
      </c>
    </row>
    <row r="146" spans="1:10">
      <c r="A146" s="35">
        <v>145</v>
      </c>
      <c r="B146" s="35" t="s">
        <v>13</v>
      </c>
      <c r="C146" s="35" t="s">
        <v>7034</v>
      </c>
      <c r="D146" s="35" t="s">
        <v>7033</v>
      </c>
      <c r="E146" s="35">
        <v>71379</v>
      </c>
      <c r="F146" s="34">
        <v>5</v>
      </c>
      <c r="G146" s="59">
        <v>1304.3900000000001</v>
      </c>
      <c r="H146" s="72"/>
      <c r="I146" s="73">
        <f t="shared" si="4"/>
        <v>0</v>
      </c>
      <c r="J146" s="74" t="str">
        <f t="shared" si="5"/>
        <v/>
      </c>
    </row>
    <row r="147" spans="1:10">
      <c r="A147" s="35">
        <v>146</v>
      </c>
      <c r="B147" s="35" t="s">
        <v>13</v>
      </c>
      <c r="C147" s="35" t="s">
        <v>7032</v>
      </c>
      <c r="D147" s="35" t="s">
        <v>7031</v>
      </c>
      <c r="E147" s="35">
        <v>71379</v>
      </c>
      <c r="F147" s="34">
        <v>5</v>
      </c>
      <c r="G147" s="59">
        <v>17.95</v>
      </c>
      <c r="H147" s="72"/>
      <c r="I147" s="73">
        <f t="shared" si="4"/>
        <v>0</v>
      </c>
      <c r="J147" s="74" t="str">
        <f t="shared" si="5"/>
        <v/>
      </c>
    </row>
    <row r="148" spans="1:10">
      <c r="A148" s="35">
        <v>147</v>
      </c>
      <c r="B148" s="35" t="s">
        <v>13</v>
      </c>
      <c r="C148" s="35" t="s">
        <v>7030</v>
      </c>
      <c r="D148" s="35" t="s">
        <v>6616</v>
      </c>
      <c r="E148" s="35">
        <v>71379</v>
      </c>
      <c r="F148" s="34">
        <v>6</v>
      </c>
      <c r="G148" s="59">
        <v>62.66</v>
      </c>
      <c r="H148" s="72"/>
      <c r="I148" s="73">
        <f t="shared" si="4"/>
        <v>0</v>
      </c>
      <c r="J148" s="74" t="str">
        <f t="shared" si="5"/>
        <v/>
      </c>
    </row>
    <row r="149" spans="1:10">
      <c r="A149" s="35">
        <v>148</v>
      </c>
      <c r="B149" s="35" t="s">
        <v>13</v>
      </c>
      <c r="C149" s="35" t="s">
        <v>7029</v>
      </c>
      <c r="D149" s="35" t="s">
        <v>6616</v>
      </c>
      <c r="E149" s="35">
        <v>71379</v>
      </c>
      <c r="F149" s="34">
        <v>5</v>
      </c>
      <c r="G149" s="59">
        <v>96.5</v>
      </c>
      <c r="H149" s="72"/>
      <c r="I149" s="73">
        <f t="shared" si="4"/>
        <v>0</v>
      </c>
      <c r="J149" s="74" t="str">
        <f t="shared" si="5"/>
        <v/>
      </c>
    </row>
    <row r="150" spans="1:10">
      <c r="A150" s="35">
        <v>149</v>
      </c>
      <c r="B150" s="35" t="s">
        <v>13</v>
      </c>
      <c r="C150" s="35" t="s">
        <v>7028</v>
      </c>
      <c r="D150" s="35" t="s">
        <v>7027</v>
      </c>
      <c r="E150" s="35">
        <v>71379</v>
      </c>
      <c r="F150" s="34">
        <v>5</v>
      </c>
      <c r="G150" s="59">
        <v>1100.33</v>
      </c>
      <c r="H150" s="72"/>
      <c r="I150" s="73">
        <f t="shared" si="4"/>
        <v>0</v>
      </c>
      <c r="J150" s="74" t="str">
        <f t="shared" si="5"/>
        <v/>
      </c>
    </row>
    <row r="151" spans="1:10">
      <c r="A151" s="35">
        <v>150</v>
      </c>
      <c r="B151" s="35" t="s">
        <v>13</v>
      </c>
      <c r="C151" s="35" t="s">
        <v>7026</v>
      </c>
      <c r="D151" s="35" t="s">
        <v>7025</v>
      </c>
      <c r="E151" s="35">
        <v>71379</v>
      </c>
      <c r="F151" s="34">
        <v>5</v>
      </c>
      <c r="G151" s="59">
        <v>34</v>
      </c>
      <c r="H151" s="72"/>
      <c r="I151" s="73">
        <f t="shared" si="4"/>
        <v>0</v>
      </c>
      <c r="J151" s="74" t="str">
        <f t="shared" si="5"/>
        <v/>
      </c>
    </row>
    <row r="152" spans="1:10">
      <c r="A152" s="35">
        <v>151</v>
      </c>
      <c r="B152" s="35" t="s">
        <v>13</v>
      </c>
      <c r="C152" s="35" t="s">
        <v>7024</v>
      </c>
      <c r="D152" s="35" t="s">
        <v>7023</v>
      </c>
      <c r="E152" s="35">
        <v>71379</v>
      </c>
      <c r="F152" s="34">
        <v>5</v>
      </c>
      <c r="G152" s="59">
        <v>117</v>
      </c>
      <c r="H152" s="72"/>
      <c r="I152" s="73">
        <f t="shared" si="4"/>
        <v>0</v>
      </c>
      <c r="J152" s="74" t="str">
        <f t="shared" si="5"/>
        <v/>
      </c>
    </row>
    <row r="153" spans="1:10">
      <c r="A153" s="35">
        <v>152</v>
      </c>
      <c r="B153" s="35" t="s">
        <v>13</v>
      </c>
      <c r="C153" s="35" t="s">
        <v>7022</v>
      </c>
      <c r="D153" s="35" t="s">
        <v>6681</v>
      </c>
      <c r="E153" s="35">
        <v>71379</v>
      </c>
      <c r="F153" s="34">
        <v>5</v>
      </c>
      <c r="G153" s="59">
        <v>296</v>
      </c>
      <c r="H153" s="72"/>
      <c r="I153" s="73">
        <f t="shared" si="4"/>
        <v>0</v>
      </c>
      <c r="J153" s="74" t="str">
        <f t="shared" si="5"/>
        <v/>
      </c>
    </row>
    <row r="154" spans="1:10">
      <c r="A154" s="35">
        <v>153</v>
      </c>
      <c r="B154" s="35" t="s">
        <v>13</v>
      </c>
      <c r="C154" s="35" t="s">
        <v>7021</v>
      </c>
      <c r="D154" s="35" t="s">
        <v>2838</v>
      </c>
      <c r="E154" s="35">
        <v>71379</v>
      </c>
      <c r="F154" s="34">
        <v>5</v>
      </c>
      <c r="G154" s="59">
        <v>27.65</v>
      </c>
      <c r="H154" s="72"/>
      <c r="I154" s="73">
        <f t="shared" si="4"/>
        <v>0</v>
      </c>
      <c r="J154" s="74" t="str">
        <f t="shared" si="5"/>
        <v/>
      </c>
    </row>
    <row r="155" spans="1:10">
      <c r="A155" s="35">
        <v>154</v>
      </c>
      <c r="B155" s="35" t="s">
        <v>13</v>
      </c>
      <c r="C155" s="35" t="s">
        <v>7020</v>
      </c>
      <c r="D155" s="35" t="s">
        <v>7019</v>
      </c>
      <c r="E155" s="35">
        <v>71379</v>
      </c>
      <c r="F155" s="34">
        <v>5</v>
      </c>
      <c r="G155" s="59">
        <v>433.5</v>
      </c>
      <c r="H155" s="72"/>
      <c r="I155" s="73">
        <f t="shared" si="4"/>
        <v>0</v>
      </c>
      <c r="J155" s="74" t="str">
        <f t="shared" si="5"/>
        <v/>
      </c>
    </row>
    <row r="156" spans="1:10">
      <c r="A156" s="35">
        <v>155</v>
      </c>
      <c r="B156" s="35" t="s">
        <v>13</v>
      </c>
      <c r="C156" s="35" t="s">
        <v>7018</v>
      </c>
      <c r="D156" s="35" t="s">
        <v>7017</v>
      </c>
      <c r="E156" s="35">
        <v>71379</v>
      </c>
      <c r="F156" s="34">
        <v>5</v>
      </c>
      <c r="G156" s="59">
        <v>134</v>
      </c>
      <c r="H156" s="72"/>
      <c r="I156" s="73">
        <f t="shared" si="4"/>
        <v>0</v>
      </c>
      <c r="J156" s="74" t="str">
        <f t="shared" si="5"/>
        <v/>
      </c>
    </row>
    <row r="157" spans="1:10">
      <c r="A157" s="35">
        <v>156</v>
      </c>
      <c r="B157" s="35" t="s">
        <v>13</v>
      </c>
      <c r="C157" s="35" t="s">
        <v>7016</v>
      </c>
      <c r="D157" s="35" t="s">
        <v>7015</v>
      </c>
      <c r="E157" s="35">
        <v>71379</v>
      </c>
      <c r="F157" s="34">
        <v>5</v>
      </c>
      <c r="G157" s="59">
        <v>636.41</v>
      </c>
      <c r="H157" s="72"/>
      <c r="I157" s="73">
        <f t="shared" si="4"/>
        <v>0</v>
      </c>
      <c r="J157" s="74" t="str">
        <f t="shared" si="5"/>
        <v/>
      </c>
    </row>
    <row r="158" spans="1:10">
      <c r="A158" s="35">
        <v>157</v>
      </c>
      <c r="B158" s="35" t="s">
        <v>13</v>
      </c>
      <c r="C158" s="35" t="s">
        <v>7014</v>
      </c>
      <c r="D158" s="35" t="s">
        <v>7013</v>
      </c>
      <c r="E158" s="35">
        <v>71379</v>
      </c>
      <c r="F158" s="34">
        <v>5</v>
      </c>
      <c r="G158" s="59">
        <v>671.63</v>
      </c>
      <c r="H158" s="72"/>
      <c r="I158" s="73">
        <f t="shared" si="4"/>
        <v>0</v>
      </c>
      <c r="J158" s="74" t="str">
        <f t="shared" si="5"/>
        <v/>
      </c>
    </row>
    <row r="159" spans="1:10">
      <c r="A159" s="35">
        <v>158</v>
      </c>
      <c r="B159" s="35" t="s">
        <v>13</v>
      </c>
      <c r="C159" s="35" t="s">
        <v>7012</v>
      </c>
      <c r="D159" s="35" t="s">
        <v>7011</v>
      </c>
      <c r="E159" s="35">
        <v>71379</v>
      </c>
      <c r="F159" s="34">
        <v>5</v>
      </c>
      <c r="G159" s="59">
        <v>220</v>
      </c>
      <c r="H159" s="72"/>
      <c r="I159" s="73">
        <f t="shared" si="4"/>
        <v>0</v>
      </c>
      <c r="J159" s="74" t="str">
        <f t="shared" si="5"/>
        <v/>
      </c>
    </row>
    <row r="160" spans="1:10">
      <c r="A160" s="35">
        <v>159</v>
      </c>
      <c r="B160" s="35" t="s">
        <v>13</v>
      </c>
      <c r="C160" s="35" t="s">
        <v>7010</v>
      </c>
      <c r="D160" s="35" t="s">
        <v>7009</v>
      </c>
      <c r="E160" s="35">
        <v>71379</v>
      </c>
      <c r="F160" s="34">
        <v>5</v>
      </c>
      <c r="G160" s="59">
        <v>640</v>
      </c>
      <c r="H160" s="72"/>
      <c r="I160" s="73">
        <f t="shared" si="4"/>
        <v>0</v>
      </c>
      <c r="J160" s="74" t="str">
        <f t="shared" si="5"/>
        <v/>
      </c>
    </row>
    <row r="161" spans="1:10">
      <c r="A161" s="35">
        <v>160</v>
      </c>
      <c r="B161" s="35" t="s">
        <v>13</v>
      </c>
      <c r="C161" s="35" t="s">
        <v>7008</v>
      </c>
      <c r="D161" s="35" t="s">
        <v>7007</v>
      </c>
      <c r="E161" s="35">
        <v>71379</v>
      </c>
      <c r="F161" s="34">
        <v>5</v>
      </c>
      <c r="G161" s="59">
        <v>864.09</v>
      </c>
      <c r="H161" s="72"/>
      <c r="I161" s="73">
        <f t="shared" si="4"/>
        <v>0</v>
      </c>
      <c r="J161" s="74" t="str">
        <f t="shared" si="5"/>
        <v/>
      </c>
    </row>
    <row r="162" spans="1:10">
      <c r="A162" s="35">
        <v>161</v>
      </c>
      <c r="B162" s="35" t="s">
        <v>13</v>
      </c>
      <c r="C162" s="35" t="s">
        <v>7006</v>
      </c>
      <c r="D162" s="35" t="s">
        <v>3235</v>
      </c>
      <c r="E162" s="35">
        <v>71379</v>
      </c>
      <c r="F162" s="34">
        <v>8</v>
      </c>
      <c r="G162" s="59">
        <v>42.8</v>
      </c>
      <c r="H162" s="72"/>
      <c r="I162" s="73">
        <f t="shared" si="4"/>
        <v>0</v>
      </c>
      <c r="J162" s="74" t="str">
        <f t="shared" si="5"/>
        <v/>
      </c>
    </row>
    <row r="163" spans="1:10">
      <c r="A163" s="35">
        <v>162</v>
      </c>
      <c r="B163" s="35" t="s">
        <v>13</v>
      </c>
      <c r="C163" s="35" t="s">
        <v>7005</v>
      </c>
      <c r="D163" s="35" t="s">
        <v>7004</v>
      </c>
      <c r="E163" s="35">
        <v>71379</v>
      </c>
      <c r="F163" s="34">
        <v>5</v>
      </c>
      <c r="G163" s="59">
        <v>415.48</v>
      </c>
      <c r="H163" s="72"/>
      <c r="I163" s="73">
        <f t="shared" si="4"/>
        <v>0</v>
      </c>
      <c r="J163" s="74" t="str">
        <f t="shared" si="5"/>
        <v/>
      </c>
    </row>
    <row r="164" spans="1:10">
      <c r="A164" s="35">
        <v>163</v>
      </c>
      <c r="B164" s="35" t="s">
        <v>13</v>
      </c>
      <c r="C164" s="35" t="s">
        <v>7003</v>
      </c>
      <c r="D164" s="35" t="s">
        <v>7002</v>
      </c>
      <c r="E164" s="35">
        <v>58880</v>
      </c>
      <c r="F164" s="34">
        <v>5</v>
      </c>
      <c r="G164" s="59">
        <v>1018.19</v>
      </c>
      <c r="H164" s="72"/>
      <c r="I164" s="73">
        <f t="shared" si="4"/>
        <v>0</v>
      </c>
      <c r="J164" s="74" t="str">
        <f t="shared" si="5"/>
        <v/>
      </c>
    </row>
    <row r="165" spans="1:10">
      <c r="A165" s="35">
        <v>164</v>
      </c>
      <c r="B165" s="35" t="s">
        <v>13</v>
      </c>
      <c r="C165" s="35" t="s">
        <v>7001</v>
      </c>
      <c r="D165" s="35" t="s">
        <v>7000</v>
      </c>
      <c r="E165" s="35">
        <v>71379</v>
      </c>
      <c r="F165" s="34">
        <v>5</v>
      </c>
      <c r="G165" s="59">
        <v>70.58</v>
      </c>
      <c r="H165" s="72"/>
      <c r="I165" s="73">
        <f t="shared" si="4"/>
        <v>0</v>
      </c>
      <c r="J165" s="74" t="str">
        <f t="shared" si="5"/>
        <v/>
      </c>
    </row>
    <row r="166" spans="1:10">
      <c r="A166" s="35">
        <v>165</v>
      </c>
      <c r="B166" s="35" t="s">
        <v>13</v>
      </c>
      <c r="C166" s="35" t="s">
        <v>6999</v>
      </c>
      <c r="D166" s="35" t="s">
        <v>6998</v>
      </c>
      <c r="E166" s="35">
        <v>71379</v>
      </c>
      <c r="F166" s="34">
        <v>5</v>
      </c>
      <c r="G166" s="59">
        <v>377.44</v>
      </c>
      <c r="H166" s="72"/>
      <c r="I166" s="73">
        <f t="shared" si="4"/>
        <v>0</v>
      </c>
      <c r="J166" s="74" t="str">
        <f t="shared" si="5"/>
        <v/>
      </c>
    </row>
    <row r="167" spans="1:10">
      <c r="A167" s="35">
        <v>166</v>
      </c>
      <c r="B167" s="35" t="s">
        <v>13</v>
      </c>
      <c r="C167" s="35" t="s">
        <v>6997</v>
      </c>
      <c r="D167" s="35" t="s">
        <v>2843</v>
      </c>
      <c r="E167" s="35">
        <v>71379</v>
      </c>
      <c r="F167" s="34">
        <v>21</v>
      </c>
      <c r="G167" s="59">
        <v>5.83</v>
      </c>
      <c r="H167" s="72"/>
      <c r="I167" s="73">
        <f t="shared" si="4"/>
        <v>0</v>
      </c>
      <c r="J167" s="74" t="str">
        <f t="shared" si="5"/>
        <v/>
      </c>
    </row>
    <row r="168" spans="1:10">
      <c r="A168" s="35">
        <v>167</v>
      </c>
      <c r="B168" s="35" t="s">
        <v>13</v>
      </c>
      <c r="C168" s="35" t="s">
        <v>6996</v>
      </c>
      <c r="D168" s="35" t="s">
        <v>2843</v>
      </c>
      <c r="E168" s="35">
        <v>71379</v>
      </c>
      <c r="F168" s="34">
        <v>20</v>
      </c>
      <c r="G168" s="59">
        <v>8.5500000000000007</v>
      </c>
      <c r="H168" s="72"/>
      <c r="I168" s="73">
        <f t="shared" si="4"/>
        <v>0</v>
      </c>
      <c r="J168" s="74" t="str">
        <f t="shared" si="5"/>
        <v/>
      </c>
    </row>
    <row r="169" spans="1:10">
      <c r="A169" s="35">
        <v>168</v>
      </c>
      <c r="B169" s="35" t="s">
        <v>13</v>
      </c>
      <c r="C169" s="35" t="s">
        <v>6995</v>
      </c>
      <c r="D169" s="35" t="s">
        <v>6994</v>
      </c>
      <c r="E169" s="35">
        <v>71379</v>
      </c>
      <c r="F169" s="34">
        <v>6</v>
      </c>
      <c r="G169" s="59">
        <v>855</v>
      </c>
      <c r="H169" s="72"/>
      <c r="I169" s="73">
        <f t="shared" si="4"/>
        <v>0</v>
      </c>
      <c r="J169" s="74" t="str">
        <f t="shared" si="5"/>
        <v/>
      </c>
    </row>
    <row r="170" spans="1:10">
      <c r="A170" s="35">
        <v>169</v>
      </c>
      <c r="B170" s="35" t="s">
        <v>13</v>
      </c>
      <c r="C170" s="35" t="s">
        <v>6993</v>
      </c>
      <c r="D170" s="35" t="s">
        <v>6992</v>
      </c>
      <c r="E170" s="35">
        <v>95270</v>
      </c>
      <c r="F170" s="34">
        <v>5</v>
      </c>
      <c r="G170" s="59">
        <v>1321.9</v>
      </c>
      <c r="H170" s="72"/>
      <c r="I170" s="73">
        <f t="shared" si="4"/>
        <v>0</v>
      </c>
      <c r="J170" s="74" t="str">
        <f t="shared" si="5"/>
        <v/>
      </c>
    </row>
    <row r="171" spans="1:10">
      <c r="A171" s="35">
        <v>170</v>
      </c>
      <c r="B171" s="35" t="s">
        <v>13</v>
      </c>
      <c r="C171" s="35" t="s">
        <v>6991</v>
      </c>
      <c r="D171" s="35" t="s">
        <v>6990</v>
      </c>
      <c r="E171" s="35">
        <v>71379</v>
      </c>
      <c r="F171" s="34">
        <v>5</v>
      </c>
      <c r="G171" s="59">
        <v>451.61</v>
      </c>
      <c r="H171" s="72"/>
      <c r="I171" s="73">
        <f t="shared" si="4"/>
        <v>0</v>
      </c>
      <c r="J171" s="74" t="str">
        <f t="shared" si="5"/>
        <v/>
      </c>
    </row>
    <row r="172" spans="1:10">
      <c r="A172" s="35">
        <v>171</v>
      </c>
      <c r="B172" s="35" t="s">
        <v>13</v>
      </c>
      <c r="C172" s="35" t="s">
        <v>6989</v>
      </c>
      <c r="D172" s="35" t="s">
        <v>6988</v>
      </c>
      <c r="E172" s="35">
        <v>71379</v>
      </c>
      <c r="F172" s="34">
        <v>5</v>
      </c>
      <c r="G172" s="59">
        <v>105</v>
      </c>
      <c r="H172" s="72"/>
      <c r="I172" s="73">
        <f t="shared" si="4"/>
        <v>0</v>
      </c>
      <c r="J172" s="74" t="str">
        <f t="shared" si="5"/>
        <v/>
      </c>
    </row>
    <row r="173" spans="1:10">
      <c r="A173" s="35">
        <v>172</v>
      </c>
      <c r="B173" s="35" t="s">
        <v>13</v>
      </c>
      <c r="C173" s="35" t="s">
        <v>6987</v>
      </c>
      <c r="D173" s="35" t="s">
        <v>4495</v>
      </c>
      <c r="E173" s="35">
        <v>71379</v>
      </c>
      <c r="F173" s="34">
        <v>5</v>
      </c>
      <c r="G173" s="59">
        <v>94</v>
      </c>
      <c r="H173" s="72"/>
      <c r="I173" s="73">
        <f t="shared" si="4"/>
        <v>0</v>
      </c>
      <c r="J173" s="74" t="str">
        <f t="shared" si="5"/>
        <v/>
      </c>
    </row>
    <row r="174" spans="1:10">
      <c r="A174" s="35">
        <v>173</v>
      </c>
      <c r="B174" s="35" t="s">
        <v>13</v>
      </c>
      <c r="C174" s="35" t="s">
        <v>6986</v>
      </c>
      <c r="D174" s="35" t="s">
        <v>6985</v>
      </c>
      <c r="E174" s="35">
        <v>81640</v>
      </c>
      <c r="F174" s="34">
        <v>5</v>
      </c>
      <c r="G174" s="59">
        <v>1725</v>
      </c>
      <c r="H174" s="72"/>
      <c r="I174" s="73">
        <f t="shared" si="4"/>
        <v>0</v>
      </c>
      <c r="J174" s="74" t="str">
        <f t="shared" si="5"/>
        <v/>
      </c>
    </row>
    <row r="175" spans="1:10">
      <c r="A175" s="35">
        <v>174</v>
      </c>
      <c r="B175" s="35" t="s">
        <v>13</v>
      </c>
      <c r="C175" s="35" t="s">
        <v>6984</v>
      </c>
      <c r="D175" s="35" t="s">
        <v>6983</v>
      </c>
      <c r="E175" s="35">
        <v>71379</v>
      </c>
      <c r="F175" s="34">
        <v>5</v>
      </c>
      <c r="G175" s="59">
        <v>24.2</v>
      </c>
      <c r="H175" s="72"/>
      <c r="I175" s="73">
        <f t="shared" si="4"/>
        <v>0</v>
      </c>
      <c r="J175" s="74" t="str">
        <f t="shared" si="5"/>
        <v/>
      </c>
    </row>
    <row r="176" spans="1:10">
      <c r="A176" s="35">
        <v>175</v>
      </c>
      <c r="B176" s="35" t="s">
        <v>13</v>
      </c>
      <c r="C176" s="35" t="s">
        <v>6982</v>
      </c>
      <c r="D176" s="35" t="s">
        <v>6981</v>
      </c>
      <c r="E176" s="35">
        <v>71379</v>
      </c>
      <c r="F176" s="34">
        <v>5</v>
      </c>
      <c r="G176" s="59">
        <v>69.05</v>
      </c>
      <c r="H176" s="72"/>
      <c r="I176" s="73">
        <f t="shared" si="4"/>
        <v>0</v>
      </c>
      <c r="J176" s="74" t="str">
        <f t="shared" si="5"/>
        <v/>
      </c>
    </row>
    <row r="177" spans="1:10">
      <c r="A177" s="35">
        <v>176</v>
      </c>
      <c r="B177" s="35" t="s">
        <v>13</v>
      </c>
      <c r="C177" s="35" t="s">
        <v>6980</v>
      </c>
      <c r="D177" s="35" t="s">
        <v>6979</v>
      </c>
      <c r="E177" s="35">
        <v>71379</v>
      </c>
      <c r="F177" s="34">
        <v>5</v>
      </c>
      <c r="G177" s="59">
        <v>68.56</v>
      </c>
      <c r="H177" s="72"/>
      <c r="I177" s="73">
        <f t="shared" si="4"/>
        <v>0</v>
      </c>
      <c r="J177" s="74" t="str">
        <f t="shared" si="5"/>
        <v/>
      </c>
    </row>
    <row r="178" spans="1:10">
      <c r="A178" s="35">
        <v>177</v>
      </c>
      <c r="B178" s="35" t="s">
        <v>13</v>
      </c>
      <c r="C178" s="35" t="s">
        <v>6978</v>
      </c>
      <c r="D178" s="35" t="s">
        <v>6977</v>
      </c>
      <c r="E178" s="35">
        <v>71379</v>
      </c>
      <c r="F178" s="34">
        <v>5</v>
      </c>
      <c r="G178" s="59">
        <v>137</v>
      </c>
      <c r="H178" s="72"/>
      <c r="I178" s="73">
        <f t="shared" si="4"/>
        <v>0</v>
      </c>
      <c r="J178" s="74" t="str">
        <f t="shared" si="5"/>
        <v/>
      </c>
    </row>
    <row r="179" spans="1:10">
      <c r="A179" s="35">
        <v>178</v>
      </c>
      <c r="B179" s="35" t="s">
        <v>13</v>
      </c>
      <c r="C179" s="35" t="s">
        <v>6976</v>
      </c>
      <c r="D179" s="35" t="s">
        <v>6975</v>
      </c>
      <c r="E179" s="35">
        <v>74025</v>
      </c>
      <c r="F179" s="34">
        <v>5</v>
      </c>
      <c r="G179" s="59">
        <v>196.19</v>
      </c>
      <c r="H179" s="72"/>
      <c r="I179" s="73">
        <f t="shared" si="4"/>
        <v>0</v>
      </c>
      <c r="J179" s="74" t="str">
        <f t="shared" si="5"/>
        <v/>
      </c>
    </row>
    <row r="180" spans="1:10">
      <c r="A180" s="35">
        <v>179</v>
      </c>
      <c r="B180" s="35" t="s">
        <v>13</v>
      </c>
      <c r="C180" s="35" t="s">
        <v>6974</v>
      </c>
      <c r="D180" s="35" t="s">
        <v>6973</v>
      </c>
      <c r="E180" s="35">
        <v>71379</v>
      </c>
      <c r="F180" s="34">
        <v>5</v>
      </c>
      <c r="G180" s="59">
        <v>70</v>
      </c>
      <c r="H180" s="72"/>
      <c r="I180" s="73">
        <f t="shared" si="4"/>
        <v>0</v>
      </c>
      <c r="J180" s="74" t="str">
        <f t="shared" si="5"/>
        <v/>
      </c>
    </row>
    <row r="181" spans="1:10">
      <c r="A181" s="35">
        <v>180</v>
      </c>
      <c r="B181" s="35" t="s">
        <v>13</v>
      </c>
      <c r="C181" s="35" t="s">
        <v>6972</v>
      </c>
      <c r="D181" s="35" t="s">
        <v>4495</v>
      </c>
      <c r="E181" s="35">
        <v>71379</v>
      </c>
      <c r="F181" s="34">
        <v>5</v>
      </c>
      <c r="G181" s="59">
        <v>106</v>
      </c>
      <c r="H181" s="72"/>
      <c r="I181" s="73">
        <f t="shared" si="4"/>
        <v>0</v>
      </c>
      <c r="J181" s="74" t="str">
        <f t="shared" si="5"/>
        <v/>
      </c>
    </row>
    <row r="182" spans="1:10">
      <c r="A182" s="35">
        <v>181</v>
      </c>
      <c r="B182" s="35" t="s">
        <v>13</v>
      </c>
      <c r="C182" s="35" t="s">
        <v>6971</v>
      </c>
      <c r="D182" s="35" t="s">
        <v>2788</v>
      </c>
      <c r="E182" s="35">
        <v>71379</v>
      </c>
      <c r="F182" s="34">
        <v>5</v>
      </c>
      <c r="G182" s="59">
        <v>142.72999999999999</v>
      </c>
      <c r="H182" s="72"/>
      <c r="I182" s="73">
        <f t="shared" si="4"/>
        <v>0</v>
      </c>
      <c r="J182" s="74" t="str">
        <f t="shared" si="5"/>
        <v/>
      </c>
    </row>
    <row r="183" spans="1:10">
      <c r="A183" s="35">
        <v>182</v>
      </c>
      <c r="B183" s="35" t="s">
        <v>13</v>
      </c>
      <c r="C183" s="35" t="s">
        <v>6970</v>
      </c>
      <c r="D183" s="35" t="s">
        <v>6969</v>
      </c>
      <c r="E183" s="35">
        <v>71379</v>
      </c>
      <c r="F183" s="34">
        <v>10</v>
      </c>
      <c r="G183" s="59">
        <v>62.24</v>
      </c>
      <c r="H183" s="72"/>
      <c r="I183" s="73">
        <f t="shared" si="4"/>
        <v>0</v>
      </c>
      <c r="J183" s="74" t="str">
        <f t="shared" si="5"/>
        <v/>
      </c>
    </row>
    <row r="184" spans="1:10">
      <c r="A184" s="35">
        <v>183</v>
      </c>
      <c r="B184" s="35" t="s">
        <v>13</v>
      </c>
      <c r="C184" s="35" t="s">
        <v>6968</v>
      </c>
      <c r="D184" s="35" t="s">
        <v>6967</v>
      </c>
      <c r="E184" s="35">
        <v>71379</v>
      </c>
      <c r="F184" s="34">
        <v>5</v>
      </c>
      <c r="G184" s="59">
        <v>1742.15</v>
      </c>
      <c r="H184" s="72"/>
      <c r="I184" s="73">
        <f t="shared" si="4"/>
        <v>0</v>
      </c>
      <c r="J184" s="74" t="str">
        <f t="shared" si="5"/>
        <v/>
      </c>
    </row>
    <row r="185" spans="1:10">
      <c r="A185" s="35">
        <v>184</v>
      </c>
      <c r="B185" s="35" t="s">
        <v>13</v>
      </c>
      <c r="C185" s="35" t="s">
        <v>6966</v>
      </c>
      <c r="D185" s="35" t="s">
        <v>6965</v>
      </c>
      <c r="E185" s="35">
        <v>71379</v>
      </c>
      <c r="F185" s="34">
        <v>6</v>
      </c>
      <c r="G185" s="59">
        <v>251.51</v>
      </c>
      <c r="H185" s="72"/>
      <c r="I185" s="73">
        <f t="shared" si="4"/>
        <v>0</v>
      </c>
      <c r="J185" s="74" t="str">
        <f t="shared" si="5"/>
        <v/>
      </c>
    </row>
    <row r="186" spans="1:10">
      <c r="A186" s="35">
        <v>185</v>
      </c>
      <c r="B186" s="35" t="s">
        <v>13</v>
      </c>
      <c r="C186" s="35" t="s">
        <v>6964</v>
      </c>
      <c r="D186" s="35" t="s">
        <v>4495</v>
      </c>
      <c r="E186" s="35">
        <v>71379</v>
      </c>
      <c r="F186" s="34">
        <v>5</v>
      </c>
      <c r="G186" s="59">
        <v>88.59</v>
      </c>
      <c r="H186" s="72"/>
      <c r="I186" s="73">
        <f t="shared" si="4"/>
        <v>0</v>
      </c>
      <c r="J186" s="74" t="str">
        <f t="shared" si="5"/>
        <v/>
      </c>
    </row>
    <row r="187" spans="1:10">
      <c r="A187" s="35">
        <v>186</v>
      </c>
      <c r="B187" s="35" t="s">
        <v>13</v>
      </c>
      <c r="C187" s="35" t="s">
        <v>6963</v>
      </c>
      <c r="D187" s="35" t="s">
        <v>6962</v>
      </c>
      <c r="E187" s="35">
        <v>71379</v>
      </c>
      <c r="F187" s="34">
        <v>54</v>
      </c>
      <c r="G187" s="59">
        <v>19.5</v>
      </c>
      <c r="H187" s="72"/>
      <c r="I187" s="73">
        <f t="shared" si="4"/>
        <v>0</v>
      </c>
      <c r="J187" s="74" t="str">
        <f t="shared" si="5"/>
        <v/>
      </c>
    </row>
    <row r="188" spans="1:10">
      <c r="A188" s="35">
        <v>187</v>
      </c>
      <c r="B188" s="35" t="s">
        <v>13</v>
      </c>
      <c r="C188" s="35" t="s">
        <v>6961</v>
      </c>
      <c r="D188" s="35" t="s">
        <v>6960</v>
      </c>
      <c r="E188" s="35">
        <v>71379</v>
      </c>
      <c r="F188" s="34">
        <v>5</v>
      </c>
      <c r="G188" s="59">
        <v>375</v>
      </c>
      <c r="H188" s="72"/>
      <c r="I188" s="73">
        <f t="shared" si="4"/>
        <v>0</v>
      </c>
      <c r="J188" s="74" t="str">
        <f t="shared" si="5"/>
        <v/>
      </c>
    </row>
    <row r="189" spans="1:10">
      <c r="A189" s="35">
        <v>188</v>
      </c>
      <c r="B189" s="35" t="s">
        <v>13</v>
      </c>
      <c r="C189" s="35" t="s">
        <v>6958</v>
      </c>
      <c r="D189" s="35" t="s">
        <v>6957</v>
      </c>
      <c r="E189" s="35">
        <v>71379</v>
      </c>
      <c r="F189" s="34">
        <v>5</v>
      </c>
      <c r="G189" s="59">
        <v>535</v>
      </c>
      <c r="H189" s="72"/>
      <c r="I189" s="73">
        <f t="shared" si="4"/>
        <v>0</v>
      </c>
      <c r="J189" s="74" t="str">
        <f t="shared" si="5"/>
        <v/>
      </c>
    </row>
    <row r="190" spans="1:10">
      <c r="A190" s="35">
        <v>189</v>
      </c>
      <c r="B190" s="35" t="s">
        <v>13</v>
      </c>
      <c r="C190" s="35" t="s">
        <v>6956</v>
      </c>
      <c r="D190" s="35" t="s">
        <v>6955</v>
      </c>
      <c r="E190" s="35">
        <v>624</v>
      </c>
      <c r="F190" s="34">
        <v>5</v>
      </c>
      <c r="G190" s="59">
        <v>562</v>
      </c>
      <c r="H190" s="72"/>
      <c r="I190" s="73">
        <f t="shared" si="4"/>
        <v>0</v>
      </c>
      <c r="J190" s="74" t="str">
        <f t="shared" si="5"/>
        <v/>
      </c>
    </row>
    <row r="191" spans="1:10">
      <c r="A191" s="35">
        <v>190</v>
      </c>
      <c r="B191" s="35" t="s">
        <v>13</v>
      </c>
      <c r="C191" s="35" t="s">
        <v>6954</v>
      </c>
      <c r="D191" s="35" t="s">
        <v>6953</v>
      </c>
      <c r="E191" s="35">
        <v>71379</v>
      </c>
      <c r="F191" s="34">
        <v>5</v>
      </c>
      <c r="G191" s="59">
        <v>393.48</v>
      </c>
      <c r="H191" s="72"/>
      <c r="I191" s="73">
        <f t="shared" si="4"/>
        <v>0</v>
      </c>
      <c r="J191" s="74" t="str">
        <f t="shared" si="5"/>
        <v/>
      </c>
    </row>
    <row r="192" spans="1:10">
      <c r="A192" s="35">
        <v>191</v>
      </c>
      <c r="B192" s="35" t="s">
        <v>13</v>
      </c>
      <c r="C192" s="35" t="s">
        <v>6952</v>
      </c>
      <c r="D192" s="35" t="s">
        <v>6951</v>
      </c>
      <c r="E192" s="35">
        <v>71379</v>
      </c>
      <c r="F192" s="34">
        <v>5</v>
      </c>
      <c r="G192" s="59">
        <v>185.44</v>
      </c>
      <c r="H192" s="72"/>
      <c r="I192" s="73">
        <f t="shared" si="4"/>
        <v>0</v>
      </c>
      <c r="J192" s="74" t="str">
        <f t="shared" si="5"/>
        <v/>
      </c>
    </row>
    <row r="193" spans="1:10">
      <c r="A193" s="35">
        <v>192</v>
      </c>
      <c r="B193" s="35" t="s">
        <v>13</v>
      </c>
      <c r="C193" s="35" t="s">
        <v>6950</v>
      </c>
      <c r="D193" s="35" t="s">
        <v>2851</v>
      </c>
      <c r="E193" s="35">
        <v>71379</v>
      </c>
      <c r="F193" s="34">
        <v>5</v>
      </c>
      <c r="G193" s="59">
        <v>4232.12</v>
      </c>
      <c r="H193" s="72"/>
      <c r="I193" s="73">
        <f t="shared" si="4"/>
        <v>0</v>
      </c>
      <c r="J193" s="74" t="str">
        <f t="shared" si="5"/>
        <v/>
      </c>
    </row>
    <row r="194" spans="1:10">
      <c r="A194" s="35">
        <v>193</v>
      </c>
      <c r="B194" s="35" t="s">
        <v>13</v>
      </c>
      <c r="C194" s="35" t="s">
        <v>6949</v>
      </c>
      <c r="D194" s="35" t="s">
        <v>5107</v>
      </c>
      <c r="E194" s="35">
        <v>71379</v>
      </c>
      <c r="F194" s="34">
        <v>5</v>
      </c>
      <c r="G194" s="59">
        <v>30</v>
      </c>
      <c r="H194" s="72"/>
      <c r="I194" s="73">
        <f t="shared" si="4"/>
        <v>0</v>
      </c>
      <c r="J194" s="74" t="str">
        <f t="shared" si="5"/>
        <v/>
      </c>
    </row>
    <row r="195" spans="1:10">
      <c r="A195" s="35">
        <v>194</v>
      </c>
      <c r="B195" s="35" t="s">
        <v>13</v>
      </c>
      <c r="C195" s="35" t="s">
        <v>6948</v>
      </c>
      <c r="D195" s="35" t="s">
        <v>5107</v>
      </c>
      <c r="E195" s="35">
        <v>71379</v>
      </c>
      <c r="F195" s="34">
        <v>6</v>
      </c>
      <c r="G195" s="59">
        <v>42.53</v>
      </c>
      <c r="H195" s="72"/>
      <c r="I195" s="73">
        <f t="shared" ref="I195:I258" si="6">H195*F195</f>
        <v>0</v>
      </c>
      <c r="J195" s="74" t="str">
        <f t="shared" ref="J195:J258" si="7">IF(H:H&gt;G:G, "Above Estimated Unit Price", "")</f>
        <v/>
      </c>
    </row>
    <row r="196" spans="1:10">
      <c r="A196" s="35">
        <v>195</v>
      </c>
      <c r="B196" s="35" t="s">
        <v>13</v>
      </c>
      <c r="C196" s="35" t="s">
        <v>6947</v>
      </c>
      <c r="D196" s="35" t="s">
        <v>6854</v>
      </c>
      <c r="E196" s="35">
        <v>71379</v>
      </c>
      <c r="F196" s="34">
        <v>5</v>
      </c>
      <c r="G196" s="59">
        <v>93.75</v>
      </c>
      <c r="H196" s="72"/>
      <c r="I196" s="73">
        <f t="shared" si="6"/>
        <v>0</v>
      </c>
      <c r="J196" s="74" t="str">
        <f t="shared" si="7"/>
        <v/>
      </c>
    </row>
    <row r="197" spans="1:10">
      <c r="A197" s="35">
        <v>196</v>
      </c>
      <c r="B197" s="35" t="s">
        <v>13</v>
      </c>
      <c r="C197" s="35" t="s">
        <v>6946</v>
      </c>
      <c r="D197" s="35" t="s">
        <v>2674</v>
      </c>
      <c r="E197" s="35">
        <v>2176</v>
      </c>
      <c r="F197" s="34">
        <v>5</v>
      </c>
      <c r="G197" s="59">
        <v>115</v>
      </c>
      <c r="H197" s="72"/>
      <c r="I197" s="73">
        <f t="shared" si="6"/>
        <v>0</v>
      </c>
      <c r="J197" s="74" t="str">
        <f t="shared" si="7"/>
        <v/>
      </c>
    </row>
    <row r="198" spans="1:10">
      <c r="A198" s="35">
        <v>197</v>
      </c>
      <c r="B198" s="35" t="s">
        <v>13</v>
      </c>
      <c r="C198" s="35" t="s">
        <v>6945</v>
      </c>
      <c r="D198" s="35" t="s">
        <v>2674</v>
      </c>
      <c r="E198" s="35">
        <v>2176</v>
      </c>
      <c r="F198" s="34">
        <v>5</v>
      </c>
      <c r="G198" s="59">
        <v>55</v>
      </c>
      <c r="H198" s="72"/>
      <c r="I198" s="73">
        <f t="shared" si="6"/>
        <v>0</v>
      </c>
      <c r="J198" s="74" t="str">
        <f t="shared" si="7"/>
        <v/>
      </c>
    </row>
    <row r="199" spans="1:10">
      <c r="A199" s="35">
        <v>198</v>
      </c>
      <c r="B199" s="35" t="s">
        <v>13</v>
      </c>
      <c r="C199" s="35">
        <v>3020227</v>
      </c>
      <c r="D199" s="35" t="s">
        <v>2943</v>
      </c>
      <c r="E199" s="35">
        <v>198</v>
      </c>
      <c r="F199" s="34">
        <v>5</v>
      </c>
      <c r="G199" s="59">
        <v>1660</v>
      </c>
      <c r="H199" s="72"/>
      <c r="I199" s="73">
        <f t="shared" si="6"/>
        <v>0</v>
      </c>
      <c r="J199" s="74" t="str">
        <f t="shared" si="7"/>
        <v/>
      </c>
    </row>
    <row r="200" spans="1:10">
      <c r="A200" s="35">
        <v>200</v>
      </c>
      <c r="B200" s="35" t="s">
        <v>13</v>
      </c>
      <c r="C200" s="35" t="s">
        <v>6944</v>
      </c>
      <c r="D200" s="35" t="s">
        <v>6927</v>
      </c>
      <c r="E200" s="35">
        <v>22863</v>
      </c>
      <c r="F200" s="34">
        <v>5</v>
      </c>
      <c r="G200" s="59">
        <v>289.86</v>
      </c>
      <c r="H200" s="72"/>
      <c r="I200" s="73">
        <f t="shared" si="6"/>
        <v>0</v>
      </c>
      <c r="J200" s="74" t="str">
        <f t="shared" si="7"/>
        <v/>
      </c>
    </row>
    <row r="201" spans="1:10">
      <c r="A201" s="35">
        <v>201</v>
      </c>
      <c r="B201" s="35" t="s">
        <v>13</v>
      </c>
      <c r="C201" s="35" t="s">
        <v>6943</v>
      </c>
      <c r="D201" s="35" t="s">
        <v>6942</v>
      </c>
      <c r="E201" s="35">
        <v>71379</v>
      </c>
      <c r="F201" s="34">
        <v>5</v>
      </c>
      <c r="G201" s="59">
        <v>534.44000000000005</v>
      </c>
      <c r="H201" s="72"/>
      <c r="I201" s="73">
        <f t="shared" si="6"/>
        <v>0</v>
      </c>
      <c r="J201" s="74" t="str">
        <f t="shared" si="7"/>
        <v/>
      </c>
    </row>
    <row r="202" spans="1:10">
      <c r="A202" s="35">
        <v>202</v>
      </c>
      <c r="B202" s="35" t="s">
        <v>13</v>
      </c>
      <c r="C202" s="35" t="s">
        <v>6941</v>
      </c>
      <c r="D202" s="35" t="s">
        <v>3163</v>
      </c>
      <c r="E202" s="35">
        <v>88044</v>
      </c>
      <c r="F202" s="34">
        <v>5</v>
      </c>
      <c r="G202" s="59">
        <v>74.8</v>
      </c>
      <c r="H202" s="72"/>
      <c r="I202" s="73">
        <f t="shared" si="6"/>
        <v>0</v>
      </c>
      <c r="J202" s="74" t="str">
        <f t="shared" si="7"/>
        <v/>
      </c>
    </row>
    <row r="203" spans="1:10">
      <c r="A203" s="35">
        <v>203</v>
      </c>
      <c r="B203" s="35" t="s">
        <v>13</v>
      </c>
      <c r="C203" s="35" t="s">
        <v>6940</v>
      </c>
      <c r="D203" s="35" t="s">
        <v>4016</v>
      </c>
      <c r="E203" s="35">
        <v>76275</v>
      </c>
      <c r="F203" s="34">
        <v>192</v>
      </c>
      <c r="G203" s="59">
        <v>0.9</v>
      </c>
      <c r="H203" s="72"/>
      <c r="I203" s="73">
        <f t="shared" si="6"/>
        <v>0</v>
      </c>
      <c r="J203" s="74" t="str">
        <f t="shared" si="7"/>
        <v/>
      </c>
    </row>
    <row r="204" spans="1:10">
      <c r="A204" s="35">
        <v>204</v>
      </c>
      <c r="B204" s="35" t="s">
        <v>13</v>
      </c>
      <c r="C204" s="35" t="s">
        <v>6939</v>
      </c>
      <c r="D204" s="35" t="s">
        <v>5495</v>
      </c>
      <c r="E204" s="35">
        <v>76275</v>
      </c>
      <c r="F204" s="34">
        <v>5</v>
      </c>
      <c r="G204" s="59">
        <v>16.670000000000002</v>
      </c>
      <c r="H204" s="72"/>
      <c r="I204" s="73">
        <f t="shared" si="6"/>
        <v>0</v>
      </c>
      <c r="J204" s="74" t="str">
        <f t="shared" si="7"/>
        <v/>
      </c>
    </row>
    <row r="205" spans="1:10">
      <c r="A205" s="35">
        <v>205</v>
      </c>
      <c r="B205" s="35" t="s">
        <v>13</v>
      </c>
      <c r="C205" s="35" t="s">
        <v>6938</v>
      </c>
      <c r="D205" s="35" t="s">
        <v>6937</v>
      </c>
      <c r="E205" s="35">
        <v>76275</v>
      </c>
      <c r="F205" s="34">
        <v>6</v>
      </c>
      <c r="G205" s="59">
        <v>17.03</v>
      </c>
      <c r="H205" s="72"/>
      <c r="I205" s="73">
        <f t="shared" si="6"/>
        <v>0</v>
      </c>
      <c r="J205" s="74" t="str">
        <f t="shared" si="7"/>
        <v/>
      </c>
    </row>
    <row r="206" spans="1:10">
      <c r="A206" s="35">
        <v>206</v>
      </c>
      <c r="B206" s="35" t="s">
        <v>13</v>
      </c>
      <c r="C206" s="35" t="s">
        <v>6936</v>
      </c>
      <c r="D206" s="35" t="s">
        <v>6935</v>
      </c>
      <c r="E206" s="35">
        <v>76275</v>
      </c>
      <c r="F206" s="34">
        <v>6</v>
      </c>
      <c r="G206" s="59">
        <v>227</v>
      </c>
      <c r="H206" s="72"/>
      <c r="I206" s="73">
        <f t="shared" si="6"/>
        <v>0</v>
      </c>
      <c r="J206" s="74" t="str">
        <f t="shared" si="7"/>
        <v/>
      </c>
    </row>
    <row r="207" spans="1:10">
      <c r="A207" s="35">
        <v>207</v>
      </c>
      <c r="B207" s="35" t="s">
        <v>13</v>
      </c>
      <c r="C207" s="35" t="s">
        <v>6934</v>
      </c>
      <c r="D207" s="35" t="s">
        <v>6933</v>
      </c>
      <c r="E207" s="35">
        <v>76275</v>
      </c>
      <c r="F207" s="34">
        <v>7</v>
      </c>
      <c r="G207" s="59">
        <v>23.72</v>
      </c>
      <c r="H207" s="72"/>
      <c r="I207" s="73">
        <f t="shared" si="6"/>
        <v>0</v>
      </c>
      <c r="J207" s="74" t="str">
        <f t="shared" si="7"/>
        <v/>
      </c>
    </row>
    <row r="208" spans="1:10">
      <c r="A208" s="35">
        <v>208</v>
      </c>
      <c r="B208" s="35" t="s">
        <v>13</v>
      </c>
      <c r="C208" s="35" t="s">
        <v>4571</v>
      </c>
      <c r="D208" s="35" t="s">
        <v>2759</v>
      </c>
      <c r="E208" s="35" t="s">
        <v>4570</v>
      </c>
      <c r="F208" s="34">
        <v>29</v>
      </c>
      <c r="G208" s="59">
        <v>5.45</v>
      </c>
      <c r="H208" s="72"/>
      <c r="I208" s="73">
        <f t="shared" si="6"/>
        <v>0</v>
      </c>
      <c r="J208" s="74" t="str">
        <f t="shared" si="7"/>
        <v/>
      </c>
    </row>
    <row r="209" spans="1:10">
      <c r="A209" s="35">
        <v>209</v>
      </c>
      <c r="B209" s="35" t="s">
        <v>13</v>
      </c>
      <c r="C209" s="35" t="s">
        <v>6932</v>
      </c>
      <c r="D209" s="35" t="s">
        <v>5495</v>
      </c>
      <c r="E209" s="35">
        <v>76275</v>
      </c>
      <c r="F209" s="34">
        <v>5</v>
      </c>
      <c r="G209" s="59">
        <v>25.2</v>
      </c>
      <c r="H209" s="72"/>
      <c r="I209" s="73">
        <f t="shared" si="6"/>
        <v>0</v>
      </c>
      <c r="J209" s="74" t="str">
        <f t="shared" si="7"/>
        <v/>
      </c>
    </row>
    <row r="210" spans="1:10">
      <c r="A210" s="35">
        <v>210</v>
      </c>
      <c r="B210" s="35" t="s">
        <v>13</v>
      </c>
      <c r="C210" s="35" t="s">
        <v>6044</v>
      </c>
      <c r="D210" s="35" t="s">
        <v>2759</v>
      </c>
      <c r="E210" s="35">
        <v>198</v>
      </c>
      <c r="F210" s="34">
        <v>5</v>
      </c>
      <c r="G210" s="59">
        <v>384.2</v>
      </c>
      <c r="H210" s="72"/>
      <c r="I210" s="73">
        <f t="shared" si="6"/>
        <v>0</v>
      </c>
      <c r="J210" s="74" t="str">
        <f t="shared" si="7"/>
        <v/>
      </c>
    </row>
    <row r="211" spans="1:10">
      <c r="A211" s="35">
        <v>211</v>
      </c>
      <c r="B211" s="35" t="s">
        <v>13</v>
      </c>
      <c r="C211" s="35" t="s">
        <v>1233</v>
      </c>
      <c r="D211" s="35" t="s">
        <v>2755</v>
      </c>
      <c r="E211" s="35">
        <v>198</v>
      </c>
      <c r="F211" s="34">
        <v>25</v>
      </c>
      <c r="G211" s="59">
        <v>4</v>
      </c>
      <c r="H211" s="72"/>
      <c r="I211" s="73">
        <f t="shared" si="6"/>
        <v>0</v>
      </c>
      <c r="J211" s="74" t="str">
        <f t="shared" si="7"/>
        <v/>
      </c>
    </row>
    <row r="212" spans="1:10">
      <c r="A212" s="35">
        <v>212</v>
      </c>
      <c r="B212" s="35" t="s">
        <v>13</v>
      </c>
      <c r="C212" s="35" t="s">
        <v>6930</v>
      </c>
      <c r="D212" s="35" t="s">
        <v>6929</v>
      </c>
      <c r="E212" s="35">
        <v>71379</v>
      </c>
      <c r="F212" s="34">
        <v>5</v>
      </c>
      <c r="G212" s="59">
        <v>93.23</v>
      </c>
      <c r="H212" s="72"/>
      <c r="I212" s="73">
        <f t="shared" si="6"/>
        <v>0</v>
      </c>
      <c r="J212" s="74" t="str">
        <f t="shared" si="7"/>
        <v/>
      </c>
    </row>
    <row r="213" spans="1:10">
      <c r="A213" s="35">
        <v>213</v>
      </c>
      <c r="B213" s="35" t="s">
        <v>13</v>
      </c>
      <c r="C213" s="35" t="s">
        <v>6928</v>
      </c>
      <c r="D213" s="35" t="s">
        <v>6927</v>
      </c>
      <c r="E213" s="35">
        <v>22863</v>
      </c>
      <c r="F213" s="34">
        <v>5</v>
      </c>
      <c r="G213" s="59">
        <v>289.86</v>
      </c>
      <c r="H213" s="72"/>
      <c r="I213" s="73">
        <f t="shared" si="6"/>
        <v>0</v>
      </c>
      <c r="J213" s="74" t="str">
        <f t="shared" si="7"/>
        <v/>
      </c>
    </row>
    <row r="214" spans="1:10">
      <c r="A214" s="35">
        <v>214</v>
      </c>
      <c r="B214" s="35" t="s">
        <v>13</v>
      </c>
      <c r="C214" s="35" t="s">
        <v>6926</v>
      </c>
      <c r="D214" s="35" t="s">
        <v>6045</v>
      </c>
      <c r="E214" s="35">
        <v>1276</v>
      </c>
      <c r="F214" s="34">
        <v>5</v>
      </c>
      <c r="G214" s="59">
        <v>63.79</v>
      </c>
      <c r="H214" s="72"/>
      <c r="I214" s="73">
        <f t="shared" si="6"/>
        <v>0</v>
      </c>
      <c r="J214" s="74" t="str">
        <f t="shared" si="7"/>
        <v/>
      </c>
    </row>
    <row r="215" spans="1:10">
      <c r="A215" s="35">
        <v>215</v>
      </c>
      <c r="B215" s="35" t="s">
        <v>13</v>
      </c>
      <c r="C215" s="35" t="s">
        <v>6925</v>
      </c>
      <c r="D215" s="35" t="s">
        <v>6924</v>
      </c>
      <c r="E215" s="35" t="s">
        <v>6923</v>
      </c>
      <c r="F215" s="34">
        <v>23</v>
      </c>
      <c r="G215" s="59">
        <v>251.15</v>
      </c>
      <c r="H215" s="72"/>
      <c r="I215" s="73">
        <f t="shared" si="6"/>
        <v>0</v>
      </c>
      <c r="J215" s="74" t="str">
        <f t="shared" si="7"/>
        <v/>
      </c>
    </row>
    <row r="216" spans="1:10">
      <c r="A216" s="35">
        <v>216</v>
      </c>
      <c r="B216" s="35" t="s">
        <v>13</v>
      </c>
      <c r="C216" s="35" t="s">
        <v>6922</v>
      </c>
      <c r="D216" s="35" t="s">
        <v>6921</v>
      </c>
      <c r="E216" s="35" t="s">
        <v>6920</v>
      </c>
      <c r="F216" s="34">
        <v>5</v>
      </c>
      <c r="G216" s="59">
        <v>400.76</v>
      </c>
      <c r="H216" s="72"/>
      <c r="I216" s="73">
        <f t="shared" si="6"/>
        <v>0</v>
      </c>
      <c r="J216" s="74" t="str">
        <f t="shared" si="7"/>
        <v/>
      </c>
    </row>
    <row r="217" spans="1:10">
      <c r="A217" s="35">
        <v>217</v>
      </c>
      <c r="B217" s="35" t="s">
        <v>13</v>
      </c>
      <c r="C217" s="35" t="s">
        <v>6919</v>
      </c>
      <c r="D217" s="35" t="s">
        <v>6918</v>
      </c>
      <c r="E217" s="35">
        <v>71379</v>
      </c>
      <c r="F217" s="34">
        <v>5</v>
      </c>
      <c r="G217" s="59">
        <v>144.91</v>
      </c>
      <c r="H217" s="72"/>
      <c r="I217" s="73">
        <f t="shared" si="6"/>
        <v>0</v>
      </c>
      <c r="J217" s="74" t="str">
        <f t="shared" si="7"/>
        <v/>
      </c>
    </row>
    <row r="218" spans="1:10">
      <c r="A218" s="35">
        <v>218</v>
      </c>
      <c r="B218" s="35" t="s">
        <v>13</v>
      </c>
      <c r="C218" s="35" t="s">
        <v>6917</v>
      </c>
      <c r="D218" s="35" t="s">
        <v>6045</v>
      </c>
      <c r="E218" s="35">
        <v>71379</v>
      </c>
      <c r="F218" s="34">
        <v>5</v>
      </c>
      <c r="G218" s="59">
        <v>17.32</v>
      </c>
      <c r="H218" s="72"/>
      <c r="I218" s="73">
        <f t="shared" si="6"/>
        <v>0</v>
      </c>
      <c r="J218" s="74" t="str">
        <f t="shared" si="7"/>
        <v/>
      </c>
    </row>
    <row r="219" spans="1:10">
      <c r="A219" s="35">
        <v>219</v>
      </c>
      <c r="B219" s="35" t="s">
        <v>13</v>
      </c>
      <c r="C219" s="35" t="s">
        <v>6916</v>
      </c>
      <c r="D219" s="35" t="s">
        <v>4200</v>
      </c>
      <c r="E219" s="35">
        <v>31435</v>
      </c>
      <c r="F219" s="34">
        <v>5</v>
      </c>
      <c r="G219" s="59">
        <v>228.1</v>
      </c>
      <c r="H219" s="72"/>
      <c r="I219" s="73">
        <f t="shared" si="6"/>
        <v>0</v>
      </c>
      <c r="J219" s="74" t="str">
        <f t="shared" si="7"/>
        <v/>
      </c>
    </row>
    <row r="220" spans="1:10">
      <c r="A220" s="35">
        <v>220</v>
      </c>
      <c r="B220" s="35" t="s">
        <v>13</v>
      </c>
      <c r="C220" s="35" t="s">
        <v>3898</v>
      </c>
      <c r="D220" s="35" t="s">
        <v>2751</v>
      </c>
      <c r="E220" s="35">
        <v>96906</v>
      </c>
      <c r="F220" s="34">
        <v>20</v>
      </c>
      <c r="G220" s="59">
        <v>5.1000000000000005</v>
      </c>
      <c r="H220" s="72"/>
      <c r="I220" s="73">
        <f t="shared" si="6"/>
        <v>0</v>
      </c>
      <c r="J220" s="74" t="str">
        <f t="shared" si="7"/>
        <v/>
      </c>
    </row>
    <row r="221" spans="1:10">
      <c r="A221" s="35">
        <v>221</v>
      </c>
      <c r="B221" s="35" t="s">
        <v>13</v>
      </c>
      <c r="C221" s="35" t="s">
        <v>6915</v>
      </c>
      <c r="D221" s="35" t="s">
        <v>6914</v>
      </c>
      <c r="E221" s="35">
        <v>71379</v>
      </c>
      <c r="F221" s="34">
        <v>5</v>
      </c>
      <c r="G221" s="59">
        <v>218.6</v>
      </c>
      <c r="H221" s="72"/>
      <c r="I221" s="73">
        <f t="shared" si="6"/>
        <v>0</v>
      </c>
      <c r="J221" s="74" t="str">
        <f t="shared" si="7"/>
        <v/>
      </c>
    </row>
    <row r="222" spans="1:10">
      <c r="A222" s="35">
        <v>222</v>
      </c>
      <c r="B222" s="35" t="s">
        <v>13</v>
      </c>
      <c r="C222" s="35" t="s">
        <v>4882</v>
      </c>
      <c r="D222" s="35" t="s">
        <v>3236</v>
      </c>
      <c r="E222" s="35">
        <v>88044</v>
      </c>
      <c r="F222" s="34">
        <v>6</v>
      </c>
      <c r="G222" s="59">
        <v>25.973333333333333</v>
      </c>
      <c r="H222" s="72"/>
      <c r="I222" s="73">
        <f t="shared" si="6"/>
        <v>0</v>
      </c>
      <c r="J222" s="74" t="str">
        <f t="shared" si="7"/>
        <v/>
      </c>
    </row>
    <row r="223" spans="1:10">
      <c r="A223" s="35">
        <v>223</v>
      </c>
      <c r="B223" s="35" t="s">
        <v>13</v>
      </c>
      <c r="C223" s="35" t="s">
        <v>6913</v>
      </c>
      <c r="D223" s="35" t="s">
        <v>6912</v>
      </c>
      <c r="E223" s="35">
        <v>71379</v>
      </c>
      <c r="F223" s="34">
        <v>5</v>
      </c>
      <c r="G223" s="59">
        <v>312.33</v>
      </c>
      <c r="H223" s="72"/>
      <c r="I223" s="73">
        <f t="shared" si="6"/>
        <v>0</v>
      </c>
      <c r="J223" s="74" t="str">
        <f t="shared" si="7"/>
        <v/>
      </c>
    </row>
    <row r="224" spans="1:10">
      <c r="A224" s="35">
        <v>224</v>
      </c>
      <c r="B224" s="35" t="s">
        <v>13</v>
      </c>
      <c r="C224" s="35" t="s">
        <v>715</v>
      </c>
      <c r="D224" s="35" t="s">
        <v>2876</v>
      </c>
      <c r="E224" s="35">
        <v>80205</v>
      </c>
      <c r="F224" s="34">
        <v>8</v>
      </c>
      <c r="G224" s="59">
        <v>32.356666666666662</v>
      </c>
      <c r="H224" s="72"/>
      <c r="I224" s="73">
        <f t="shared" si="6"/>
        <v>0</v>
      </c>
      <c r="J224" s="74" t="str">
        <f t="shared" si="7"/>
        <v/>
      </c>
    </row>
    <row r="225" spans="1:10">
      <c r="A225" s="35">
        <v>225</v>
      </c>
      <c r="B225" s="35" t="s">
        <v>13</v>
      </c>
      <c r="C225" s="35" t="s">
        <v>2691</v>
      </c>
      <c r="D225" s="35" t="s">
        <v>2690</v>
      </c>
      <c r="E225" s="35" t="s">
        <v>2689</v>
      </c>
      <c r="F225" s="34">
        <v>5</v>
      </c>
      <c r="G225" s="59">
        <v>56.336666666666666</v>
      </c>
      <c r="H225" s="72"/>
      <c r="I225" s="73">
        <f t="shared" si="6"/>
        <v>0</v>
      </c>
      <c r="J225" s="74" t="str">
        <f t="shared" si="7"/>
        <v/>
      </c>
    </row>
    <row r="226" spans="1:10">
      <c r="A226" s="35">
        <v>226</v>
      </c>
      <c r="B226" s="35" t="s">
        <v>13</v>
      </c>
      <c r="C226" s="35" t="s">
        <v>3280</v>
      </c>
      <c r="D226" s="35" t="s">
        <v>2743</v>
      </c>
      <c r="E226" s="35">
        <v>80205</v>
      </c>
      <c r="F226" s="34">
        <v>104</v>
      </c>
      <c r="G226" s="59">
        <v>1.97</v>
      </c>
      <c r="H226" s="72"/>
      <c r="I226" s="73">
        <f t="shared" si="6"/>
        <v>0</v>
      </c>
      <c r="J226" s="74" t="str">
        <f t="shared" si="7"/>
        <v/>
      </c>
    </row>
    <row r="227" spans="1:10">
      <c r="A227" s="35">
        <v>227</v>
      </c>
      <c r="B227" s="35" t="s">
        <v>13</v>
      </c>
      <c r="C227" s="35" t="s">
        <v>6910</v>
      </c>
      <c r="D227" s="35" t="s">
        <v>3854</v>
      </c>
      <c r="E227" s="35" t="s">
        <v>2812</v>
      </c>
      <c r="F227" s="34">
        <v>5</v>
      </c>
      <c r="G227" s="59">
        <v>11.670000000000002</v>
      </c>
      <c r="H227" s="72"/>
      <c r="I227" s="73">
        <f t="shared" si="6"/>
        <v>0</v>
      </c>
      <c r="J227" s="74" t="str">
        <f t="shared" si="7"/>
        <v/>
      </c>
    </row>
    <row r="228" spans="1:10">
      <c r="A228" s="35">
        <v>228</v>
      </c>
      <c r="B228" s="35" t="s">
        <v>13</v>
      </c>
      <c r="C228" s="35" t="s">
        <v>6258</v>
      </c>
      <c r="D228" s="35" t="s">
        <v>2967</v>
      </c>
      <c r="E228" s="35">
        <v>6329</v>
      </c>
      <c r="F228" s="34">
        <v>60</v>
      </c>
      <c r="G228" s="59">
        <v>2.1933333333333334</v>
      </c>
      <c r="H228" s="72"/>
      <c r="I228" s="73">
        <f t="shared" si="6"/>
        <v>0</v>
      </c>
      <c r="J228" s="74" t="str">
        <f t="shared" si="7"/>
        <v/>
      </c>
    </row>
    <row r="229" spans="1:10" s="36" customFormat="1">
      <c r="A229" s="35">
        <v>229</v>
      </c>
      <c r="B229" s="37" t="s">
        <v>13</v>
      </c>
      <c r="C229" s="37">
        <v>2236006</v>
      </c>
      <c r="D229" s="37" t="s">
        <v>4482</v>
      </c>
      <c r="E229" s="37" t="s">
        <v>6412</v>
      </c>
      <c r="F229" s="38">
        <v>200</v>
      </c>
      <c r="G229" s="60">
        <v>0.8</v>
      </c>
      <c r="H229" s="72"/>
      <c r="I229" s="73">
        <f t="shared" si="6"/>
        <v>0</v>
      </c>
      <c r="J229" s="74" t="str">
        <f t="shared" si="7"/>
        <v/>
      </c>
    </row>
    <row r="230" spans="1:10">
      <c r="A230" s="35">
        <v>230</v>
      </c>
      <c r="B230" s="35" t="s">
        <v>13</v>
      </c>
      <c r="C230" s="35" t="s">
        <v>3638</v>
      </c>
      <c r="D230" s="35" t="s">
        <v>2752</v>
      </c>
      <c r="E230" s="35">
        <v>96906</v>
      </c>
      <c r="F230" s="34">
        <v>500</v>
      </c>
      <c r="G230" s="59">
        <v>5.4233333333333329</v>
      </c>
      <c r="H230" s="72"/>
      <c r="I230" s="73">
        <f t="shared" si="6"/>
        <v>0</v>
      </c>
      <c r="J230" s="74" t="str">
        <f t="shared" si="7"/>
        <v/>
      </c>
    </row>
    <row r="231" spans="1:10">
      <c r="A231" s="35">
        <v>231</v>
      </c>
      <c r="B231" s="35" t="s">
        <v>13</v>
      </c>
      <c r="C231" s="35">
        <v>3032309</v>
      </c>
      <c r="D231" s="35" t="s">
        <v>6908</v>
      </c>
      <c r="E231" s="35">
        <v>198</v>
      </c>
      <c r="F231" s="34">
        <v>5</v>
      </c>
      <c r="G231" s="59">
        <v>1824.43</v>
      </c>
      <c r="H231" s="72"/>
      <c r="I231" s="73">
        <f t="shared" si="6"/>
        <v>0</v>
      </c>
      <c r="J231" s="74" t="str">
        <f t="shared" si="7"/>
        <v/>
      </c>
    </row>
    <row r="232" spans="1:10">
      <c r="A232" s="35">
        <v>232</v>
      </c>
      <c r="B232" s="35" t="s">
        <v>13</v>
      </c>
      <c r="C232" s="35" t="s">
        <v>4724</v>
      </c>
      <c r="D232" s="35" t="s">
        <v>2685</v>
      </c>
      <c r="E232" s="35">
        <v>81343</v>
      </c>
      <c r="F232" s="34">
        <v>13</v>
      </c>
      <c r="G232" s="59">
        <v>4.6500000000000004</v>
      </c>
      <c r="H232" s="72"/>
      <c r="I232" s="73">
        <f t="shared" si="6"/>
        <v>0</v>
      </c>
      <c r="J232" s="74" t="str">
        <f t="shared" si="7"/>
        <v/>
      </c>
    </row>
    <row r="233" spans="1:10">
      <c r="A233" s="35">
        <v>233</v>
      </c>
      <c r="B233" s="35" t="s">
        <v>13</v>
      </c>
      <c r="C233" s="35" t="s">
        <v>703</v>
      </c>
      <c r="D233" s="35" t="s">
        <v>3260</v>
      </c>
      <c r="E233" s="35">
        <v>80205</v>
      </c>
      <c r="F233" s="34">
        <v>200</v>
      </c>
      <c r="G233" s="59">
        <v>0.67333333333333334</v>
      </c>
      <c r="H233" s="72"/>
      <c r="I233" s="73">
        <f t="shared" si="6"/>
        <v>0</v>
      </c>
      <c r="J233" s="74" t="str">
        <f t="shared" si="7"/>
        <v/>
      </c>
    </row>
    <row r="234" spans="1:10">
      <c r="A234" s="35">
        <v>234</v>
      </c>
      <c r="B234" s="35" t="s">
        <v>13</v>
      </c>
      <c r="C234" s="35">
        <v>3010880</v>
      </c>
      <c r="D234" s="35" t="s">
        <v>6499</v>
      </c>
      <c r="E234" s="35">
        <v>198</v>
      </c>
      <c r="F234" s="34">
        <v>14</v>
      </c>
      <c r="G234" s="59">
        <v>4.3266666666666671</v>
      </c>
      <c r="H234" s="72"/>
      <c r="I234" s="73">
        <f t="shared" si="6"/>
        <v>0</v>
      </c>
      <c r="J234" s="74" t="str">
        <f t="shared" si="7"/>
        <v/>
      </c>
    </row>
    <row r="235" spans="1:10">
      <c r="A235" s="35">
        <v>235</v>
      </c>
      <c r="B235" s="35" t="s">
        <v>13</v>
      </c>
      <c r="C235" s="35">
        <v>4553</v>
      </c>
      <c r="D235" s="35" t="s">
        <v>3671</v>
      </c>
      <c r="E235" s="35">
        <v>8806</v>
      </c>
      <c r="F235" s="34">
        <v>8</v>
      </c>
      <c r="G235" s="59">
        <v>14.823333333333332</v>
      </c>
      <c r="H235" s="72"/>
      <c r="I235" s="73">
        <f t="shared" si="6"/>
        <v>0</v>
      </c>
      <c r="J235" s="74" t="str">
        <f t="shared" si="7"/>
        <v/>
      </c>
    </row>
    <row r="236" spans="1:10">
      <c r="A236" s="35">
        <v>236</v>
      </c>
      <c r="B236" s="35" t="s">
        <v>13</v>
      </c>
      <c r="C236" s="35" t="s">
        <v>6907</v>
      </c>
      <c r="D236" s="35" t="s">
        <v>6906</v>
      </c>
      <c r="E236" s="35">
        <v>71379</v>
      </c>
      <c r="F236" s="34">
        <v>5</v>
      </c>
      <c r="G236" s="59">
        <v>282.60000000000002</v>
      </c>
      <c r="H236" s="72"/>
      <c r="I236" s="73">
        <f t="shared" si="6"/>
        <v>0</v>
      </c>
      <c r="J236" s="74" t="str">
        <f t="shared" si="7"/>
        <v/>
      </c>
    </row>
    <row r="237" spans="1:10">
      <c r="A237" s="35">
        <v>237</v>
      </c>
      <c r="B237" s="35" t="s">
        <v>13</v>
      </c>
      <c r="C237" s="35" t="s">
        <v>6905</v>
      </c>
      <c r="D237" s="35" t="s">
        <v>6904</v>
      </c>
      <c r="E237" s="35">
        <v>71379</v>
      </c>
      <c r="F237" s="34">
        <v>6</v>
      </c>
      <c r="G237" s="59">
        <v>1918.63</v>
      </c>
      <c r="H237" s="72"/>
      <c r="I237" s="73">
        <f t="shared" si="6"/>
        <v>0</v>
      </c>
      <c r="J237" s="74" t="str">
        <f t="shared" si="7"/>
        <v/>
      </c>
    </row>
    <row r="238" spans="1:10">
      <c r="A238" s="35">
        <v>238</v>
      </c>
      <c r="B238" s="35" t="s">
        <v>13</v>
      </c>
      <c r="C238" s="35" t="s">
        <v>4951</v>
      </c>
      <c r="D238" s="35" t="s">
        <v>3214</v>
      </c>
      <c r="E238" s="35">
        <v>88044</v>
      </c>
      <c r="F238" s="34">
        <v>10</v>
      </c>
      <c r="G238" s="59">
        <v>35.319999999999993</v>
      </c>
      <c r="H238" s="72"/>
      <c r="I238" s="73">
        <f t="shared" si="6"/>
        <v>0</v>
      </c>
      <c r="J238" s="74" t="str">
        <f t="shared" si="7"/>
        <v/>
      </c>
    </row>
    <row r="239" spans="1:10">
      <c r="A239" s="35">
        <v>239</v>
      </c>
      <c r="B239" s="35" t="s">
        <v>13</v>
      </c>
      <c r="C239" s="35" t="s">
        <v>3018</v>
      </c>
      <c r="D239" s="35" t="s">
        <v>3017</v>
      </c>
      <c r="E239" s="35">
        <v>198</v>
      </c>
      <c r="F239" s="34">
        <v>5</v>
      </c>
      <c r="G239" s="59">
        <v>23.05</v>
      </c>
      <c r="H239" s="72"/>
      <c r="I239" s="73">
        <f t="shared" si="6"/>
        <v>0</v>
      </c>
      <c r="J239" s="74" t="str">
        <f t="shared" si="7"/>
        <v/>
      </c>
    </row>
    <row r="240" spans="1:10">
      <c r="A240" s="35">
        <v>240</v>
      </c>
      <c r="B240" s="35" t="s">
        <v>13</v>
      </c>
      <c r="C240" s="35" t="s">
        <v>6902</v>
      </c>
      <c r="D240" s="35" t="s">
        <v>2751</v>
      </c>
      <c r="E240" s="35">
        <v>80205</v>
      </c>
      <c r="F240" s="34">
        <v>5</v>
      </c>
      <c r="G240" s="59">
        <v>41.176666666666669</v>
      </c>
      <c r="H240" s="72"/>
      <c r="I240" s="73">
        <f t="shared" si="6"/>
        <v>0</v>
      </c>
      <c r="J240" s="74" t="str">
        <f t="shared" si="7"/>
        <v/>
      </c>
    </row>
    <row r="241" spans="1:10">
      <c r="A241" s="35">
        <v>241</v>
      </c>
      <c r="B241" s="35" t="s">
        <v>13</v>
      </c>
      <c r="C241" s="35" t="s">
        <v>6901</v>
      </c>
      <c r="D241" s="35" t="s">
        <v>6900</v>
      </c>
      <c r="E241" s="35">
        <v>71379</v>
      </c>
      <c r="F241" s="34">
        <v>5</v>
      </c>
      <c r="G241" s="59">
        <v>503.11</v>
      </c>
      <c r="H241" s="72"/>
      <c r="I241" s="73">
        <f t="shared" si="6"/>
        <v>0</v>
      </c>
      <c r="J241" s="74" t="str">
        <f t="shared" si="7"/>
        <v/>
      </c>
    </row>
    <row r="242" spans="1:10">
      <c r="A242" s="35">
        <v>242</v>
      </c>
      <c r="B242" s="35" t="s">
        <v>13</v>
      </c>
      <c r="C242" s="35" t="s">
        <v>6899</v>
      </c>
      <c r="D242" s="35" t="s">
        <v>6898</v>
      </c>
      <c r="E242" s="35">
        <v>198</v>
      </c>
      <c r="F242" s="34">
        <v>5</v>
      </c>
      <c r="G242" s="59">
        <v>218.5</v>
      </c>
      <c r="H242" s="72"/>
      <c r="I242" s="73">
        <f t="shared" si="6"/>
        <v>0</v>
      </c>
      <c r="J242" s="74" t="str">
        <f t="shared" si="7"/>
        <v/>
      </c>
    </row>
    <row r="243" spans="1:10">
      <c r="A243" s="35">
        <v>243</v>
      </c>
      <c r="B243" s="35" t="s">
        <v>13</v>
      </c>
      <c r="C243" s="35" t="s">
        <v>2687</v>
      </c>
      <c r="D243" s="35" t="s">
        <v>2686</v>
      </c>
      <c r="E243" s="35">
        <v>13520</v>
      </c>
      <c r="F243" s="34">
        <v>5</v>
      </c>
      <c r="G243" s="59">
        <v>161.72999999999999</v>
      </c>
      <c r="H243" s="72"/>
      <c r="I243" s="73">
        <f t="shared" si="6"/>
        <v>0</v>
      </c>
      <c r="J243" s="74" t="str">
        <f t="shared" si="7"/>
        <v/>
      </c>
    </row>
    <row r="244" spans="1:10">
      <c r="A244" s="35">
        <v>244</v>
      </c>
      <c r="B244" s="35" t="s">
        <v>13</v>
      </c>
      <c r="C244" s="35">
        <v>3009024</v>
      </c>
      <c r="D244" s="35" t="s">
        <v>6503</v>
      </c>
      <c r="E244" s="35">
        <v>198</v>
      </c>
      <c r="F244" s="34">
        <v>5</v>
      </c>
      <c r="G244" s="59">
        <v>250.9666666666667</v>
      </c>
      <c r="H244" s="72"/>
      <c r="I244" s="73">
        <f t="shared" si="6"/>
        <v>0</v>
      </c>
      <c r="J244" s="74" t="str">
        <f t="shared" si="7"/>
        <v/>
      </c>
    </row>
    <row r="245" spans="1:10">
      <c r="A245" s="35">
        <v>245</v>
      </c>
      <c r="B245" s="35" t="s">
        <v>13</v>
      </c>
      <c r="C245" s="35" t="s">
        <v>6897</v>
      </c>
      <c r="D245" s="35" t="s">
        <v>2743</v>
      </c>
      <c r="E245" s="35">
        <v>80205</v>
      </c>
      <c r="F245" s="34">
        <v>13</v>
      </c>
      <c r="G245" s="59">
        <v>6.9533333333333331</v>
      </c>
      <c r="H245" s="72"/>
      <c r="I245" s="73">
        <f t="shared" si="6"/>
        <v>0</v>
      </c>
      <c r="J245" s="74" t="str">
        <f t="shared" si="7"/>
        <v/>
      </c>
    </row>
    <row r="246" spans="1:10">
      <c r="A246" s="35">
        <v>246</v>
      </c>
      <c r="B246" s="35" t="s">
        <v>13</v>
      </c>
      <c r="C246" s="35" t="s">
        <v>6896</v>
      </c>
      <c r="D246" s="35" t="s">
        <v>5020</v>
      </c>
      <c r="E246" s="35">
        <v>624</v>
      </c>
      <c r="F246" s="34">
        <v>5</v>
      </c>
      <c r="G246" s="59">
        <v>148.68</v>
      </c>
      <c r="H246" s="72"/>
      <c r="I246" s="73">
        <f t="shared" si="6"/>
        <v>0</v>
      </c>
      <c r="J246" s="74" t="str">
        <f t="shared" si="7"/>
        <v/>
      </c>
    </row>
    <row r="247" spans="1:10">
      <c r="A247" s="35">
        <v>247</v>
      </c>
      <c r="B247" s="35" t="s">
        <v>13</v>
      </c>
      <c r="C247" s="35" t="s">
        <v>6895</v>
      </c>
      <c r="D247" s="35" t="s">
        <v>3269</v>
      </c>
      <c r="E247" s="35">
        <v>88044</v>
      </c>
      <c r="F247" s="34">
        <v>5</v>
      </c>
      <c r="G247" s="59">
        <v>34.553333333333335</v>
      </c>
      <c r="H247" s="72"/>
      <c r="I247" s="73">
        <f t="shared" si="6"/>
        <v>0</v>
      </c>
      <c r="J247" s="74" t="str">
        <f t="shared" si="7"/>
        <v/>
      </c>
    </row>
    <row r="248" spans="1:10">
      <c r="A248" s="35">
        <v>248</v>
      </c>
      <c r="B248" s="35" t="s">
        <v>13</v>
      </c>
      <c r="C248" s="35" t="s">
        <v>6894</v>
      </c>
      <c r="D248" s="35" t="s">
        <v>6893</v>
      </c>
      <c r="E248" s="35">
        <v>33269</v>
      </c>
      <c r="F248" s="34">
        <v>5</v>
      </c>
      <c r="G248" s="59">
        <v>17.260000000000002</v>
      </c>
      <c r="H248" s="72"/>
      <c r="I248" s="73">
        <f t="shared" si="6"/>
        <v>0</v>
      </c>
      <c r="J248" s="74" t="str">
        <f t="shared" si="7"/>
        <v/>
      </c>
    </row>
    <row r="249" spans="1:10">
      <c r="A249" s="35">
        <v>249</v>
      </c>
      <c r="B249" s="35" t="s">
        <v>13</v>
      </c>
      <c r="C249" s="35" t="s">
        <v>6892</v>
      </c>
      <c r="D249" s="35" t="s">
        <v>6891</v>
      </c>
      <c r="E249" s="35">
        <v>32970</v>
      </c>
      <c r="F249" s="34">
        <v>5</v>
      </c>
      <c r="G249" s="59">
        <v>197.28</v>
      </c>
      <c r="H249" s="72"/>
      <c r="I249" s="73">
        <f t="shared" si="6"/>
        <v>0</v>
      </c>
      <c r="J249" s="74" t="str">
        <f t="shared" si="7"/>
        <v/>
      </c>
    </row>
    <row r="250" spans="1:10">
      <c r="A250" s="35">
        <v>250</v>
      </c>
      <c r="B250" s="35" t="s">
        <v>13</v>
      </c>
      <c r="C250" s="35" t="s">
        <v>6890</v>
      </c>
      <c r="D250" s="35" t="s">
        <v>6723</v>
      </c>
      <c r="E250" s="35">
        <v>71379</v>
      </c>
      <c r="F250" s="34">
        <v>7</v>
      </c>
      <c r="G250" s="59">
        <v>122.44</v>
      </c>
      <c r="H250" s="72"/>
      <c r="I250" s="73">
        <f t="shared" si="6"/>
        <v>0</v>
      </c>
      <c r="J250" s="74" t="str">
        <f t="shared" si="7"/>
        <v/>
      </c>
    </row>
    <row r="251" spans="1:10">
      <c r="A251" s="35">
        <v>251</v>
      </c>
      <c r="B251" s="35" t="s">
        <v>13</v>
      </c>
      <c r="C251" s="35" t="s">
        <v>6889</v>
      </c>
      <c r="D251" s="35" t="s">
        <v>6888</v>
      </c>
      <c r="E251" s="35">
        <v>88044</v>
      </c>
      <c r="F251" s="34">
        <v>30</v>
      </c>
      <c r="G251" s="59">
        <v>17.7</v>
      </c>
      <c r="H251" s="72"/>
      <c r="I251" s="73">
        <f t="shared" si="6"/>
        <v>0</v>
      </c>
      <c r="J251" s="74" t="str">
        <f t="shared" si="7"/>
        <v/>
      </c>
    </row>
    <row r="252" spans="1:10">
      <c r="A252" s="35">
        <v>252</v>
      </c>
      <c r="B252" s="35" t="s">
        <v>13</v>
      </c>
      <c r="C252" s="35" t="s">
        <v>6887</v>
      </c>
      <c r="D252" s="35" t="s">
        <v>3260</v>
      </c>
      <c r="E252" s="35">
        <v>96906</v>
      </c>
      <c r="F252" s="34">
        <v>30</v>
      </c>
      <c r="G252" s="59">
        <v>21.806666666666668</v>
      </c>
      <c r="H252" s="72"/>
      <c r="I252" s="73">
        <f t="shared" si="6"/>
        <v>0</v>
      </c>
      <c r="J252" s="74" t="str">
        <f t="shared" si="7"/>
        <v/>
      </c>
    </row>
    <row r="253" spans="1:10">
      <c r="A253" s="35">
        <v>253</v>
      </c>
      <c r="B253" s="35" t="s">
        <v>13</v>
      </c>
      <c r="C253" s="35" t="s">
        <v>4890</v>
      </c>
      <c r="D253" s="35" t="s">
        <v>2822</v>
      </c>
      <c r="E253" s="35">
        <v>80205</v>
      </c>
      <c r="F253" s="34">
        <v>5</v>
      </c>
      <c r="G253" s="59">
        <v>52.73</v>
      </c>
      <c r="H253" s="72"/>
      <c r="I253" s="73">
        <f t="shared" si="6"/>
        <v>0</v>
      </c>
      <c r="J253" s="74" t="str">
        <f t="shared" si="7"/>
        <v/>
      </c>
    </row>
    <row r="254" spans="1:10">
      <c r="A254" s="35">
        <v>254</v>
      </c>
      <c r="B254" s="35" t="s">
        <v>13</v>
      </c>
      <c r="C254" s="35" t="s">
        <v>6886</v>
      </c>
      <c r="D254" s="35" t="s">
        <v>2752</v>
      </c>
      <c r="E254" s="35">
        <v>96906</v>
      </c>
      <c r="F254" s="34">
        <v>25</v>
      </c>
      <c r="G254" s="59">
        <v>5.39</v>
      </c>
      <c r="H254" s="72"/>
      <c r="I254" s="73">
        <f t="shared" si="6"/>
        <v>0</v>
      </c>
      <c r="J254" s="74" t="str">
        <f t="shared" si="7"/>
        <v/>
      </c>
    </row>
    <row r="255" spans="1:10">
      <c r="A255" s="35">
        <v>255</v>
      </c>
      <c r="B255" s="35" t="s">
        <v>13</v>
      </c>
      <c r="C255" s="35" t="s">
        <v>6885</v>
      </c>
      <c r="D255" s="35" t="s">
        <v>6884</v>
      </c>
      <c r="E255" s="35">
        <v>71379</v>
      </c>
      <c r="F255" s="34">
        <v>5</v>
      </c>
      <c r="G255" s="59">
        <v>911.38</v>
      </c>
      <c r="H255" s="72"/>
      <c r="I255" s="73">
        <f t="shared" si="6"/>
        <v>0</v>
      </c>
      <c r="J255" s="74" t="str">
        <f t="shared" si="7"/>
        <v/>
      </c>
    </row>
    <row r="256" spans="1:10">
      <c r="A256" s="35">
        <v>256</v>
      </c>
      <c r="B256" s="35" t="s">
        <v>13</v>
      </c>
      <c r="C256" s="35" t="s">
        <v>4522</v>
      </c>
      <c r="D256" s="35" t="s">
        <v>2974</v>
      </c>
      <c r="E256" s="35" t="s">
        <v>4351</v>
      </c>
      <c r="F256" s="34">
        <v>50</v>
      </c>
      <c r="G256" s="59">
        <v>17.746666666666666</v>
      </c>
      <c r="H256" s="72"/>
      <c r="I256" s="73">
        <f t="shared" si="6"/>
        <v>0</v>
      </c>
      <c r="J256" s="74" t="str">
        <f t="shared" si="7"/>
        <v/>
      </c>
    </row>
    <row r="257" spans="1:10">
      <c r="A257" s="35">
        <v>257</v>
      </c>
      <c r="B257" s="35" t="s">
        <v>13</v>
      </c>
      <c r="C257" s="35" t="s">
        <v>3773</v>
      </c>
      <c r="D257" s="35" t="s">
        <v>3772</v>
      </c>
      <c r="E257" s="35">
        <v>96906</v>
      </c>
      <c r="F257" s="34">
        <v>73</v>
      </c>
      <c r="G257" s="59">
        <v>0.80333333333333334</v>
      </c>
      <c r="H257" s="72"/>
      <c r="I257" s="73">
        <f t="shared" si="6"/>
        <v>0</v>
      </c>
      <c r="J257" s="74" t="str">
        <f t="shared" si="7"/>
        <v/>
      </c>
    </row>
    <row r="258" spans="1:10">
      <c r="A258" s="35">
        <v>258</v>
      </c>
      <c r="B258" s="35" t="s">
        <v>13</v>
      </c>
      <c r="C258" s="35" t="s">
        <v>6883</v>
      </c>
      <c r="D258" s="35" t="s">
        <v>2801</v>
      </c>
      <c r="E258" s="35">
        <v>76275</v>
      </c>
      <c r="F258" s="34">
        <v>11</v>
      </c>
      <c r="G258" s="59">
        <v>68.040000000000006</v>
      </c>
      <c r="H258" s="72"/>
      <c r="I258" s="73">
        <f t="shared" si="6"/>
        <v>0</v>
      </c>
      <c r="J258" s="74" t="str">
        <f t="shared" si="7"/>
        <v/>
      </c>
    </row>
    <row r="259" spans="1:10">
      <c r="A259" s="35">
        <v>259</v>
      </c>
      <c r="B259" s="35" t="s">
        <v>13</v>
      </c>
      <c r="C259" s="35" t="s">
        <v>5992</v>
      </c>
      <c r="D259" s="35" t="s">
        <v>5991</v>
      </c>
      <c r="E259" s="35" t="s">
        <v>2392</v>
      </c>
      <c r="F259" s="34">
        <v>5</v>
      </c>
      <c r="G259" s="59">
        <v>105.26666666666667</v>
      </c>
      <c r="H259" s="72"/>
      <c r="I259" s="73">
        <f t="shared" ref="I259:I322" si="8">H259*F259</f>
        <v>0</v>
      </c>
      <c r="J259" s="74" t="str">
        <f t="shared" ref="J259:J322" si="9">IF(H:H&gt;G:G, "Above Estimated Unit Price", "")</f>
        <v/>
      </c>
    </row>
    <row r="260" spans="1:10">
      <c r="A260" s="35">
        <v>260</v>
      </c>
      <c r="B260" s="35" t="s">
        <v>13</v>
      </c>
      <c r="C260" s="35" t="s">
        <v>6882</v>
      </c>
      <c r="D260" s="35" t="s">
        <v>2752</v>
      </c>
      <c r="E260" s="35">
        <v>76275</v>
      </c>
      <c r="F260" s="34">
        <v>24</v>
      </c>
      <c r="G260" s="59">
        <v>15.56</v>
      </c>
      <c r="H260" s="72"/>
      <c r="I260" s="73">
        <f t="shared" si="8"/>
        <v>0</v>
      </c>
      <c r="J260" s="74" t="str">
        <f t="shared" si="9"/>
        <v/>
      </c>
    </row>
    <row r="261" spans="1:10">
      <c r="A261" s="35">
        <v>261</v>
      </c>
      <c r="B261" s="35" t="s">
        <v>13</v>
      </c>
      <c r="C261" s="35" t="s">
        <v>1289</v>
      </c>
      <c r="D261" s="35" t="s">
        <v>3236</v>
      </c>
      <c r="E261" s="35">
        <v>88044</v>
      </c>
      <c r="F261" s="34">
        <v>23</v>
      </c>
      <c r="G261" s="59">
        <v>7.69</v>
      </c>
      <c r="H261" s="72"/>
      <c r="I261" s="73">
        <f t="shared" si="8"/>
        <v>0</v>
      </c>
      <c r="J261" s="74" t="str">
        <f t="shared" si="9"/>
        <v/>
      </c>
    </row>
    <row r="262" spans="1:10">
      <c r="A262" s="35">
        <v>262</v>
      </c>
      <c r="B262" s="35" t="s">
        <v>13</v>
      </c>
      <c r="C262" s="35" t="s">
        <v>6881</v>
      </c>
      <c r="D262" s="35" t="s">
        <v>2841</v>
      </c>
      <c r="E262" s="35">
        <v>22373</v>
      </c>
      <c r="F262" s="34">
        <v>5</v>
      </c>
      <c r="G262" s="59">
        <v>216.82666666666668</v>
      </c>
      <c r="H262" s="72"/>
      <c r="I262" s="73">
        <f t="shared" si="8"/>
        <v>0</v>
      </c>
      <c r="J262" s="74" t="str">
        <f t="shared" si="9"/>
        <v/>
      </c>
    </row>
    <row r="263" spans="1:10">
      <c r="A263" s="35">
        <v>263</v>
      </c>
      <c r="B263" s="35" t="s">
        <v>13</v>
      </c>
      <c r="C263" s="35" t="s">
        <v>6880</v>
      </c>
      <c r="D263" s="35" t="s">
        <v>2752</v>
      </c>
      <c r="E263" s="35">
        <v>80205</v>
      </c>
      <c r="F263" s="34">
        <v>20</v>
      </c>
      <c r="G263" s="59">
        <v>4.3166666666666664</v>
      </c>
      <c r="H263" s="72"/>
      <c r="I263" s="73">
        <f t="shared" si="8"/>
        <v>0</v>
      </c>
      <c r="J263" s="74" t="str">
        <f t="shared" si="9"/>
        <v/>
      </c>
    </row>
    <row r="264" spans="1:10">
      <c r="A264" s="35">
        <v>264</v>
      </c>
      <c r="B264" s="35" t="s">
        <v>13</v>
      </c>
      <c r="C264" s="35" t="s">
        <v>426</v>
      </c>
      <c r="D264" s="35" t="s">
        <v>3284</v>
      </c>
      <c r="E264" s="35">
        <v>80205</v>
      </c>
      <c r="F264" s="34">
        <v>104</v>
      </c>
      <c r="G264" s="59">
        <v>1.06</v>
      </c>
      <c r="H264" s="72"/>
      <c r="I264" s="73">
        <f t="shared" si="8"/>
        <v>0</v>
      </c>
      <c r="J264" s="74" t="str">
        <f t="shared" si="9"/>
        <v/>
      </c>
    </row>
    <row r="265" spans="1:10">
      <c r="A265" s="35">
        <v>265</v>
      </c>
      <c r="B265" s="35" t="s">
        <v>13</v>
      </c>
      <c r="C265" s="35" t="s">
        <v>6879</v>
      </c>
      <c r="D265" s="35" t="s">
        <v>2752</v>
      </c>
      <c r="E265" s="35">
        <v>88044</v>
      </c>
      <c r="F265" s="34">
        <v>20</v>
      </c>
      <c r="G265" s="59">
        <v>10.956666666666665</v>
      </c>
      <c r="H265" s="72"/>
      <c r="I265" s="73">
        <f t="shared" si="8"/>
        <v>0</v>
      </c>
      <c r="J265" s="74" t="str">
        <f t="shared" si="9"/>
        <v/>
      </c>
    </row>
    <row r="266" spans="1:10">
      <c r="A266" s="35">
        <v>266</v>
      </c>
      <c r="B266" s="35" t="s">
        <v>13</v>
      </c>
      <c r="C266" s="35" t="s">
        <v>6877</v>
      </c>
      <c r="D266" s="35" t="s">
        <v>3236</v>
      </c>
      <c r="E266" s="35">
        <v>88044</v>
      </c>
      <c r="F266" s="34">
        <v>36</v>
      </c>
      <c r="G266" s="59">
        <v>39.453333333333333</v>
      </c>
      <c r="H266" s="72"/>
      <c r="I266" s="73">
        <f t="shared" si="8"/>
        <v>0</v>
      </c>
      <c r="J266" s="74" t="str">
        <f t="shared" si="9"/>
        <v/>
      </c>
    </row>
    <row r="267" spans="1:10">
      <c r="A267" s="35">
        <v>267</v>
      </c>
      <c r="B267" s="35" t="s">
        <v>13</v>
      </c>
      <c r="C267" s="35" t="s">
        <v>6876</v>
      </c>
      <c r="D267" s="35" t="s">
        <v>6875</v>
      </c>
      <c r="E267" s="35">
        <v>88044</v>
      </c>
      <c r="F267" s="34">
        <v>24</v>
      </c>
      <c r="G267" s="59">
        <v>45.346666666666664</v>
      </c>
      <c r="H267" s="72"/>
      <c r="I267" s="73">
        <f t="shared" si="8"/>
        <v>0</v>
      </c>
      <c r="J267" s="74" t="str">
        <f t="shared" si="9"/>
        <v/>
      </c>
    </row>
    <row r="268" spans="1:10">
      <c r="A268" s="35">
        <v>268</v>
      </c>
      <c r="B268" s="35" t="s">
        <v>13</v>
      </c>
      <c r="C268" s="35" t="s">
        <v>4864</v>
      </c>
      <c r="D268" s="35" t="s">
        <v>2752</v>
      </c>
      <c r="E268" s="35">
        <v>88044</v>
      </c>
      <c r="F268" s="34">
        <v>650</v>
      </c>
      <c r="G268" s="59">
        <v>10.843333333333334</v>
      </c>
      <c r="H268" s="72"/>
      <c r="I268" s="73">
        <f t="shared" si="8"/>
        <v>0</v>
      </c>
      <c r="J268" s="74" t="str">
        <f t="shared" si="9"/>
        <v/>
      </c>
    </row>
    <row r="269" spans="1:10">
      <c r="A269" s="35">
        <v>269</v>
      </c>
      <c r="B269" s="35" t="s">
        <v>13</v>
      </c>
      <c r="C269" s="35" t="s">
        <v>6874</v>
      </c>
      <c r="D269" s="35" t="s">
        <v>4861</v>
      </c>
      <c r="E269" s="35">
        <v>88044</v>
      </c>
      <c r="F269" s="34">
        <v>63</v>
      </c>
      <c r="G269" s="59">
        <v>5.27</v>
      </c>
      <c r="H269" s="72"/>
      <c r="I269" s="73">
        <f t="shared" si="8"/>
        <v>0</v>
      </c>
      <c r="J269" s="74" t="str">
        <f t="shared" si="9"/>
        <v/>
      </c>
    </row>
    <row r="270" spans="1:10">
      <c r="A270" s="35">
        <v>270</v>
      </c>
      <c r="B270" s="35" t="s">
        <v>13</v>
      </c>
      <c r="C270" s="35" t="s">
        <v>6873</v>
      </c>
      <c r="D270" s="35" t="s">
        <v>3082</v>
      </c>
      <c r="E270" s="35">
        <v>76275</v>
      </c>
      <c r="F270" s="34">
        <v>24</v>
      </c>
      <c r="G270" s="59">
        <v>18</v>
      </c>
      <c r="H270" s="72"/>
      <c r="I270" s="73">
        <f t="shared" si="8"/>
        <v>0</v>
      </c>
      <c r="J270" s="74" t="str">
        <f t="shared" si="9"/>
        <v/>
      </c>
    </row>
    <row r="271" spans="1:10">
      <c r="A271" s="35">
        <v>271</v>
      </c>
      <c r="B271" s="35" t="s">
        <v>13</v>
      </c>
      <c r="C271" s="35" t="s">
        <v>6872</v>
      </c>
      <c r="D271" s="35" t="s">
        <v>2743</v>
      </c>
      <c r="E271" s="35">
        <v>71379</v>
      </c>
      <c r="F271" s="34">
        <v>24</v>
      </c>
      <c r="G271" s="59">
        <v>2.25</v>
      </c>
      <c r="H271" s="72"/>
      <c r="I271" s="73">
        <f t="shared" si="8"/>
        <v>0</v>
      </c>
      <c r="J271" s="74" t="str">
        <f t="shared" si="9"/>
        <v/>
      </c>
    </row>
    <row r="272" spans="1:10">
      <c r="A272" s="35">
        <v>272</v>
      </c>
      <c r="B272" s="35" t="s">
        <v>13</v>
      </c>
      <c r="C272" s="35" t="s">
        <v>6871</v>
      </c>
      <c r="D272" s="35" t="s">
        <v>2822</v>
      </c>
      <c r="E272" s="35">
        <v>96906</v>
      </c>
      <c r="F272" s="34">
        <v>40</v>
      </c>
      <c r="G272" s="59">
        <v>6.0666666666666664</v>
      </c>
      <c r="H272" s="72"/>
      <c r="I272" s="73">
        <f t="shared" si="8"/>
        <v>0</v>
      </c>
      <c r="J272" s="74" t="str">
        <f t="shared" si="9"/>
        <v/>
      </c>
    </row>
    <row r="273" spans="1:10">
      <c r="A273" s="35">
        <v>273</v>
      </c>
      <c r="B273" s="35" t="s">
        <v>13</v>
      </c>
      <c r="C273" s="35" t="s">
        <v>6869</v>
      </c>
      <c r="D273" s="35" t="s">
        <v>2658</v>
      </c>
      <c r="E273" s="35">
        <v>80205</v>
      </c>
      <c r="F273" s="34">
        <v>15</v>
      </c>
      <c r="G273" s="59">
        <v>4.1733333333333329</v>
      </c>
      <c r="H273" s="72"/>
      <c r="I273" s="73">
        <f t="shared" si="8"/>
        <v>0</v>
      </c>
      <c r="J273" s="74" t="str">
        <f t="shared" si="9"/>
        <v/>
      </c>
    </row>
    <row r="274" spans="1:10">
      <c r="A274" s="35">
        <v>274</v>
      </c>
      <c r="B274" s="35" t="s">
        <v>13</v>
      </c>
      <c r="C274" s="35" t="s">
        <v>6868</v>
      </c>
      <c r="D274" s="35" t="s">
        <v>2805</v>
      </c>
      <c r="E274" s="35">
        <v>4713</v>
      </c>
      <c r="F274" s="34">
        <v>5</v>
      </c>
      <c r="G274" s="59">
        <v>33.49</v>
      </c>
      <c r="H274" s="72"/>
      <c r="I274" s="73">
        <f t="shared" si="8"/>
        <v>0</v>
      </c>
      <c r="J274" s="74" t="str">
        <f t="shared" si="9"/>
        <v/>
      </c>
    </row>
    <row r="275" spans="1:10">
      <c r="A275" s="35">
        <v>275</v>
      </c>
      <c r="B275" s="35" t="s">
        <v>13</v>
      </c>
      <c r="C275" s="35" t="s">
        <v>6868</v>
      </c>
      <c r="D275" s="35" t="s">
        <v>2805</v>
      </c>
      <c r="E275" s="35">
        <v>81349</v>
      </c>
      <c r="F275" s="34">
        <v>5</v>
      </c>
      <c r="G275" s="59">
        <v>24.563333333333333</v>
      </c>
      <c r="H275" s="72"/>
      <c r="I275" s="73">
        <f t="shared" si="8"/>
        <v>0</v>
      </c>
      <c r="J275" s="74" t="str">
        <f t="shared" si="9"/>
        <v/>
      </c>
    </row>
    <row r="276" spans="1:10">
      <c r="A276" s="35">
        <v>276</v>
      </c>
      <c r="B276" s="35" t="s">
        <v>13</v>
      </c>
      <c r="C276" s="35" t="s">
        <v>6867</v>
      </c>
      <c r="D276" s="35" t="s">
        <v>6866</v>
      </c>
      <c r="E276" s="35">
        <v>71379</v>
      </c>
      <c r="F276" s="34">
        <v>5</v>
      </c>
      <c r="G276" s="59">
        <v>2280.4699999999998</v>
      </c>
      <c r="H276" s="72"/>
      <c r="I276" s="73">
        <f t="shared" si="8"/>
        <v>0</v>
      </c>
      <c r="J276" s="74" t="str">
        <f t="shared" si="9"/>
        <v/>
      </c>
    </row>
    <row r="277" spans="1:10">
      <c r="A277" s="35">
        <v>277</v>
      </c>
      <c r="B277" s="35" t="s">
        <v>13</v>
      </c>
      <c r="C277" s="35" t="s">
        <v>6864</v>
      </c>
      <c r="D277" s="35" t="s">
        <v>6863</v>
      </c>
      <c r="E277" s="35">
        <v>26433</v>
      </c>
      <c r="F277" s="34">
        <v>5</v>
      </c>
      <c r="G277" s="59">
        <v>25.1</v>
      </c>
      <c r="H277" s="72"/>
      <c r="I277" s="73">
        <f t="shared" si="8"/>
        <v>0</v>
      </c>
      <c r="J277" s="74" t="str">
        <f t="shared" si="9"/>
        <v/>
      </c>
    </row>
    <row r="278" spans="1:10">
      <c r="A278" s="35">
        <v>278</v>
      </c>
      <c r="B278" s="35" t="s">
        <v>13</v>
      </c>
      <c r="C278" s="35" t="s">
        <v>6862</v>
      </c>
      <c r="D278" s="35" t="s">
        <v>6861</v>
      </c>
      <c r="E278" s="35">
        <v>71379</v>
      </c>
      <c r="F278" s="34">
        <v>5</v>
      </c>
      <c r="G278" s="59">
        <v>780.64</v>
      </c>
      <c r="H278" s="72"/>
      <c r="I278" s="73">
        <f t="shared" si="8"/>
        <v>0</v>
      </c>
      <c r="J278" s="74" t="str">
        <f t="shared" si="9"/>
        <v/>
      </c>
    </row>
    <row r="279" spans="1:10">
      <c r="A279" s="35">
        <v>279</v>
      </c>
      <c r="B279" s="35" t="s">
        <v>13</v>
      </c>
      <c r="C279" s="35" t="s">
        <v>6860</v>
      </c>
      <c r="D279" s="35" t="s">
        <v>6859</v>
      </c>
      <c r="E279" s="35">
        <v>71379</v>
      </c>
      <c r="F279" s="34">
        <v>5</v>
      </c>
      <c r="G279" s="59">
        <v>2814.9</v>
      </c>
      <c r="H279" s="72"/>
      <c r="I279" s="73">
        <f t="shared" si="8"/>
        <v>0</v>
      </c>
      <c r="J279" s="74" t="str">
        <f t="shared" si="9"/>
        <v/>
      </c>
    </row>
    <row r="280" spans="1:10">
      <c r="A280" s="35">
        <v>280</v>
      </c>
      <c r="B280" s="35" t="s">
        <v>13</v>
      </c>
      <c r="C280" s="35" t="s">
        <v>6858</v>
      </c>
      <c r="D280" s="35" t="s">
        <v>6857</v>
      </c>
      <c r="E280" s="35">
        <v>71379</v>
      </c>
      <c r="F280" s="34">
        <v>5</v>
      </c>
      <c r="G280" s="59">
        <v>2426.67</v>
      </c>
      <c r="H280" s="72"/>
      <c r="I280" s="73">
        <f t="shared" si="8"/>
        <v>0</v>
      </c>
      <c r="J280" s="74" t="str">
        <f t="shared" si="9"/>
        <v/>
      </c>
    </row>
    <row r="281" spans="1:10">
      <c r="A281" s="35">
        <v>281</v>
      </c>
      <c r="B281" s="35" t="s">
        <v>13</v>
      </c>
      <c r="C281" s="35" t="s">
        <v>6856</v>
      </c>
      <c r="D281" s="35" t="s">
        <v>4016</v>
      </c>
      <c r="E281" s="35">
        <v>76275</v>
      </c>
      <c r="F281" s="34">
        <v>97</v>
      </c>
      <c r="G281" s="59">
        <v>39.090000000000003</v>
      </c>
      <c r="H281" s="72"/>
      <c r="I281" s="73">
        <f t="shared" si="8"/>
        <v>0</v>
      </c>
      <c r="J281" s="74" t="str">
        <f t="shared" si="9"/>
        <v/>
      </c>
    </row>
    <row r="282" spans="1:10">
      <c r="A282" s="35">
        <v>282</v>
      </c>
      <c r="B282" s="35" t="s">
        <v>13</v>
      </c>
      <c r="C282" s="35" t="s">
        <v>5807</v>
      </c>
      <c r="D282" s="35" t="s">
        <v>5806</v>
      </c>
      <c r="E282" s="35">
        <v>198</v>
      </c>
      <c r="F282" s="34">
        <v>5</v>
      </c>
      <c r="G282" s="59">
        <v>5172.4799999999996</v>
      </c>
      <c r="H282" s="72"/>
      <c r="I282" s="73">
        <f t="shared" si="8"/>
        <v>0</v>
      </c>
      <c r="J282" s="74" t="str">
        <f t="shared" si="9"/>
        <v/>
      </c>
    </row>
    <row r="283" spans="1:10">
      <c r="A283" s="35">
        <v>283</v>
      </c>
      <c r="B283" s="35" t="s">
        <v>13</v>
      </c>
      <c r="C283" s="35" t="s">
        <v>6855</v>
      </c>
      <c r="D283" s="35" t="s">
        <v>4200</v>
      </c>
      <c r="E283" s="35">
        <v>34163</v>
      </c>
      <c r="F283" s="34">
        <v>5</v>
      </c>
      <c r="G283" s="59">
        <v>21.086666666666662</v>
      </c>
      <c r="H283" s="72"/>
      <c r="I283" s="73">
        <f t="shared" si="8"/>
        <v>0</v>
      </c>
      <c r="J283" s="74" t="str">
        <f t="shared" si="9"/>
        <v/>
      </c>
    </row>
    <row r="284" spans="1:10">
      <c r="A284" s="35">
        <v>284</v>
      </c>
      <c r="B284" s="35" t="s">
        <v>13</v>
      </c>
      <c r="C284" s="35" t="s">
        <v>6853</v>
      </c>
      <c r="D284" s="35" t="s">
        <v>2678</v>
      </c>
      <c r="E284" s="35">
        <v>81352</v>
      </c>
      <c r="F284" s="34">
        <v>5</v>
      </c>
      <c r="G284" s="59">
        <v>100</v>
      </c>
      <c r="H284" s="72"/>
      <c r="I284" s="73">
        <f t="shared" si="8"/>
        <v>0</v>
      </c>
      <c r="J284" s="74" t="str">
        <f t="shared" si="9"/>
        <v/>
      </c>
    </row>
    <row r="285" spans="1:10">
      <c r="A285" s="35">
        <v>285</v>
      </c>
      <c r="B285" s="35" t="s">
        <v>13</v>
      </c>
      <c r="C285" s="35" t="s">
        <v>6852</v>
      </c>
      <c r="D285" s="35" t="s">
        <v>4973</v>
      </c>
      <c r="E285" s="35">
        <v>88044</v>
      </c>
      <c r="F285" s="34">
        <v>20</v>
      </c>
      <c r="G285" s="59">
        <v>24.136666666666667</v>
      </c>
      <c r="H285" s="72"/>
      <c r="I285" s="73">
        <f t="shared" si="8"/>
        <v>0</v>
      </c>
      <c r="J285" s="74" t="str">
        <f t="shared" si="9"/>
        <v/>
      </c>
    </row>
    <row r="286" spans="1:10">
      <c r="A286" s="35">
        <v>286</v>
      </c>
      <c r="B286" s="35" t="s">
        <v>13</v>
      </c>
      <c r="C286" s="35" t="s">
        <v>6851</v>
      </c>
      <c r="D286" s="35" t="s">
        <v>6850</v>
      </c>
      <c r="E286" s="35">
        <v>28856</v>
      </c>
      <c r="F286" s="34">
        <v>7</v>
      </c>
      <c r="G286" s="59">
        <v>21</v>
      </c>
      <c r="H286" s="72"/>
      <c r="I286" s="73">
        <f t="shared" si="8"/>
        <v>0</v>
      </c>
      <c r="J286" s="74" t="str">
        <f t="shared" si="9"/>
        <v/>
      </c>
    </row>
    <row r="287" spans="1:10">
      <c r="A287" s="35">
        <v>287</v>
      </c>
      <c r="B287" s="35" t="s">
        <v>13</v>
      </c>
      <c r="C287" s="35">
        <v>523921</v>
      </c>
      <c r="D287" s="35" t="s">
        <v>6603</v>
      </c>
      <c r="E287" s="35">
        <v>71379</v>
      </c>
      <c r="F287" s="34">
        <v>5</v>
      </c>
      <c r="G287" s="59">
        <v>47.95</v>
      </c>
      <c r="H287" s="72"/>
      <c r="I287" s="73">
        <f t="shared" si="8"/>
        <v>0</v>
      </c>
      <c r="J287" s="74" t="str">
        <f t="shared" si="9"/>
        <v/>
      </c>
    </row>
    <row r="288" spans="1:10">
      <c r="A288" s="35">
        <v>288</v>
      </c>
      <c r="B288" s="35" t="s">
        <v>13</v>
      </c>
      <c r="C288" s="35" t="s">
        <v>6849</v>
      </c>
      <c r="D288" s="35" t="s">
        <v>3260</v>
      </c>
      <c r="E288" s="35">
        <v>71379</v>
      </c>
      <c r="F288" s="34">
        <v>20</v>
      </c>
      <c r="G288" s="59">
        <v>4.88</v>
      </c>
      <c r="H288" s="72"/>
      <c r="I288" s="73">
        <f t="shared" si="8"/>
        <v>0</v>
      </c>
      <c r="J288" s="74" t="str">
        <f t="shared" si="9"/>
        <v/>
      </c>
    </row>
    <row r="289" spans="1:10">
      <c r="A289" s="35">
        <v>289</v>
      </c>
      <c r="B289" s="35" t="s">
        <v>13</v>
      </c>
      <c r="C289" s="35" t="s">
        <v>6848</v>
      </c>
      <c r="D289" s="35" t="s">
        <v>6847</v>
      </c>
      <c r="E289" s="35">
        <v>33269</v>
      </c>
      <c r="F289" s="34">
        <v>5</v>
      </c>
      <c r="G289" s="59">
        <v>153.13999999999999</v>
      </c>
      <c r="H289" s="72"/>
      <c r="I289" s="73">
        <f t="shared" si="8"/>
        <v>0</v>
      </c>
      <c r="J289" s="74" t="str">
        <f t="shared" si="9"/>
        <v/>
      </c>
    </row>
    <row r="290" spans="1:10">
      <c r="A290" s="35">
        <v>290</v>
      </c>
      <c r="B290" s="35" t="s">
        <v>13</v>
      </c>
      <c r="C290" s="35" t="s">
        <v>6846</v>
      </c>
      <c r="D290" s="35" t="s">
        <v>5851</v>
      </c>
      <c r="E290" s="35">
        <v>76275</v>
      </c>
      <c r="F290" s="34">
        <v>5</v>
      </c>
      <c r="G290" s="59">
        <v>156.25</v>
      </c>
      <c r="H290" s="72"/>
      <c r="I290" s="73">
        <f t="shared" si="8"/>
        <v>0</v>
      </c>
      <c r="J290" s="74" t="str">
        <f t="shared" si="9"/>
        <v/>
      </c>
    </row>
    <row r="291" spans="1:10">
      <c r="A291" s="35">
        <v>291</v>
      </c>
      <c r="B291" s="35" t="s">
        <v>13</v>
      </c>
      <c r="C291" s="35" t="s">
        <v>6845</v>
      </c>
      <c r="D291" s="35" t="s">
        <v>6844</v>
      </c>
      <c r="E291" s="35">
        <v>71379</v>
      </c>
      <c r="F291" s="34">
        <v>5</v>
      </c>
      <c r="G291" s="59">
        <v>24</v>
      </c>
      <c r="H291" s="72"/>
      <c r="I291" s="73">
        <f t="shared" si="8"/>
        <v>0</v>
      </c>
      <c r="J291" s="74" t="str">
        <f t="shared" si="9"/>
        <v/>
      </c>
    </row>
    <row r="292" spans="1:10">
      <c r="A292" s="35">
        <v>292</v>
      </c>
      <c r="B292" s="35" t="s">
        <v>13</v>
      </c>
      <c r="C292" s="35" t="s">
        <v>5834</v>
      </c>
      <c r="D292" s="35" t="s">
        <v>4384</v>
      </c>
      <c r="E292" s="35">
        <v>16563</v>
      </c>
      <c r="F292" s="34">
        <v>10</v>
      </c>
      <c r="G292" s="59">
        <v>115.58</v>
      </c>
      <c r="H292" s="72"/>
      <c r="I292" s="73">
        <f t="shared" si="8"/>
        <v>0</v>
      </c>
      <c r="J292" s="74" t="str">
        <f t="shared" si="9"/>
        <v/>
      </c>
    </row>
    <row r="293" spans="1:10">
      <c r="A293" s="35">
        <v>293</v>
      </c>
      <c r="B293" s="35" t="s">
        <v>13</v>
      </c>
      <c r="C293" s="35" t="s">
        <v>6843</v>
      </c>
      <c r="D293" s="35" t="s">
        <v>6842</v>
      </c>
      <c r="E293" s="35">
        <v>76275</v>
      </c>
      <c r="F293" s="34">
        <v>5</v>
      </c>
      <c r="G293" s="59">
        <v>138.49</v>
      </c>
      <c r="H293" s="72"/>
      <c r="I293" s="73">
        <f t="shared" si="8"/>
        <v>0</v>
      </c>
      <c r="J293" s="74" t="str">
        <f t="shared" si="9"/>
        <v/>
      </c>
    </row>
    <row r="294" spans="1:10">
      <c r="A294" s="35">
        <v>294</v>
      </c>
      <c r="B294" s="35" t="s">
        <v>13</v>
      </c>
      <c r="C294" s="35" t="s">
        <v>6841</v>
      </c>
      <c r="D294" s="35" t="s">
        <v>5020</v>
      </c>
      <c r="E294" s="35">
        <v>624</v>
      </c>
      <c r="F294" s="34">
        <v>5</v>
      </c>
      <c r="G294" s="59">
        <v>227.95</v>
      </c>
      <c r="H294" s="72"/>
      <c r="I294" s="73">
        <f t="shared" si="8"/>
        <v>0</v>
      </c>
      <c r="J294" s="74" t="str">
        <f t="shared" si="9"/>
        <v/>
      </c>
    </row>
    <row r="295" spans="1:10">
      <c r="A295" s="35">
        <v>295</v>
      </c>
      <c r="B295" s="35" t="s">
        <v>13</v>
      </c>
      <c r="C295" s="35" t="s">
        <v>6840</v>
      </c>
      <c r="D295" s="35" t="s">
        <v>2752</v>
      </c>
      <c r="E295" s="35">
        <v>76275</v>
      </c>
      <c r="F295" s="34">
        <v>8</v>
      </c>
      <c r="G295" s="59">
        <v>90</v>
      </c>
      <c r="H295" s="72"/>
      <c r="I295" s="73">
        <f t="shared" si="8"/>
        <v>0</v>
      </c>
      <c r="J295" s="74" t="str">
        <f t="shared" si="9"/>
        <v/>
      </c>
    </row>
    <row r="296" spans="1:10">
      <c r="A296" s="35">
        <v>296</v>
      </c>
      <c r="B296" s="35" t="s">
        <v>13</v>
      </c>
      <c r="C296" s="35" t="s">
        <v>6839</v>
      </c>
      <c r="D296" s="35" t="s">
        <v>2752</v>
      </c>
      <c r="E296" s="35">
        <v>76275</v>
      </c>
      <c r="F296" s="34">
        <v>6</v>
      </c>
      <c r="G296" s="59">
        <v>44.25</v>
      </c>
      <c r="H296" s="72"/>
      <c r="I296" s="73">
        <f t="shared" si="8"/>
        <v>0</v>
      </c>
      <c r="J296" s="74" t="str">
        <f t="shared" si="9"/>
        <v/>
      </c>
    </row>
    <row r="297" spans="1:10">
      <c r="A297" s="35">
        <v>297</v>
      </c>
      <c r="B297" s="35" t="s">
        <v>13</v>
      </c>
      <c r="C297" s="35" t="s">
        <v>6838</v>
      </c>
      <c r="D297" s="35" t="s">
        <v>6837</v>
      </c>
      <c r="E297" s="35">
        <v>33269</v>
      </c>
      <c r="F297" s="34">
        <v>5</v>
      </c>
      <c r="G297" s="59">
        <v>37.299999999999997</v>
      </c>
      <c r="H297" s="72"/>
      <c r="I297" s="73">
        <f t="shared" si="8"/>
        <v>0</v>
      </c>
      <c r="J297" s="74" t="str">
        <f t="shared" si="9"/>
        <v/>
      </c>
    </row>
    <row r="298" spans="1:10">
      <c r="A298" s="35">
        <v>298</v>
      </c>
      <c r="B298" s="35" t="s">
        <v>13</v>
      </c>
      <c r="C298" s="35" t="s">
        <v>2868</v>
      </c>
      <c r="D298" s="35" t="s">
        <v>2867</v>
      </c>
      <c r="E298" s="35" t="s">
        <v>2866</v>
      </c>
      <c r="F298" s="34">
        <v>5</v>
      </c>
      <c r="G298" s="59">
        <v>209</v>
      </c>
      <c r="H298" s="72"/>
      <c r="I298" s="73">
        <f t="shared" si="8"/>
        <v>0</v>
      </c>
      <c r="J298" s="74" t="str">
        <f t="shared" si="9"/>
        <v/>
      </c>
    </row>
    <row r="299" spans="1:10">
      <c r="A299" s="35">
        <v>299</v>
      </c>
      <c r="B299" s="35" t="s">
        <v>13</v>
      </c>
      <c r="C299" s="35" t="s">
        <v>6836</v>
      </c>
      <c r="D299" s="35" t="s">
        <v>4016</v>
      </c>
      <c r="E299" s="35">
        <v>76275</v>
      </c>
      <c r="F299" s="34">
        <v>23</v>
      </c>
      <c r="G299" s="59">
        <v>7.65</v>
      </c>
      <c r="H299" s="72"/>
      <c r="I299" s="73">
        <f t="shared" si="8"/>
        <v>0</v>
      </c>
      <c r="J299" s="74" t="str">
        <f t="shared" si="9"/>
        <v/>
      </c>
    </row>
    <row r="300" spans="1:10">
      <c r="A300" s="35">
        <v>300</v>
      </c>
      <c r="B300" s="35" t="s">
        <v>13</v>
      </c>
      <c r="C300" s="35">
        <v>3004085</v>
      </c>
      <c r="D300" s="35" t="s">
        <v>2788</v>
      </c>
      <c r="E300" s="35">
        <v>198</v>
      </c>
      <c r="F300" s="34">
        <v>5</v>
      </c>
      <c r="G300" s="59">
        <v>195.84666666666666</v>
      </c>
      <c r="H300" s="72"/>
      <c r="I300" s="73">
        <f t="shared" si="8"/>
        <v>0</v>
      </c>
      <c r="J300" s="74" t="str">
        <f t="shared" si="9"/>
        <v/>
      </c>
    </row>
    <row r="301" spans="1:10">
      <c r="A301" s="35">
        <v>301</v>
      </c>
      <c r="B301" s="35" t="s">
        <v>13</v>
      </c>
      <c r="C301" s="35" t="s">
        <v>6835</v>
      </c>
      <c r="D301" s="35" t="s">
        <v>2755</v>
      </c>
      <c r="E301" s="35">
        <v>70898</v>
      </c>
      <c r="F301" s="34">
        <v>6</v>
      </c>
      <c r="G301" s="59">
        <v>19.95</v>
      </c>
      <c r="H301" s="72"/>
      <c r="I301" s="73">
        <f t="shared" si="8"/>
        <v>0</v>
      </c>
      <c r="J301" s="74" t="str">
        <f t="shared" si="9"/>
        <v/>
      </c>
    </row>
    <row r="302" spans="1:10">
      <c r="A302" s="35">
        <v>302</v>
      </c>
      <c r="B302" s="35" t="s">
        <v>13</v>
      </c>
      <c r="C302" s="35" t="s">
        <v>6834</v>
      </c>
      <c r="D302" s="35" t="s">
        <v>6833</v>
      </c>
      <c r="E302" s="35">
        <v>71379</v>
      </c>
      <c r="F302" s="34">
        <v>5</v>
      </c>
      <c r="G302" s="59">
        <v>1180.8499999999999</v>
      </c>
      <c r="H302" s="72"/>
      <c r="I302" s="73">
        <f t="shared" si="8"/>
        <v>0</v>
      </c>
      <c r="J302" s="74" t="str">
        <f t="shared" si="9"/>
        <v/>
      </c>
    </row>
    <row r="303" spans="1:10">
      <c r="A303" s="35">
        <v>303</v>
      </c>
      <c r="B303" s="35" t="s">
        <v>13</v>
      </c>
      <c r="C303" s="35" t="s">
        <v>6832</v>
      </c>
      <c r="D303" s="35" t="s">
        <v>6831</v>
      </c>
      <c r="E303" s="35">
        <v>71379</v>
      </c>
      <c r="F303" s="34">
        <v>5</v>
      </c>
      <c r="G303" s="59">
        <v>300.48</v>
      </c>
      <c r="H303" s="72"/>
      <c r="I303" s="73">
        <f t="shared" si="8"/>
        <v>0</v>
      </c>
      <c r="J303" s="74" t="str">
        <f t="shared" si="9"/>
        <v/>
      </c>
    </row>
    <row r="304" spans="1:10">
      <c r="A304" s="35">
        <v>304</v>
      </c>
      <c r="B304" s="35" t="s">
        <v>13</v>
      </c>
      <c r="C304" s="35" t="s">
        <v>6340</v>
      </c>
      <c r="D304" s="35" t="s">
        <v>6339</v>
      </c>
      <c r="E304" s="35">
        <v>5755</v>
      </c>
      <c r="F304" s="34">
        <v>50</v>
      </c>
      <c r="G304" s="59">
        <v>4.5</v>
      </c>
      <c r="H304" s="72"/>
      <c r="I304" s="73">
        <f t="shared" si="8"/>
        <v>0</v>
      </c>
      <c r="J304" s="74" t="str">
        <f t="shared" si="9"/>
        <v/>
      </c>
    </row>
    <row r="305" spans="1:10">
      <c r="A305" s="35">
        <v>305</v>
      </c>
      <c r="B305" s="35" t="s">
        <v>13</v>
      </c>
      <c r="C305" s="35" t="s">
        <v>6830</v>
      </c>
      <c r="D305" s="35" t="s">
        <v>6829</v>
      </c>
      <c r="E305" s="35">
        <v>76275</v>
      </c>
      <c r="F305" s="34">
        <v>5</v>
      </c>
      <c r="G305" s="59">
        <v>42.84</v>
      </c>
      <c r="H305" s="72"/>
      <c r="I305" s="73">
        <f t="shared" si="8"/>
        <v>0</v>
      </c>
      <c r="J305" s="74" t="str">
        <f t="shared" si="9"/>
        <v/>
      </c>
    </row>
    <row r="306" spans="1:10">
      <c r="A306" s="35">
        <v>306</v>
      </c>
      <c r="B306" s="35" t="s">
        <v>13</v>
      </c>
      <c r="C306" s="35" t="s">
        <v>6828</v>
      </c>
      <c r="D306" s="35" t="s">
        <v>6827</v>
      </c>
      <c r="E306" s="35">
        <v>71379</v>
      </c>
      <c r="F306" s="34">
        <v>5</v>
      </c>
      <c r="G306" s="59">
        <v>201.78</v>
      </c>
      <c r="H306" s="72"/>
      <c r="I306" s="73">
        <f t="shared" si="8"/>
        <v>0</v>
      </c>
      <c r="J306" s="74" t="str">
        <f t="shared" si="9"/>
        <v/>
      </c>
    </row>
    <row r="307" spans="1:10">
      <c r="A307" s="35">
        <v>307</v>
      </c>
      <c r="B307" s="35" t="s">
        <v>13</v>
      </c>
      <c r="C307" s="35" t="s">
        <v>6826</v>
      </c>
      <c r="D307" s="35" t="s">
        <v>2752</v>
      </c>
      <c r="E307" s="35">
        <v>76275</v>
      </c>
      <c r="F307" s="34">
        <v>58</v>
      </c>
      <c r="G307" s="59">
        <v>2.85</v>
      </c>
      <c r="H307" s="72"/>
      <c r="I307" s="73">
        <f t="shared" si="8"/>
        <v>0</v>
      </c>
      <c r="J307" s="74" t="str">
        <f t="shared" si="9"/>
        <v/>
      </c>
    </row>
    <row r="308" spans="1:10">
      <c r="A308" s="35">
        <v>308</v>
      </c>
      <c r="B308" s="35" t="s">
        <v>13</v>
      </c>
      <c r="C308" s="35" t="s">
        <v>6825</v>
      </c>
      <c r="D308" s="35" t="s">
        <v>6824</v>
      </c>
      <c r="E308" s="35">
        <v>76275</v>
      </c>
      <c r="F308" s="34">
        <v>12</v>
      </c>
      <c r="G308" s="59">
        <v>4.42</v>
      </c>
      <c r="H308" s="72"/>
      <c r="I308" s="73">
        <f t="shared" si="8"/>
        <v>0</v>
      </c>
      <c r="J308" s="74" t="str">
        <f t="shared" si="9"/>
        <v/>
      </c>
    </row>
    <row r="309" spans="1:10">
      <c r="A309" s="35">
        <v>309</v>
      </c>
      <c r="B309" s="35" t="s">
        <v>13</v>
      </c>
      <c r="C309" s="35" t="s">
        <v>6823</v>
      </c>
      <c r="D309" s="35" t="s">
        <v>6822</v>
      </c>
      <c r="E309" s="35">
        <v>71379</v>
      </c>
      <c r="F309" s="34">
        <v>5</v>
      </c>
      <c r="G309" s="59">
        <v>135</v>
      </c>
      <c r="H309" s="72"/>
      <c r="I309" s="73">
        <f t="shared" si="8"/>
        <v>0</v>
      </c>
      <c r="J309" s="74" t="str">
        <f t="shared" si="9"/>
        <v/>
      </c>
    </row>
    <row r="310" spans="1:10">
      <c r="A310" s="35">
        <v>310</v>
      </c>
      <c r="B310" s="35" t="s">
        <v>13</v>
      </c>
      <c r="C310" s="35" t="s">
        <v>6821</v>
      </c>
      <c r="D310" s="35" t="s">
        <v>6820</v>
      </c>
      <c r="E310" s="35">
        <v>71379</v>
      </c>
      <c r="F310" s="34">
        <v>5</v>
      </c>
      <c r="G310" s="59">
        <v>355</v>
      </c>
      <c r="H310" s="72"/>
      <c r="I310" s="73">
        <f t="shared" si="8"/>
        <v>0</v>
      </c>
      <c r="J310" s="74" t="str">
        <f t="shared" si="9"/>
        <v/>
      </c>
    </row>
    <row r="311" spans="1:10">
      <c r="A311" s="35">
        <v>311</v>
      </c>
      <c r="B311" s="35" t="s">
        <v>13</v>
      </c>
      <c r="C311" s="35" t="s">
        <v>6819</v>
      </c>
      <c r="D311" s="35" t="s">
        <v>6818</v>
      </c>
      <c r="E311" s="35">
        <v>71379</v>
      </c>
      <c r="F311" s="34">
        <v>5</v>
      </c>
      <c r="G311" s="59">
        <v>669.68</v>
      </c>
      <c r="H311" s="72"/>
      <c r="I311" s="73">
        <f t="shared" si="8"/>
        <v>0</v>
      </c>
      <c r="J311" s="74" t="str">
        <f t="shared" si="9"/>
        <v/>
      </c>
    </row>
    <row r="312" spans="1:10">
      <c r="A312" s="35">
        <v>312</v>
      </c>
      <c r="B312" s="35" t="s">
        <v>13</v>
      </c>
      <c r="C312" s="35" t="s">
        <v>6817</v>
      </c>
      <c r="D312" s="35" t="s">
        <v>4451</v>
      </c>
      <c r="E312" s="35">
        <v>54071</v>
      </c>
      <c r="F312" s="34">
        <v>5</v>
      </c>
      <c r="G312" s="59">
        <v>965.53</v>
      </c>
      <c r="H312" s="72"/>
      <c r="I312" s="73">
        <f t="shared" si="8"/>
        <v>0</v>
      </c>
      <c r="J312" s="74" t="str">
        <f t="shared" si="9"/>
        <v/>
      </c>
    </row>
    <row r="313" spans="1:10">
      <c r="A313" s="35">
        <v>313</v>
      </c>
      <c r="B313" s="35" t="s">
        <v>13</v>
      </c>
      <c r="C313" s="35" t="s">
        <v>6816</v>
      </c>
      <c r="D313" s="35" t="s">
        <v>6815</v>
      </c>
      <c r="E313" s="35">
        <v>76275</v>
      </c>
      <c r="F313" s="34">
        <v>6</v>
      </c>
      <c r="G313" s="59">
        <v>58.4</v>
      </c>
      <c r="H313" s="72"/>
      <c r="I313" s="73">
        <f t="shared" si="8"/>
        <v>0</v>
      </c>
      <c r="J313" s="74" t="str">
        <f t="shared" si="9"/>
        <v/>
      </c>
    </row>
    <row r="314" spans="1:10">
      <c r="A314" s="35">
        <v>314</v>
      </c>
      <c r="B314" s="35" t="s">
        <v>13</v>
      </c>
      <c r="C314" s="35" t="s">
        <v>6814</v>
      </c>
      <c r="D314" s="35" t="s">
        <v>6813</v>
      </c>
      <c r="E314" s="35">
        <v>76275</v>
      </c>
      <c r="F314" s="34">
        <v>8</v>
      </c>
      <c r="G314" s="59">
        <v>70.760000000000005</v>
      </c>
      <c r="H314" s="72"/>
      <c r="I314" s="73">
        <f t="shared" si="8"/>
        <v>0</v>
      </c>
      <c r="J314" s="74" t="str">
        <f t="shared" si="9"/>
        <v/>
      </c>
    </row>
    <row r="315" spans="1:10">
      <c r="A315" s="35">
        <v>315</v>
      </c>
      <c r="B315" s="35" t="s">
        <v>13</v>
      </c>
      <c r="C315" s="35" t="s">
        <v>6812</v>
      </c>
      <c r="D315" s="35" t="s">
        <v>2801</v>
      </c>
      <c r="E315" s="35">
        <v>76275</v>
      </c>
      <c r="F315" s="34">
        <v>5</v>
      </c>
      <c r="G315" s="59">
        <v>32.5</v>
      </c>
      <c r="H315" s="72"/>
      <c r="I315" s="73">
        <f t="shared" si="8"/>
        <v>0</v>
      </c>
      <c r="J315" s="74" t="str">
        <f t="shared" si="9"/>
        <v/>
      </c>
    </row>
    <row r="316" spans="1:10">
      <c r="A316" s="35">
        <v>316</v>
      </c>
      <c r="B316" s="35" t="s">
        <v>13</v>
      </c>
      <c r="C316" s="35" t="s">
        <v>6811</v>
      </c>
      <c r="D316" s="35" t="s">
        <v>6810</v>
      </c>
      <c r="E316" s="35">
        <v>26433</v>
      </c>
      <c r="F316" s="34">
        <v>5</v>
      </c>
      <c r="G316" s="59">
        <v>1274.77</v>
      </c>
      <c r="H316" s="72"/>
      <c r="I316" s="73">
        <f t="shared" si="8"/>
        <v>0</v>
      </c>
      <c r="J316" s="74" t="str">
        <f t="shared" si="9"/>
        <v/>
      </c>
    </row>
    <row r="317" spans="1:10">
      <c r="A317" s="35">
        <v>317</v>
      </c>
      <c r="B317" s="35" t="s">
        <v>13</v>
      </c>
      <c r="C317" s="35" t="s">
        <v>6809</v>
      </c>
      <c r="D317" s="35" t="s">
        <v>6455</v>
      </c>
      <c r="E317" s="35">
        <v>71379</v>
      </c>
      <c r="F317" s="34">
        <v>18</v>
      </c>
      <c r="G317" s="59">
        <v>145.44</v>
      </c>
      <c r="H317" s="72"/>
      <c r="I317" s="73">
        <f t="shared" si="8"/>
        <v>0</v>
      </c>
      <c r="J317" s="74" t="str">
        <f t="shared" si="9"/>
        <v/>
      </c>
    </row>
    <row r="318" spans="1:10">
      <c r="A318" s="35">
        <v>318</v>
      </c>
      <c r="B318" s="35" t="s">
        <v>13</v>
      </c>
      <c r="C318" s="35">
        <v>3022375</v>
      </c>
      <c r="D318" s="35" t="s">
        <v>4492</v>
      </c>
      <c r="E318" s="35">
        <v>198</v>
      </c>
      <c r="F318" s="34">
        <v>5</v>
      </c>
      <c r="G318" s="59">
        <v>104.64333333333333</v>
      </c>
      <c r="H318" s="72"/>
      <c r="I318" s="73">
        <f t="shared" si="8"/>
        <v>0</v>
      </c>
      <c r="J318" s="74" t="str">
        <f t="shared" si="9"/>
        <v/>
      </c>
    </row>
    <row r="319" spans="1:10">
      <c r="A319" s="35">
        <v>319</v>
      </c>
      <c r="B319" s="35" t="s">
        <v>13</v>
      </c>
      <c r="C319" s="35" t="s">
        <v>6808</v>
      </c>
      <c r="D319" s="35" t="s">
        <v>3608</v>
      </c>
      <c r="E319" s="35">
        <v>74025</v>
      </c>
      <c r="F319" s="34">
        <v>5</v>
      </c>
      <c r="G319" s="59">
        <v>745.93</v>
      </c>
      <c r="H319" s="72"/>
      <c r="I319" s="73">
        <f t="shared" si="8"/>
        <v>0</v>
      </c>
      <c r="J319" s="74" t="str">
        <f t="shared" si="9"/>
        <v/>
      </c>
    </row>
    <row r="320" spans="1:10">
      <c r="A320" s="35">
        <v>320</v>
      </c>
      <c r="B320" s="35" t="s">
        <v>13</v>
      </c>
      <c r="C320" s="35" t="s">
        <v>6807</v>
      </c>
      <c r="D320" s="35" t="s">
        <v>2834</v>
      </c>
      <c r="E320" s="35">
        <v>76275</v>
      </c>
      <c r="F320" s="34">
        <v>6</v>
      </c>
      <c r="G320" s="59">
        <v>10.55</v>
      </c>
      <c r="H320" s="72"/>
      <c r="I320" s="73">
        <f t="shared" si="8"/>
        <v>0</v>
      </c>
      <c r="J320" s="74" t="str">
        <f t="shared" si="9"/>
        <v/>
      </c>
    </row>
    <row r="321" spans="1:10">
      <c r="A321" s="35">
        <v>321</v>
      </c>
      <c r="B321" s="35" t="s">
        <v>13</v>
      </c>
      <c r="C321" s="35" t="s">
        <v>6806</v>
      </c>
      <c r="D321" s="35" t="s">
        <v>6805</v>
      </c>
      <c r="E321" s="35">
        <v>71379</v>
      </c>
      <c r="F321" s="34">
        <v>5</v>
      </c>
      <c r="G321" s="59">
        <v>121</v>
      </c>
      <c r="H321" s="72"/>
      <c r="I321" s="73">
        <f t="shared" si="8"/>
        <v>0</v>
      </c>
      <c r="J321" s="74" t="str">
        <f t="shared" si="9"/>
        <v/>
      </c>
    </row>
    <row r="322" spans="1:10">
      <c r="A322" s="35">
        <v>322</v>
      </c>
      <c r="B322" s="35" t="s">
        <v>13</v>
      </c>
      <c r="C322" s="35" t="s">
        <v>6804</v>
      </c>
      <c r="D322" s="35" t="s">
        <v>6803</v>
      </c>
      <c r="E322" s="35">
        <v>71379</v>
      </c>
      <c r="F322" s="34">
        <v>7</v>
      </c>
      <c r="G322" s="59">
        <v>796</v>
      </c>
      <c r="H322" s="72"/>
      <c r="I322" s="73">
        <f t="shared" si="8"/>
        <v>0</v>
      </c>
      <c r="J322" s="74" t="str">
        <f t="shared" si="9"/>
        <v/>
      </c>
    </row>
    <row r="323" spans="1:10">
      <c r="A323" s="35">
        <v>323</v>
      </c>
      <c r="B323" s="35" t="s">
        <v>13</v>
      </c>
      <c r="C323" s="35" t="s">
        <v>6802</v>
      </c>
      <c r="D323" s="35" t="s">
        <v>6801</v>
      </c>
      <c r="E323" s="35">
        <v>33269</v>
      </c>
      <c r="F323" s="34">
        <v>5</v>
      </c>
      <c r="G323" s="59">
        <v>446.75</v>
      </c>
      <c r="H323" s="72"/>
      <c r="I323" s="73">
        <f t="shared" ref="I323:I386" si="10">H323*F323</f>
        <v>0</v>
      </c>
      <c r="J323" s="74" t="str">
        <f t="shared" ref="J323:J386" si="11">IF(H:H&gt;G:G, "Above Estimated Unit Price", "")</f>
        <v/>
      </c>
    </row>
    <row r="324" spans="1:10">
      <c r="A324" s="35">
        <v>324</v>
      </c>
      <c r="B324" s="35" t="s">
        <v>13</v>
      </c>
      <c r="C324" s="35" t="s">
        <v>6800</v>
      </c>
      <c r="D324" s="35" t="s">
        <v>3257</v>
      </c>
      <c r="E324" s="35">
        <v>96906</v>
      </c>
      <c r="F324" s="34">
        <v>5</v>
      </c>
      <c r="G324" s="59">
        <v>101.98666666666668</v>
      </c>
      <c r="H324" s="72"/>
      <c r="I324" s="73">
        <f t="shared" si="10"/>
        <v>0</v>
      </c>
      <c r="J324" s="74" t="str">
        <f t="shared" si="11"/>
        <v/>
      </c>
    </row>
    <row r="325" spans="1:10">
      <c r="A325" s="35">
        <v>325</v>
      </c>
      <c r="B325" s="35" t="s">
        <v>13</v>
      </c>
      <c r="C325" s="35" t="s">
        <v>6799</v>
      </c>
      <c r="D325" s="35" t="s">
        <v>2755</v>
      </c>
      <c r="E325" s="35">
        <v>70898</v>
      </c>
      <c r="F325" s="34">
        <v>17</v>
      </c>
      <c r="G325" s="59">
        <v>48.25</v>
      </c>
      <c r="H325" s="72"/>
      <c r="I325" s="73">
        <f t="shared" si="10"/>
        <v>0</v>
      </c>
      <c r="J325" s="74" t="str">
        <f t="shared" si="11"/>
        <v/>
      </c>
    </row>
    <row r="326" spans="1:10">
      <c r="A326" s="35">
        <v>326</v>
      </c>
      <c r="B326" s="35" t="s">
        <v>13</v>
      </c>
      <c r="C326" s="35" t="s">
        <v>6798</v>
      </c>
      <c r="D326" s="35" t="s">
        <v>6681</v>
      </c>
      <c r="E326" s="35">
        <v>71379</v>
      </c>
      <c r="F326" s="34">
        <v>5</v>
      </c>
      <c r="G326" s="59">
        <v>307.2</v>
      </c>
      <c r="H326" s="72"/>
      <c r="I326" s="73">
        <f t="shared" si="10"/>
        <v>0</v>
      </c>
      <c r="J326" s="74" t="str">
        <f t="shared" si="11"/>
        <v/>
      </c>
    </row>
    <row r="327" spans="1:10">
      <c r="A327" s="35">
        <v>327</v>
      </c>
      <c r="B327" s="35" t="s">
        <v>13</v>
      </c>
      <c r="C327" s="35" t="s">
        <v>6797</v>
      </c>
      <c r="D327" s="35" t="s">
        <v>6796</v>
      </c>
      <c r="E327" s="35" t="s">
        <v>6795</v>
      </c>
      <c r="F327" s="34">
        <v>6</v>
      </c>
      <c r="G327" s="59">
        <v>19.489999999999998</v>
      </c>
      <c r="H327" s="72"/>
      <c r="I327" s="73">
        <f t="shared" si="10"/>
        <v>0</v>
      </c>
      <c r="J327" s="74" t="str">
        <f t="shared" si="11"/>
        <v/>
      </c>
    </row>
    <row r="328" spans="1:10">
      <c r="A328" s="35">
        <v>328</v>
      </c>
      <c r="B328" s="35" t="s">
        <v>13</v>
      </c>
      <c r="C328" s="35" t="s">
        <v>6794</v>
      </c>
      <c r="D328" s="35" t="s">
        <v>6733</v>
      </c>
      <c r="E328" s="35">
        <v>22373</v>
      </c>
      <c r="F328" s="34">
        <v>5</v>
      </c>
      <c r="G328" s="59">
        <v>663</v>
      </c>
      <c r="H328" s="72"/>
      <c r="I328" s="73">
        <f t="shared" si="10"/>
        <v>0</v>
      </c>
      <c r="J328" s="74" t="str">
        <f t="shared" si="11"/>
        <v/>
      </c>
    </row>
    <row r="329" spans="1:10">
      <c r="A329" s="35">
        <v>329</v>
      </c>
      <c r="B329" s="35" t="s">
        <v>13</v>
      </c>
      <c r="C329" s="35" t="s">
        <v>6793</v>
      </c>
      <c r="D329" s="35" t="s">
        <v>6792</v>
      </c>
      <c r="E329" s="35">
        <v>71379</v>
      </c>
      <c r="F329" s="34">
        <v>6</v>
      </c>
      <c r="G329" s="59">
        <v>74.61</v>
      </c>
      <c r="H329" s="72"/>
      <c r="I329" s="73">
        <f t="shared" si="10"/>
        <v>0</v>
      </c>
      <c r="J329" s="74" t="str">
        <f t="shared" si="11"/>
        <v/>
      </c>
    </row>
    <row r="330" spans="1:10">
      <c r="A330" s="35">
        <v>330</v>
      </c>
      <c r="B330" s="35" t="s">
        <v>13</v>
      </c>
      <c r="C330" s="35" t="s">
        <v>6791</v>
      </c>
      <c r="D330" s="35" t="s">
        <v>6790</v>
      </c>
      <c r="E330" s="35">
        <v>71379</v>
      </c>
      <c r="F330" s="34">
        <v>6</v>
      </c>
      <c r="G330" s="59">
        <v>540.16999999999996</v>
      </c>
      <c r="H330" s="72"/>
      <c r="I330" s="73">
        <f t="shared" si="10"/>
        <v>0</v>
      </c>
      <c r="J330" s="74" t="str">
        <f t="shared" si="11"/>
        <v/>
      </c>
    </row>
    <row r="331" spans="1:10">
      <c r="A331" s="35">
        <v>331</v>
      </c>
      <c r="B331" s="35" t="s">
        <v>13</v>
      </c>
      <c r="C331" s="35" t="s">
        <v>6789</v>
      </c>
      <c r="D331" s="35" t="s">
        <v>6788</v>
      </c>
      <c r="E331" s="35">
        <v>58880</v>
      </c>
      <c r="F331" s="34">
        <v>5</v>
      </c>
      <c r="G331" s="59">
        <v>903.69</v>
      </c>
      <c r="H331" s="72"/>
      <c r="I331" s="73">
        <f t="shared" si="10"/>
        <v>0</v>
      </c>
      <c r="J331" s="74" t="str">
        <f t="shared" si="11"/>
        <v/>
      </c>
    </row>
    <row r="332" spans="1:10">
      <c r="A332" s="35">
        <v>332</v>
      </c>
      <c r="B332" s="35" t="s">
        <v>13</v>
      </c>
      <c r="C332" s="35" t="s">
        <v>6787</v>
      </c>
      <c r="D332" s="35" t="s">
        <v>6786</v>
      </c>
      <c r="E332" s="35">
        <v>71379</v>
      </c>
      <c r="F332" s="34">
        <v>5</v>
      </c>
      <c r="G332" s="59">
        <v>317</v>
      </c>
      <c r="H332" s="72"/>
      <c r="I332" s="73">
        <f t="shared" si="10"/>
        <v>0</v>
      </c>
      <c r="J332" s="74" t="str">
        <f t="shared" si="11"/>
        <v/>
      </c>
    </row>
    <row r="333" spans="1:10">
      <c r="A333" s="35">
        <v>333</v>
      </c>
      <c r="B333" s="35" t="s">
        <v>13</v>
      </c>
      <c r="C333" s="35" t="s">
        <v>6785</v>
      </c>
      <c r="D333" s="35" t="s">
        <v>6784</v>
      </c>
      <c r="E333" s="35">
        <v>20796</v>
      </c>
      <c r="F333" s="34">
        <v>11</v>
      </c>
      <c r="G333" s="59">
        <v>64.91</v>
      </c>
      <c r="H333" s="72"/>
      <c r="I333" s="73">
        <f t="shared" si="10"/>
        <v>0</v>
      </c>
      <c r="J333" s="74" t="str">
        <f t="shared" si="11"/>
        <v/>
      </c>
    </row>
    <row r="334" spans="1:10">
      <c r="A334" s="35">
        <v>334</v>
      </c>
      <c r="B334" s="35" t="s">
        <v>13</v>
      </c>
      <c r="C334" s="35" t="s">
        <v>6783</v>
      </c>
      <c r="D334" s="35" t="s">
        <v>2851</v>
      </c>
      <c r="E334" s="35">
        <v>71379</v>
      </c>
      <c r="F334" s="34">
        <v>114</v>
      </c>
      <c r="G334" s="59">
        <v>104</v>
      </c>
      <c r="H334" s="72"/>
      <c r="I334" s="73">
        <f t="shared" si="10"/>
        <v>0</v>
      </c>
      <c r="J334" s="74" t="str">
        <f t="shared" si="11"/>
        <v/>
      </c>
    </row>
    <row r="335" spans="1:10">
      <c r="A335" s="35">
        <v>335</v>
      </c>
      <c r="B335" s="35" t="s">
        <v>13</v>
      </c>
      <c r="C335" s="35" t="s">
        <v>6782</v>
      </c>
      <c r="D335" s="35" t="s">
        <v>6781</v>
      </c>
      <c r="E335" s="35">
        <v>71379</v>
      </c>
      <c r="F335" s="34">
        <v>5</v>
      </c>
      <c r="G335" s="59">
        <v>139.71</v>
      </c>
      <c r="H335" s="72"/>
      <c r="I335" s="73">
        <f t="shared" si="10"/>
        <v>0</v>
      </c>
      <c r="J335" s="74" t="str">
        <f t="shared" si="11"/>
        <v/>
      </c>
    </row>
    <row r="336" spans="1:10">
      <c r="A336" s="35">
        <v>336</v>
      </c>
      <c r="B336" s="35" t="s">
        <v>13</v>
      </c>
      <c r="C336" s="35">
        <v>572744</v>
      </c>
      <c r="D336" s="35" t="s">
        <v>4125</v>
      </c>
      <c r="E336" s="35">
        <v>88044</v>
      </c>
      <c r="F336" s="34">
        <v>5</v>
      </c>
      <c r="G336" s="59">
        <v>508.6</v>
      </c>
      <c r="H336" s="72"/>
      <c r="I336" s="73">
        <f t="shared" si="10"/>
        <v>0</v>
      </c>
      <c r="J336" s="74" t="str">
        <f t="shared" si="11"/>
        <v/>
      </c>
    </row>
    <row r="337" spans="1:10">
      <c r="A337" s="35">
        <v>337</v>
      </c>
      <c r="B337" s="35" t="s">
        <v>13</v>
      </c>
      <c r="C337" s="35" t="s">
        <v>6780</v>
      </c>
      <c r="D337" s="35" t="s">
        <v>6779</v>
      </c>
      <c r="E337" s="35">
        <v>71379</v>
      </c>
      <c r="F337" s="34">
        <v>5</v>
      </c>
      <c r="G337" s="59">
        <v>123</v>
      </c>
      <c r="H337" s="72"/>
      <c r="I337" s="73">
        <f t="shared" si="10"/>
        <v>0</v>
      </c>
      <c r="J337" s="74" t="str">
        <f t="shared" si="11"/>
        <v/>
      </c>
    </row>
    <row r="338" spans="1:10">
      <c r="A338" s="35">
        <v>338</v>
      </c>
      <c r="B338" s="35" t="s">
        <v>13</v>
      </c>
      <c r="C338" s="35" t="s">
        <v>6778</v>
      </c>
      <c r="D338" s="35" t="s">
        <v>6777</v>
      </c>
      <c r="E338" s="35">
        <v>63836</v>
      </c>
      <c r="F338" s="34">
        <v>5</v>
      </c>
      <c r="G338" s="59">
        <v>544</v>
      </c>
      <c r="H338" s="72"/>
      <c r="I338" s="73">
        <f t="shared" si="10"/>
        <v>0</v>
      </c>
      <c r="J338" s="74" t="str">
        <f t="shared" si="11"/>
        <v/>
      </c>
    </row>
    <row r="339" spans="1:10">
      <c r="A339" s="35">
        <v>339</v>
      </c>
      <c r="B339" s="35" t="s">
        <v>13</v>
      </c>
      <c r="C339" s="35" t="s">
        <v>6776</v>
      </c>
      <c r="D339" s="35" t="s">
        <v>4388</v>
      </c>
      <c r="E339" s="35">
        <v>71379</v>
      </c>
      <c r="F339" s="34">
        <v>5</v>
      </c>
      <c r="G339" s="59">
        <v>545</v>
      </c>
      <c r="H339" s="72"/>
      <c r="I339" s="73">
        <f t="shared" si="10"/>
        <v>0</v>
      </c>
      <c r="J339" s="74" t="str">
        <f t="shared" si="11"/>
        <v/>
      </c>
    </row>
    <row r="340" spans="1:10">
      <c r="A340" s="35">
        <v>340</v>
      </c>
      <c r="B340" s="35" t="s">
        <v>13</v>
      </c>
      <c r="C340" s="35" t="s">
        <v>6775</v>
      </c>
      <c r="D340" s="35" t="s">
        <v>6774</v>
      </c>
      <c r="E340" s="35">
        <v>9393</v>
      </c>
      <c r="F340" s="34">
        <v>5</v>
      </c>
      <c r="G340" s="59">
        <v>558</v>
      </c>
      <c r="H340" s="72"/>
      <c r="I340" s="73">
        <f t="shared" si="10"/>
        <v>0</v>
      </c>
      <c r="J340" s="74" t="str">
        <f t="shared" si="11"/>
        <v/>
      </c>
    </row>
    <row r="341" spans="1:10">
      <c r="A341" s="35">
        <v>341</v>
      </c>
      <c r="B341" s="35" t="s">
        <v>13</v>
      </c>
      <c r="C341" s="35" t="s">
        <v>6773</v>
      </c>
      <c r="D341" s="35" t="s">
        <v>6772</v>
      </c>
      <c r="E341" s="35">
        <v>71379</v>
      </c>
      <c r="F341" s="34">
        <v>5</v>
      </c>
      <c r="G341" s="59">
        <v>761</v>
      </c>
      <c r="H341" s="72"/>
      <c r="I341" s="73">
        <f t="shared" si="10"/>
        <v>0</v>
      </c>
      <c r="J341" s="74" t="str">
        <f t="shared" si="11"/>
        <v/>
      </c>
    </row>
    <row r="342" spans="1:10">
      <c r="A342" s="35">
        <v>342</v>
      </c>
      <c r="B342" s="35" t="s">
        <v>13</v>
      </c>
      <c r="C342" s="35" t="s">
        <v>6771</v>
      </c>
      <c r="D342" s="35" t="s">
        <v>2978</v>
      </c>
      <c r="E342" s="35">
        <v>71379</v>
      </c>
      <c r="F342" s="34">
        <v>5</v>
      </c>
      <c r="G342" s="59">
        <v>44.71</v>
      </c>
      <c r="H342" s="72"/>
      <c r="I342" s="73">
        <f t="shared" si="10"/>
        <v>0</v>
      </c>
      <c r="J342" s="74" t="str">
        <f t="shared" si="11"/>
        <v/>
      </c>
    </row>
    <row r="343" spans="1:10">
      <c r="A343" s="35">
        <v>343</v>
      </c>
      <c r="B343" s="35" t="s">
        <v>13</v>
      </c>
      <c r="C343" s="35" t="s">
        <v>6770</v>
      </c>
      <c r="D343" s="35" t="s">
        <v>6769</v>
      </c>
      <c r="E343" s="35">
        <v>71379</v>
      </c>
      <c r="F343" s="34">
        <v>5</v>
      </c>
      <c r="G343" s="59">
        <v>99</v>
      </c>
      <c r="H343" s="72"/>
      <c r="I343" s="73">
        <f t="shared" si="10"/>
        <v>0</v>
      </c>
      <c r="J343" s="74" t="str">
        <f t="shared" si="11"/>
        <v/>
      </c>
    </row>
    <row r="344" spans="1:10">
      <c r="A344" s="35">
        <v>344</v>
      </c>
      <c r="B344" s="35" t="s">
        <v>13</v>
      </c>
      <c r="C344" s="35" t="s">
        <v>6768</v>
      </c>
      <c r="D344" s="35" t="s">
        <v>6767</v>
      </c>
      <c r="E344" s="35">
        <v>33269</v>
      </c>
      <c r="F344" s="34">
        <v>732</v>
      </c>
      <c r="G344" s="59">
        <v>7</v>
      </c>
      <c r="H344" s="72"/>
      <c r="I344" s="73">
        <f t="shared" si="10"/>
        <v>0</v>
      </c>
      <c r="J344" s="74" t="str">
        <f t="shared" si="11"/>
        <v/>
      </c>
    </row>
    <row r="345" spans="1:10">
      <c r="A345" s="35">
        <v>345</v>
      </c>
      <c r="B345" s="35" t="s">
        <v>13</v>
      </c>
      <c r="C345" s="35" t="s">
        <v>6766</v>
      </c>
      <c r="D345" s="35" t="s">
        <v>3235</v>
      </c>
      <c r="E345" s="35">
        <v>71379</v>
      </c>
      <c r="F345" s="34">
        <v>5</v>
      </c>
      <c r="G345" s="59">
        <v>111.7</v>
      </c>
      <c r="H345" s="72"/>
      <c r="I345" s="73">
        <f t="shared" si="10"/>
        <v>0</v>
      </c>
      <c r="J345" s="74" t="str">
        <f t="shared" si="11"/>
        <v/>
      </c>
    </row>
    <row r="346" spans="1:10">
      <c r="A346" s="35">
        <v>346</v>
      </c>
      <c r="B346" s="35" t="s">
        <v>13</v>
      </c>
      <c r="C346" s="35" t="s">
        <v>6765</v>
      </c>
      <c r="D346" s="35" t="s">
        <v>6764</v>
      </c>
      <c r="E346" s="35">
        <v>76005</v>
      </c>
      <c r="F346" s="34">
        <v>7</v>
      </c>
      <c r="G346" s="59">
        <v>2478.14</v>
      </c>
      <c r="H346" s="72"/>
      <c r="I346" s="73">
        <f t="shared" si="10"/>
        <v>0</v>
      </c>
      <c r="J346" s="74" t="str">
        <f t="shared" si="11"/>
        <v/>
      </c>
    </row>
    <row r="347" spans="1:10">
      <c r="A347" s="35">
        <v>347</v>
      </c>
      <c r="B347" s="35" t="s">
        <v>13</v>
      </c>
      <c r="C347" s="35" t="s">
        <v>6763</v>
      </c>
      <c r="D347" s="35" t="s">
        <v>3235</v>
      </c>
      <c r="E347" s="35">
        <v>71379</v>
      </c>
      <c r="F347" s="34">
        <v>8</v>
      </c>
      <c r="G347" s="59">
        <v>18</v>
      </c>
      <c r="H347" s="72"/>
      <c r="I347" s="73">
        <f t="shared" si="10"/>
        <v>0</v>
      </c>
      <c r="J347" s="74" t="str">
        <f t="shared" si="11"/>
        <v/>
      </c>
    </row>
    <row r="348" spans="1:10">
      <c r="A348" s="35">
        <v>348</v>
      </c>
      <c r="B348" s="35" t="s">
        <v>13</v>
      </c>
      <c r="C348" s="35" t="s">
        <v>6762</v>
      </c>
      <c r="D348" s="35" t="s">
        <v>4123</v>
      </c>
      <c r="E348" s="35">
        <v>76275</v>
      </c>
      <c r="F348" s="34">
        <v>32</v>
      </c>
      <c r="G348" s="59">
        <v>19.95</v>
      </c>
      <c r="H348" s="72"/>
      <c r="I348" s="73">
        <f t="shared" si="10"/>
        <v>0</v>
      </c>
      <c r="J348" s="74" t="str">
        <f t="shared" si="11"/>
        <v/>
      </c>
    </row>
    <row r="349" spans="1:10">
      <c r="A349" s="35">
        <v>349</v>
      </c>
      <c r="B349" s="35" t="s">
        <v>13</v>
      </c>
      <c r="C349" s="35">
        <v>3033356</v>
      </c>
      <c r="D349" s="35" t="s">
        <v>6430</v>
      </c>
      <c r="E349" s="35">
        <v>198</v>
      </c>
      <c r="F349" s="34">
        <v>5</v>
      </c>
      <c r="G349" s="59">
        <v>65.959999999999994</v>
      </c>
      <c r="H349" s="72"/>
      <c r="I349" s="73">
        <f t="shared" si="10"/>
        <v>0</v>
      </c>
      <c r="J349" s="74" t="str">
        <f t="shared" si="11"/>
        <v/>
      </c>
    </row>
    <row r="350" spans="1:10">
      <c r="A350" s="35">
        <v>350</v>
      </c>
      <c r="B350" s="35" t="s">
        <v>13</v>
      </c>
      <c r="C350" s="35">
        <v>3011155</v>
      </c>
      <c r="D350" s="35" t="s">
        <v>5494</v>
      </c>
      <c r="E350" s="35">
        <v>198</v>
      </c>
      <c r="F350" s="34">
        <v>5</v>
      </c>
      <c r="G350" s="59">
        <v>40.873333333333328</v>
      </c>
      <c r="H350" s="72"/>
      <c r="I350" s="73">
        <f t="shared" si="10"/>
        <v>0</v>
      </c>
      <c r="J350" s="74" t="str">
        <f t="shared" si="11"/>
        <v/>
      </c>
    </row>
    <row r="351" spans="1:10">
      <c r="A351" s="35">
        <v>351</v>
      </c>
      <c r="B351" s="35" t="s">
        <v>13</v>
      </c>
      <c r="C351" s="35" t="s">
        <v>6761</v>
      </c>
      <c r="D351" s="35" t="s">
        <v>6760</v>
      </c>
      <c r="E351" s="35">
        <v>71379</v>
      </c>
      <c r="F351" s="34">
        <v>5</v>
      </c>
      <c r="G351" s="59">
        <v>110</v>
      </c>
      <c r="H351" s="72"/>
      <c r="I351" s="73">
        <f t="shared" si="10"/>
        <v>0</v>
      </c>
      <c r="J351" s="74" t="str">
        <f t="shared" si="11"/>
        <v/>
      </c>
    </row>
    <row r="352" spans="1:10">
      <c r="A352" s="35">
        <v>352</v>
      </c>
      <c r="B352" s="35" t="s">
        <v>13</v>
      </c>
      <c r="C352" s="35" t="s">
        <v>6759</v>
      </c>
      <c r="D352" s="35" t="s">
        <v>6758</v>
      </c>
      <c r="E352" s="35">
        <v>71379</v>
      </c>
      <c r="F352" s="34">
        <v>5</v>
      </c>
      <c r="G352" s="59">
        <v>171.37</v>
      </c>
      <c r="H352" s="72"/>
      <c r="I352" s="73">
        <f t="shared" si="10"/>
        <v>0</v>
      </c>
      <c r="J352" s="74" t="str">
        <f t="shared" si="11"/>
        <v/>
      </c>
    </row>
    <row r="353" spans="1:10">
      <c r="A353" s="35">
        <v>353</v>
      </c>
      <c r="B353" s="35" t="s">
        <v>13</v>
      </c>
      <c r="C353" s="35" t="s">
        <v>6757</v>
      </c>
      <c r="D353" s="35" t="s">
        <v>6756</v>
      </c>
      <c r="E353" s="35">
        <v>71379</v>
      </c>
      <c r="F353" s="34">
        <v>5</v>
      </c>
      <c r="G353" s="59">
        <v>2607.4499999999998</v>
      </c>
      <c r="H353" s="72"/>
      <c r="I353" s="73">
        <f t="shared" si="10"/>
        <v>0</v>
      </c>
      <c r="J353" s="74" t="str">
        <f t="shared" si="11"/>
        <v/>
      </c>
    </row>
    <row r="354" spans="1:10">
      <c r="A354" s="35">
        <v>354</v>
      </c>
      <c r="B354" s="35" t="s">
        <v>13</v>
      </c>
      <c r="C354" s="35" t="s">
        <v>4716</v>
      </c>
      <c r="D354" s="35" t="s">
        <v>2685</v>
      </c>
      <c r="E354" s="35">
        <v>198</v>
      </c>
      <c r="F354" s="34">
        <v>5</v>
      </c>
      <c r="G354" s="59">
        <v>93.11</v>
      </c>
      <c r="H354" s="72"/>
      <c r="I354" s="73">
        <f t="shared" si="10"/>
        <v>0</v>
      </c>
      <c r="J354" s="74" t="str">
        <f t="shared" si="11"/>
        <v/>
      </c>
    </row>
    <row r="355" spans="1:10">
      <c r="A355" s="35">
        <v>355</v>
      </c>
      <c r="B355" s="35" t="s">
        <v>13</v>
      </c>
      <c r="C355" s="35" t="s">
        <v>609</v>
      </c>
      <c r="D355" s="35" t="s">
        <v>2700</v>
      </c>
      <c r="E355" s="35">
        <v>96906</v>
      </c>
      <c r="F355" s="34">
        <v>5</v>
      </c>
      <c r="G355" s="59">
        <v>119.96</v>
      </c>
      <c r="H355" s="72"/>
      <c r="I355" s="73">
        <f t="shared" si="10"/>
        <v>0</v>
      </c>
      <c r="J355" s="74" t="str">
        <f t="shared" si="11"/>
        <v/>
      </c>
    </row>
    <row r="356" spans="1:10">
      <c r="A356" s="35">
        <v>356</v>
      </c>
      <c r="B356" s="35" t="s">
        <v>13</v>
      </c>
      <c r="C356" s="35" t="s">
        <v>6755</v>
      </c>
      <c r="D356" s="35" t="s">
        <v>6754</v>
      </c>
      <c r="E356" s="35">
        <v>71513</v>
      </c>
      <c r="F356" s="34">
        <v>5</v>
      </c>
      <c r="G356" s="59">
        <v>34.24</v>
      </c>
      <c r="H356" s="72"/>
      <c r="I356" s="73">
        <f t="shared" si="10"/>
        <v>0</v>
      </c>
      <c r="J356" s="74" t="str">
        <f t="shared" si="11"/>
        <v/>
      </c>
    </row>
    <row r="357" spans="1:10">
      <c r="A357" s="35">
        <v>357</v>
      </c>
      <c r="B357" s="35" t="s">
        <v>13</v>
      </c>
      <c r="C357" s="35" t="s">
        <v>6753</v>
      </c>
      <c r="D357" s="35" t="s">
        <v>6752</v>
      </c>
      <c r="E357" s="35">
        <v>71379</v>
      </c>
      <c r="F357" s="34">
        <v>10</v>
      </c>
      <c r="G357" s="59">
        <v>235.5</v>
      </c>
      <c r="H357" s="72"/>
      <c r="I357" s="73">
        <f t="shared" si="10"/>
        <v>0</v>
      </c>
      <c r="J357" s="74" t="str">
        <f t="shared" si="11"/>
        <v/>
      </c>
    </row>
    <row r="358" spans="1:10">
      <c r="A358" s="35">
        <v>358</v>
      </c>
      <c r="B358" s="35" t="s">
        <v>13</v>
      </c>
      <c r="C358" s="35" t="s">
        <v>6751</v>
      </c>
      <c r="D358" s="35" t="s">
        <v>4495</v>
      </c>
      <c r="E358" s="35">
        <v>71379</v>
      </c>
      <c r="F358" s="34">
        <v>17</v>
      </c>
      <c r="G358" s="59">
        <v>199.13</v>
      </c>
      <c r="H358" s="72"/>
      <c r="I358" s="73">
        <f t="shared" si="10"/>
        <v>0</v>
      </c>
      <c r="J358" s="74" t="str">
        <f t="shared" si="11"/>
        <v/>
      </c>
    </row>
    <row r="359" spans="1:10">
      <c r="A359" s="35">
        <v>359</v>
      </c>
      <c r="B359" s="35" t="s">
        <v>13</v>
      </c>
      <c r="C359" s="35" t="s">
        <v>6750</v>
      </c>
      <c r="D359" s="35" t="s">
        <v>6749</v>
      </c>
      <c r="E359" s="35">
        <v>71379</v>
      </c>
      <c r="F359" s="34">
        <v>5</v>
      </c>
      <c r="G359" s="59">
        <v>989.36</v>
      </c>
      <c r="H359" s="72"/>
      <c r="I359" s="73">
        <f t="shared" si="10"/>
        <v>0</v>
      </c>
      <c r="J359" s="74" t="str">
        <f t="shared" si="11"/>
        <v/>
      </c>
    </row>
    <row r="360" spans="1:10">
      <c r="A360" s="35">
        <v>360</v>
      </c>
      <c r="B360" s="35" t="s">
        <v>13</v>
      </c>
      <c r="C360" s="35" t="s">
        <v>6748</v>
      </c>
      <c r="D360" s="35" t="s">
        <v>6747</v>
      </c>
      <c r="E360" s="35">
        <v>16563</v>
      </c>
      <c r="F360" s="34">
        <v>5</v>
      </c>
      <c r="G360" s="59">
        <v>64</v>
      </c>
      <c r="H360" s="72"/>
      <c r="I360" s="73">
        <f t="shared" si="10"/>
        <v>0</v>
      </c>
      <c r="J360" s="74" t="str">
        <f t="shared" si="11"/>
        <v/>
      </c>
    </row>
    <row r="361" spans="1:10">
      <c r="A361" s="35">
        <v>361</v>
      </c>
      <c r="B361" s="35" t="s">
        <v>13</v>
      </c>
      <c r="C361" s="35" t="s">
        <v>6746</v>
      </c>
      <c r="D361" s="35" t="s">
        <v>6745</v>
      </c>
      <c r="E361" s="35">
        <v>71379</v>
      </c>
      <c r="F361" s="34">
        <v>7</v>
      </c>
      <c r="G361" s="59">
        <v>340.44</v>
      </c>
      <c r="H361" s="72"/>
      <c r="I361" s="73">
        <f t="shared" si="10"/>
        <v>0</v>
      </c>
      <c r="J361" s="74" t="str">
        <f t="shared" si="11"/>
        <v/>
      </c>
    </row>
    <row r="362" spans="1:10">
      <c r="A362" s="35">
        <v>362</v>
      </c>
      <c r="B362" s="35" t="s">
        <v>13</v>
      </c>
      <c r="C362" s="35" t="s">
        <v>6744</v>
      </c>
      <c r="D362" s="35" t="s">
        <v>6743</v>
      </c>
      <c r="E362" s="35">
        <v>51351</v>
      </c>
      <c r="F362" s="34">
        <v>5</v>
      </c>
      <c r="G362" s="59">
        <v>848.45</v>
      </c>
      <c r="H362" s="72"/>
      <c r="I362" s="73">
        <f t="shared" si="10"/>
        <v>0</v>
      </c>
      <c r="J362" s="74" t="str">
        <f t="shared" si="11"/>
        <v/>
      </c>
    </row>
    <row r="363" spans="1:10">
      <c r="A363" s="35">
        <v>363</v>
      </c>
      <c r="B363" s="35" t="s">
        <v>13</v>
      </c>
      <c r="C363" s="35" t="s">
        <v>6742</v>
      </c>
      <c r="D363" s="35" t="s">
        <v>6741</v>
      </c>
      <c r="E363" s="35" t="s">
        <v>6740</v>
      </c>
      <c r="F363" s="34">
        <v>5</v>
      </c>
      <c r="G363" s="59">
        <v>136.5</v>
      </c>
      <c r="H363" s="72"/>
      <c r="I363" s="73">
        <f t="shared" si="10"/>
        <v>0</v>
      </c>
      <c r="J363" s="74" t="str">
        <f t="shared" si="11"/>
        <v/>
      </c>
    </row>
    <row r="364" spans="1:10">
      <c r="A364" s="35">
        <v>364</v>
      </c>
      <c r="B364" s="35" t="s">
        <v>13</v>
      </c>
      <c r="C364" s="35" t="s">
        <v>1249</v>
      </c>
      <c r="D364" s="35" t="s">
        <v>2755</v>
      </c>
      <c r="E364" s="35">
        <v>198</v>
      </c>
      <c r="F364" s="34">
        <v>95</v>
      </c>
      <c r="G364" s="59">
        <v>1.4</v>
      </c>
      <c r="H364" s="72"/>
      <c r="I364" s="73">
        <f t="shared" si="10"/>
        <v>0</v>
      </c>
      <c r="J364" s="74" t="str">
        <f t="shared" si="11"/>
        <v/>
      </c>
    </row>
    <row r="365" spans="1:10">
      <c r="A365" s="35">
        <v>365</v>
      </c>
      <c r="B365" s="35" t="s">
        <v>13</v>
      </c>
      <c r="C365" s="35" t="s">
        <v>6739</v>
      </c>
      <c r="D365" s="35" t="s">
        <v>6738</v>
      </c>
      <c r="E365" s="35">
        <v>91816</v>
      </c>
      <c r="F365" s="34">
        <v>5</v>
      </c>
      <c r="G365" s="59">
        <v>786.56</v>
      </c>
      <c r="H365" s="72"/>
      <c r="I365" s="73">
        <f t="shared" si="10"/>
        <v>0</v>
      </c>
      <c r="J365" s="74" t="str">
        <f t="shared" si="11"/>
        <v/>
      </c>
    </row>
    <row r="366" spans="1:10">
      <c r="A366" s="35">
        <v>366</v>
      </c>
      <c r="B366" s="35" t="s">
        <v>13</v>
      </c>
      <c r="C366" s="35" t="s">
        <v>3289</v>
      </c>
      <c r="D366" s="35" t="s">
        <v>2743</v>
      </c>
      <c r="E366" s="35">
        <v>80205</v>
      </c>
      <c r="F366" s="34">
        <v>106</v>
      </c>
      <c r="G366" s="59">
        <v>1.5599999999999998</v>
      </c>
      <c r="H366" s="72"/>
      <c r="I366" s="73">
        <f t="shared" si="10"/>
        <v>0</v>
      </c>
      <c r="J366" s="74" t="str">
        <f t="shared" si="11"/>
        <v/>
      </c>
    </row>
    <row r="367" spans="1:10">
      <c r="A367" s="35">
        <v>367</v>
      </c>
      <c r="B367" s="35" t="s">
        <v>13</v>
      </c>
      <c r="C367" s="35" t="s">
        <v>6737</v>
      </c>
      <c r="D367" s="35" t="s">
        <v>6736</v>
      </c>
      <c r="E367" s="35">
        <v>71379</v>
      </c>
      <c r="F367" s="34">
        <v>5</v>
      </c>
      <c r="G367" s="59">
        <v>2049.9299999999998</v>
      </c>
      <c r="H367" s="72"/>
      <c r="I367" s="73">
        <f t="shared" si="10"/>
        <v>0</v>
      </c>
      <c r="J367" s="74" t="str">
        <f t="shared" si="11"/>
        <v/>
      </c>
    </row>
    <row r="368" spans="1:10">
      <c r="A368" s="35">
        <v>368</v>
      </c>
      <c r="B368" s="35" t="s">
        <v>13</v>
      </c>
      <c r="C368" s="35" t="s">
        <v>2761</v>
      </c>
      <c r="D368" s="35" t="s">
        <v>2759</v>
      </c>
      <c r="E368" s="35">
        <v>198</v>
      </c>
      <c r="F368" s="34">
        <v>5</v>
      </c>
      <c r="G368" s="59">
        <v>19.850000000000001</v>
      </c>
      <c r="H368" s="72"/>
      <c r="I368" s="73">
        <f t="shared" si="10"/>
        <v>0</v>
      </c>
      <c r="J368" s="74" t="str">
        <f t="shared" si="11"/>
        <v/>
      </c>
    </row>
    <row r="369" spans="1:10">
      <c r="A369" s="35">
        <v>369</v>
      </c>
      <c r="B369" s="35" t="s">
        <v>13</v>
      </c>
      <c r="C369" s="35" t="s">
        <v>6735</v>
      </c>
      <c r="D369" s="35" t="s">
        <v>4125</v>
      </c>
      <c r="E369" s="35">
        <v>71379</v>
      </c>
      <c r="F369" s="34">
        <v>10</v>
      </c>
      <c r="G369" s="59">
        <v>10.6</v>
      </c>
      <c r="H369" s="72"/>
      <c r="I369" s="73">
        <f t="shared" si="10"/>
        <v>0</v>
      </c>
      <c r="J369" s="74" t="str">
        <f t="shared" si="11"/>
        <v/>
      </c>
    </row>
    <row r="370" spans="1:10">
      <c r="A370" s="35">
        <v>370</v>
      </c>
      <c r="B370" s="35" t="s">
        <v>13</v>
      </c>
      <c r="C370" s="35" t="s">
        <v>6734</v>
      </c>
      <c r="D370" s="35" t="s">
        <v>6733</v>
      </c>
      <c r="E370" s="35">
        <v>22373</v>
      </c>
      <c r="F370" s="34">
        <v>5</v>
      </c>
      <c r="G370" s="59">
        <v>768.66666666666663</v>
      </c>
      <c r="H370" s="72"/>
      <c r="I370" s="73">
        <f t="shared" si="10"/>
        <v>0</v>
      </c>
      <c r="J370" s="74" t="str">
        <f t="shared" si="11"/>
        <v/>
      </c>
    </row>
    <row r="371" spans="1:10">
      <c r="A371" s="35">
        <v>371</v>
      </c>
      <c r="B371" s="35" t="s">
        <v>13</v>
      </c>
      <c r="C371" s="35" t="s">
        <v>6731</v>
      </c>
      <c r="D371" s="35" t="s">
        <v>2791</v>
      </c>
      <c r="E371" s="35">
        <v>71379</v>
      </c>
      <c r="F371" s="34">
        <v>5</v>
      </c>
      <c r="G371" s="59">
        <v>273.63</v>
      </c>
      <c r="H371" s="72"/>
      <c r="I371" s="73">
        <f t="shared" si="10"/>
        <v>0</v>
      </c>
      <c r="J371" s="74" t="str">
        <f t="shared" si="11"/>
        <v/>
      </c>
    </row>
    <row r="372" spans="1:10">
      <c r="A372" s="35">
        <v>372</v>
      </c>
      <c r="B372" s="35" t="s">
        <v>13</v>
      </c>
      <c r="C372" s="35" t="s">
        <v>6354</v>
      </c>
      <c r="D372" s="35" t="s">
        <v>6353</v>
      </c>
      <c r="E372" s="35">
        <v>33269</v>
      </c>
      <c r="F372" s="34">
        <v>5</v>
      </c>
      <c r="G372" s="59">
        <v>17.829999999999998</v>
      </c>
      <c r="H372" s="72"/>
      <c r="I372" s="73">
        <f t="shared" si="10"/>
        <v>0</v>
      </c>
      <c r="J372" s="74" t="str">
        <f t="shared" si="11"/>
        <v/>
      </c>
    </row>
    <row r="373" spans="1:10">
      <c r="A373" s="35">
        <v>373</v>
      </c>
      <c r="B373" s="35" t="s">
        <v>13</v>
      </c>
      <c r="C373" s="35" t="s">
        <v>6730</v>
      </c>
      <c r="D373" s="35" t="s">
        <v>2751</v>
      </c>
      <c r="E373" s="35">
        <v>70898</v>
      </c>
      <c r="F373" s="34">
        <v>52</v>
      </c>
      <c r="G373" s="59">
        <v>4.1333333333333329</v>
      </c>
      <c r="H373" s="72"/>
      <c r="I373" s="73">
        <f t="shared" si="10"/>
        <v>0</v>
      </c>
      <c r="J373" s="74" t="str">
        <f t="shared" si="11"/>
        <v/>
      </c>
    </row>
    <row r="374" spans="1:10">
      <c r="A374" s="35">
        <v>374</v>
      </c>
      <c r="B374" s="35" t="s">
        <v>13</v>
      </c>
      <c r="C374" s="35" t="s">
        <v>6729</v>
      </c>
      <c r="D374" s="35" t="s">
        <v>5020</v>
      </c>
      <c r="E374" s="35">
        <v>71379</v>
      </c>
      <c r="F374" s="34">
        <v>7</v>
      </c>
      <c r="G374" s="59">
        <v>345</v>
      </c>
      <c r="H374" s="72"/>
      <c r="I374" s="73">
        <f t="shared" si="10"/>
        <v>0</v>
      </c>
      <c r="J374" s="74" t="str">
        <f t="shared" si="11"/>
        <v/>
      </c>
    </row>
    <row r="375" spans="1:10">
      <c r="A375" s="35">
        <v>375</v>
      </c>
      <c r="B375" s="35" t="s">
        <v>13</v>
      </c>
      <c r="C375" s="35" t="s">
        <v>6728</v>
      </c>
      <c r="D375" s="35" t="s">
        <v>4495</v>
      </c>
      <c r="E375" s="35">
        <v>71379</v>
      </c>
      <c r="F375" s="34">
        <v>5</v>
      </c>
      <c r="G375" s="59">
        <v>86.52</v>
      </c>
      <c r="H375" s="72"/>
      <c r="I375" s="73">
        <f t="shared" si="10"/>
        <v>0</v>
      </c>
      <c r="J375" s="74" t="str">
        <f t="shared" si="11"/>
        <v/>
      </c>
    </row>
    <row r="376" spans="1:10">
      <c r="A376" s="35">
        <v>376</v>
      </c>
      <c r="B376" s="35" t="s">
        <v>13</v>
      </c>
      <c r="C376" s="35" t="s">
        <v>6727</v>
      </c>
      <c r="D376" s="35" t="s">
        <v>2759</v>
      </c>
      <c r="E376" s="35">
        <v>71379</v>
      </c>
      <c r="F376" s="34">
        <v>5</v>
      </c>
      <c r="G376" s="59">
        <v>38.659999999999997</v>
      </c>
      <c r="H376" s="72"/>
      <c r="I376" s="73">
        <f t="shared" si="10"/>
        <v>0</v>
      </c>
      <c r="J376" s="74" t="str">
        <f t="shared" si="11"/>
        <v/>
      </c>
    </row>
    <row r="377" spans="1:10">
      <c r="A377" s="35">
        <v>377</v>
      </c>
      <c r="B377" s="35" t="s">
        <v>13</v>
      </c>
      <c r="C377" s="35" t="s">
        <v>6726</v>
      </c>
      <c r="D377" s="35" t="s">
        <v>6725</v>
      </c>
      <c r="E377" s="35">
        <v>71379</v>
      </c>
      <c r="F377" s="34">
        <v>5</v>
      </c>
      <c r="G377" s="59">
        <v>304.5</v>
      </c>
      <c r="H377" s="72"/>
      <c r="I377" s="73">
        <f t="shared" si="10"/>
        <v>0</v>
      </c>
      <c r="J377" s="74" t="str">
        <f t="shared" si="11"/>
        <v/>
      </c>
    </row>
    <row r="378" spans="1:10">
      <c r="A378" s="35">
        <v>378</v>
      </c>
      <c r="B378" s="35" t="s">
        <v>13</v>
      </c>
      <c r="C378" s="35" t="s">
        <v>6724</v>
      </c>
      <c r="D378" s="35" t="s">
        <v>6723</v>
      </c>
      <c r="E378" s="35">
        <v>71379</v>
      </c>
      <c r="F378" s="34">
        <v>5</v>
      </c>
      <c r="G378" s="59">
        <v>77.66</v>
      </c>
      <c r="H378" s="72"/>
      <c r="I378" s="73">
        <f t="shared" si="10"/>
        <v>0</v>
      </c>
      <c r="J378" s="74" t="str">
        <f t="shared" si="11"/>
        <v/>
      </c>
    </row>
    <row r="379" spans="1:10">
      <c r="A379" s="35">
        <v>379</v>
      </c>
      <c r="B379" s="35" t="s">
        <v>13</v>
      </c>
      <c r="C379" s="35" t="s">
        <v>6722</v>
      </c>
      <c r="D379" s="35" t="s">
        <v>6721</v>
      </c>
      <c r="E379" s="35">
        <v>71379</v>
      </c>
      <c r="F379" s="34">
        <v>5</v>
      </c>
      <c r="G379" s="59">
        <v>2273</v>
      </c>
      <c r="H379" s="72"/>
      <c r="I379" s="73">
        <f t="shared" si="10"/>
        <v>0</v>
      </c>
      <c r="J379" s="74" t="str">
        <f t="shared" si="11"/>
        <v/>
      </c>
    </row>
    <row r="380" spans="1:10">
      <c r="A380" s="35">
        <v>380</v>
      </c>
      <c r="B380" s="35" t="s">
        <v>13</v>
      </c>
      <c r="C380" s="35" t="s">
        <v>6720</v>
      </c>
      <c r="D380" s="35" t="s">
        <v>2801</v>
      </c>
      <c r="E380" s="35">
        <v>76275</v>
      </c>
      <c r="F380" s="34">
        <v>8</v>
      </c>
      <c r="G380" s="59">
        <v>35.4</v>
      </c>
      <c r="H380" s="72"/>
      <c r="I380" s="73">
        <f t="shared" si="10"/>
        <v>0</v>
      </c>
      <c r="J380" s="74" t="str">
        <f>IF(H:H&gt;G:G, "Above Estimated Unit Price", "")</f>
        <v/>
      </c>
    </row>
    <row r="381" spans="1:10">
      <c r="A381" s="35">
        <v>381</v>
      </c>
      <c r="B381" s="35" t="s">
        <v>13</v>
      </c>
      <c r="C381" s="35" t="s">
        <v>6719</v>
      </c>
      <c r="D381" s="35" t="s">
        <v>6718</v>
      </c>
      <c r="E381" s="35" t="s">
        <v>6717</v>
      </c>
      <c r="F381" s="34">
        <v>5</v>
      </c>
      <c r="G381" s="59">
        <v>16250</v>
      </c>
      <c r="H381" s="72"/>
      <c r="I381" s="73">
        <f t="shared" si="10"/>
        <v>0</v>
      </c>
      <c r="J381" s="74" t="str">
        <f t="shared" si="11"/>
        <v/>
      </c>
    </row>
    <row r="382" spans="1:10">
      <c r="A382" s="35">
        <v>382</v>
      </c>
      <c r="B382" s="35" t="s">
        <v>13</v>
      </c>
      <c r="C382" s="35" t="s">
        <v>6716</v>
      </c>
      <c r="D382" s="35" t="s">
        <v>6715</v>
      </c>
      <c r="E382" s="35">
        <v>51351</v>
      </c>
      <c r="F382" s="34">
        <v>5</v>
      </c>
      <c r="G382" s="59">
        <v>282.16000000000003</v>
      </c>
      <c r="H382" s="72"/>
      <c r="I382" s="73">
        <f t="shared" si="10"/>
        <v>0</v>
      </c>
      <c r="J382" s="74" t="str">
        <f t="shared" si="11"/>
        <v/>
      </c>
    </row>
    <row r="383" spans="1:10">
      <c r="A383" s="35">
        <v>383</v>
      </c>
      <c r="B383" s="35" t="s">
        <v>13</v>
      </c>
      <c r="C383" s="35" t="s">
        <v>6714</v>
      </c>
      <c r="D383" s="35" t="s">
        <v>3163</v>
      </c>
      <c r="E383" s="35">
        <v>76275</v>
      </c>
      <c r="F383" s="34">
        <v>5</v>
      </c>
      <c r="G383" s="59">
        <v>28.9</v>
      </c>
      <c r="H383" s="72"/>
      <c r="I383" s="73">
        <f t="shared" si="10"/>
        <v>0</v>
      </c>
      <c r="J383" s="74" t="str">
        <f t="shared" si="11"/>
        <v/>
      </c>
    </row>
    <row r="384" spans="1:10">
      <c r="A384" s="35">
        <v>384</v>
      </c>
      <c r="B384" s="35" t="s">
        <v>13</v>
      </c>
      <c r="C384" s="35" t="s">
        <v>6713</v>
      </c>
      <c r="D384" s="35" t="s">
        <v>5020</v>
      </c>
      <c r="E384" s="35">
        <v>624</v>
      </c>
      <c r="F384" s="34">
        <v>5</v>
      </c>
      <c r="G384" s="59">
        <v>230.52</v>
      </c>
      <c r="H384" s="72"/>
      <c r="I384" s="73">
        <f t="shared" si="10"/>
        <v>0</v>
      </c>
      <c r="J384" s="74" t="str">
        <f t="shared" si="11"/>
        <v/>
      </c>
    </row>
    <row r="385" spans="1:10">
      <c r="A385" s="35">
        <v>385</v>
      </c>
      <c r="B385" s="35" t="s">
        <v>13</v>
      </c>
      <c r="C385" s="35" t="s">
        <v>6712</v>
      </c>
      <c r="D385" s="35" t="s">
        <v>6711</v>
      </c>
      <c r="E385" s="35">
        <v>76275</v>
      </c>
      <c r="F385" s="34">
        <v>15</v>
      </c>
      <c r="G385" s="59">
        <v>5.4</v>
      </c>
      <c r="H385" s="72"/>
      <c r="I385" s="73">
        <f t="shared" si="10"/>
        <v>0</v>
      </c>
      <c r="J385" s="74" t="str">
        <f t="shared" si="11"/>
        <v/>
      </c>
    </row>
    <row r="386" spans="1:10">
      <c r="A386" s="35">
        <v>386</v>
      </c>
      <c r="B386" s="35" t="s">
        <v>13</v>
      </c>
      <c r="C386" s="35" t="s">
        <v>6710</v>
      </c>
      <c r="D386" s="35" t="s">
        <v>6709</v>
      </c>
      <c r="E386" s="35" t="s">
        <v>6706</v>
      </c>
      <c r="F386" s="34">
        <v>6</v>
      </c>
      <c r="G386" s="59">
        <v>26.18</v>
      </c>
      <c r="H386" s="72"/>
      <c r="I386" s="73">
        <f t="shared" si="10"/>
        <v>0</v>
      </c>
      <c r="J386" s="74" t="str">
        <f t="shared" si="11"/>
        <v/>
      </c>
    </row>
    <row r="387" spans="1:10">
      <c r="A387" s="35">
        <v>387</v>
      </c>
      <c r="B387" s="35" t="s">
        <v>13</v>
      </c>
      <c r="C387" s="35" t="s">
        <v>6708</v>
      </c>
      <c r="D387" s="35" t="s">
        <v>6707</v>
      </c>
      <c r="E387" s="35" t="s">
        <v>6706</v>
      </c>
      <c r="F387" s="34">
        <v>5</v>
      </c>
      <c r="G387" s="59">
        <v>90.03</v>
      </c>
      <c r="H387" s="72"/>
      <c r="I387" s="73">
        <f t="shared" ref="I387:I419" si="12">H387*F387</f>
        <v>0</v>
      </c>
      <c r="J387" s="74" t="str">
        <f t="shared" ref="J387:J419" si="13">IF(H:H&gt;G:G, "Above Estimated Unit Price", "")</f>
        <v/>
      </c>
    </row>
    <row r="388" spans="1:10">
      <c r="A388" s="35">
        <v>388</v>
      </c>
      <c r="B388" s="35" t="s">
        <v>13</v>
      </c>
      <c r="C388" s="35" t="s">
        <v>6705</v>
      </c>
      <c r="D388" s="35" t="s">
        <v>6704</v>
      </c>
      <c r="E388" s="35">
        <v>75245</v>
      </c>
      <c r="F388" s="34">
        <v>5</v>
      </c>
      <c r="G388" s="59">
        <v>198</v>
      </c>
      <c r="H388" s="72"/>
      <c r="I388" s="73">
        <f t="shared" si="12"/>
        <v>0</v>
      </c>
      <c r="J388" s="74" t="str">
        <f t="shared" si="13"/>
        <v/>
      </c>
    </row>
    <row r="389" spans="1:10">
      <c r="A389" s="35">
        <v>389</v>
      </c>
      <c r="B389" s="35" t="s">
        <v>13</v>
      </c>
      <c r="C389" s="35">
        <v>3029566</v>
      </c>
      <c r="D389" s="35" t="s">
        <v>2759</v>
      </c>
      <c r="E389" s="35">
        <v>198</v>
      </c>
      <c r="F389" s="34">
        <v>133</v>
      </c>
      <c r="G389" s="59">
        <v>20.236666666666665</v>
      </c>
      <c r="H389" s="72"/>
      <c r="I389" s="73">
        <f t="shared" si="12"/>
        <v>0</v>
      </c>
      <c r="J389" s="74" t="str">
        <f t="shared" si="13"/>
        <v/>
      </c>
    </row>
    <row r="390" spans="1:10">
      <c r="A390" s="35">
        <v>390</v>
      </c>
      <c r="B390" s="35" t="s">
        <v>13</v>
      </c>
      <c r="C390" s="35" t="s">
        <v>6703</v>
      </c>
      <c r="D390" s="35" t="s">
        <v>6702</v>
      </c>
      <c r="E390" s="35">
        <v>33269</v>
      </c>
      <c r="F390" s="34">
        <v>36</v>
      </c>
      <c r="G390" s="59">
        <v>8.6</v>
      </c>
      <c r="H390" s="72"/>
      <c r="I390" s="73">
        <f t="shared" si="12"/>
        <v>0</v>
      </c>
      <c r="J390" s="74" t="str">
        <f t="shared" si="13"/>
        <v/>
      </c>
    </row>
    <row r="391" spans="1:10">
      <c r="A391" s="35">
        <v>391</v>
      </c>
      <c r="B391" s="35" t="s">
        <v>13</v>
      </c>
      <c r="C391" s="35" t="s">
        <v>6701</v>
      </c>
      <c r="D391" s="35" t="s">
        <v>6700</v>
      </c>
      <c r="E391" s="35">
        <v>71379</v>
      </c>
      <c r="F391" s="34">
        <v>5</v>
      </c>
      <c r="G391" s="59">
        <v>113</v>
      </c>
      <c r="H391" s="72"/>
      <c r="I391" s="73">
        <f t="shared" si="12"/>
        <v>0</v>
      </c>
      <c r="J391" s="74" t="str">
        <f t="shared" si="13"/>
        <v/>
      </c>
    </row>
    <row r="392" spans="1:10">
      <c r="A392" s="35">
        <v>392</v>
      </c>
      <c r="B392" s="35" t="s">
        <v>13</v>
      </c>
      <c r="C392" s="35" t="s">
        <v>6699</v>
      </c>
      <c r="D392" s="35" t="s">
        <v>6698</v>
      </c>
      <c r="E392" s="35">
        <v>71379</v>
      </c>
      <c r="F392" s="34">
        <v>5</v>
      </c>
      <c r="G392" s="59">
        <v>320.64</v>
      </c>
      <c r="H392" s="72"/>
      <c r="I392" s="73">
        <f t="shared" si="12"/>
        <v>0</v>
      </c>
      <c r="J392" s="74" t="str">
        <f t="shared" si="13"/>
        <v/>
      </c>
    </row>
    <row r="393" spans="1:10">
      <c r="A393" s="35">
        <v>393</v>
      </c>
      <c r="B393" s="35" t="s">
        <v>13</v>
      </c>
      <c r="C393" s="35" t="s">
        <v>6697</v>
      </c>
      <c r="D393" s="35" t="s">
        <v>6696</v>
      </c>
      <c r="E393" s="35">
        <v>71379</v>
      </c>
      <c r="F393" s="34">
        <v>5</v>
      </c>
      <c r="G393" s="59">
        <v>1617.9</v>
      </c>
      <c r="H393" s="72"/>
      <c r="I393" s="73">
        <f t="shared" si="12"/>
        <v>0</v>
      </c>
      <c r="J393" s="74" t="str">
        <f t="shared" si="13"/>
        <v/>
      </c>
    </row>
    <row r="394" spans="1:10">
      <c r="A394" s="35">
        <v>394</v>
      </c>
      <c r="B394" s="35" t="s">
        <v>13</v>
      </c>
      <c r="C394" s="35" t="s">
        <v>6695</v>
      </c>
      <c r="D394" s="35" t="s">
        <v>3163</v>
      </c>
      <c r="E394" s="35">
        <v>71379</v>
      </c>
      <c r="F394" s="34">
        <v>12</v>
      </c>
      <c r="G394" s="59">
        <v>5.55</v>
      </c>
      <c r="H394" s="72"/>
      <c r="I394" s="73">
        <f t="shared" si="12"/>
        <v>0</v>
      </c>
      <c r="J394" s="74" t="str">
        <f t="shared" si="13"/>
        <v/>
      </c>
    </row>
    <row r="395" spans="1:10">
      <c r="A395" s="35">
        <v>395</v>
      </c>
      <c r="B395" s="35" t="s">
        <v>13</v>
      </c>
      <c r="C395" s="35" t="s">
        <v>2844</v>
      </c>
      <c r="D395" s="35" t="s">
        <v>2843</v>
      </c>
      <c r="E395" s="35">
        <v>71379</v>
      </c>
      <c r="F395" s="34">
        <v>16</v>
      </c>
      <c r="G395" s="59">
        <v>9.48</v>
      </c>
      <c r="H395" s="72"/>
      <c r="I395" s="73">
        <f t="shared" si="12"/>
        <v>0</v>
      </c>
      <c r="J395" s="74" t="str">
        <f t="shared" si="13"/>
        <v/>
      </c>
    </row>
    <row r="396" spans="1:10">
      <c r="A396" s="35">
        <v>396</v>
      </c>
      <c r="B396" s="35" t="s">
        <v>13</v>
      </c>
      <c r="C396" s="35" t="s">
        <v>6694</v>
      </c>
      <c r="D396" s="35" t="s">
        <v>2752</v>
      </c>
      <c r="E396" s="35">
        <v>76275</v>
      </c>
      <c r="F396" s="34">
        <v>162</v>
      </c>
      <c r="G396" s="59">
        <v>1.05</v>
      </c>
      <c r="H396" s="72"/>
      <c r="I396" s="73">
        <f t="shared" si="12"/>
        <v>0</v>
      </c>
      <c r="J396" s="74" t="str">
        <f t="shared" si="13"/>
        <v/>
      </c>
    </row>
    <row r="397" spans="1:10">
      <c r="A397" s="35">
        <v>397</v>
      </c>
      <c r="B397" s="35" t="s">
        <v>13</v>
      </c>
      <c r="C397" s="35" t="s">
        <v>6693</v>
      </c>
      <c r="D397" s="35" t="s">
        <v>6692</v>
      </c>
      <c r="E397" s="35">
        <v>33269</v>
      </c>
      <c r="F397" s="34">
        <v>9</v>
      </c>
      <c r="G397" s="59">
        <v>71.150000000000006</v>
      </c>
      <c r="H397" s="72"/>
      <c r="I397" s="73">
        <f t="shared" si="12"/>
        <v>0</v>
      </c>
      <c r="J397" s="74" t="str">
        <f t="shared" si="13"/>
        <v/>
      </c>
    </row>
    <row r="398" spans="1:10">
      <c r="A398" s="35">
        <v>398</v>
      </c>
      <c r="B398" s="35" t="s">
        <v>13</v>
      </c>
      <c r="C398" s="35" t="s">
        <v>6691</v>
      </c>
      <c r="D398" s="35" t="s">
        <v>2743</v>
      </c>
      <c r="E398" s="35">
        <v>76275</v>
      </c>
      <c r="F398" s="34">
        <v>6</v>
      </c>
      <c r="G398" s="59">
        <v>33.96</v>
      </c>
      <c r="H398" s="72"/>
      <c r="I398" s="73">
        <f t="shared" si="12"/>
        <v>0</v>
      </c>
      <c r="J398" s="74" t="str">
        <f t="shared" si="13"/>
        <v/>
      </c>
    </row>
    <row r="399" spans="1:10">
      <c r="A399" s="35">
        <v>399</v>
      </c>
      <c r="B399" s="35" t="s">
        <v>13</v>
      </c>
      <c r="C399" s="35" t="s">
        <v>6690</v>
      </c>
      <c r="D399" s="35" t="s">
        <v>6689</v>
      </c>
      <c r="E399" s="35">
        <v>71379</v>
      </c>
      <c r="F399" s="34">
        <v>5</v>
      </c>
      <c r="G399" s="59">
        <v>346.95</v>
      </c>
      <c r="H399" s="72"/>
      <c r="I399" s="73">
        <f t="shared" si="12"/>
        <v>0</v>
      </c>
      <c r="J399" s="74" t="str">
        <f t="shared" si="13"/>
        <v/>
      </c>
    </row>
    <row r="400" spans="1:10">
      <c r="A400" s="35">
        <v>400</v>
      </c>
      <c r="B400" s="35" t="s">
        <v>13</v>
      </c>
      <c r="C400" s="35" t="s">
        <v>6688</v>
      </c>
      <c r="D400" s="35" t="s">
        <v>6687</v>
      </c>
      <c r="E400" s="35">
        <v>71379</v>
      </c>
      <c r="F400" s="34">
        <v>6</v>
      </c>
      <c r="G400" s="59">
        <v>1262.28</v>
      </c>
      <c r="H400" s="72"/>
      <c r="I400" s="73">
        <f t="shared" si="12"/>
        <v>0</v>
      </c>
      <c r="J400" s="74" t="str">
        <f t="shared" si="13"/>
        <v/>
      </c>
    </row>
    <row r="401" spans="1:10">
      <c r="A401" s="35">
        <v>401</v>
      </c>
      <c r="B401" s="35" t="s">
        <v>13</v>
      </c>
      <c r="C401" s="35" t="s">
        <v>6686</v>
      </c>
      <c r="D401" s="35" t="s">
        <v>6685</v>
      </c>
      <c r="E401" s="35">
        <v>70192</v>
      </c>
      <c r="F401" s="34">
        <v>5</v>
      </c>
      <c r="G401" s="59">
        <v>839.41</v>
      </c>
      <c r="H401" s="72"/>
      <c r="I401" s="73">
        <f t="shared" si="12"/>
        <v>0</v>
      </c>
      <c r="J401" s="74" t="str">
        <f t="shared" si="13"/>
        <v/>
      </c>
    </row>
    <row r="402" spans="1:10">
      <c r="A402" s="35">
        <v>402</v>
      </c>
      <c r="B402" s="35" t="s">
        <v>13</v>
      </c>
      <c r="C402" s="35">
        <v>3040110</v>
      </c>
      <c r="D402" s="35" t="s">
        <v>6418</v>
      </c>
      <c r="E402" s="35">
        <v>198</v>
      </c>
      <c r="F402" s="34">
        <v>5</v>
      </c>
      <c r="G402" s="59">
        <v>2911.2866666666669</v>
      </c>
      <c r="H402" s="72"/>
      <c r="I402" s="73">
        <f t="shared" si="12"/>
        <v>0</v>
      </c>
      <c r="J402" s="74" t="str">
        <f t="shared" si="13"/>
        <v/>
      </c>
    </row>
    <row r="403" spans="1:10">
      <c r="A403" s="35">
        <v>403</v>
      </c>
      <c r="B403" s="35" t="s">
        <v>13</v>
      </c>
      <c r="C403" s="35">
        <v>3029268</v>
      </c>
      <c r="D403" s="35" t="s">
        <v>2686</v>
      </c>
      <c r="E403" s="35">
        <v>198</v>
      </c>
      <c r="F403" s="34">
        <v>5</v>
      </c>
      <c r="G403" s="59">
        <v>307.03333333333336</v>
      </c>
      <c r="H403" s="72"/>
      <c r="I403" s="73">
        <f t="shared" si="12"/>
        <v>0</v>
      </c>
      <c r="J403" s="74" t="str">
        <f t="shared" si="13"/>
        <v/>
      </c>
    </row>
    <row r="404" spans="1:10">
      <c r="A404" s="35">
        <v>404</v>
      </c>
      <c r="B404" s="35" t="s">
        <v>13</v>
      </c>
      <c r="C404" s="35" t="s">
        <v>5795</v>
      </c>
      <c r="D404" s="35" t="s">
        <v>4127</v>
      </c>
      <c r="E404" s="35">
        <v>198</v>
      </c>
      <c r="F404" s="34">
        <v>5</v>
      </c>
      <c r="G404" s="59">
        <v>504.48666666666668</v>
      </c>
      <c r="H404" s="72"/>
      <c r="I404" s="73">
        <f t="shared" si="12"/>
        <v>0</v>
      </c>
      <c r="J404" s="74" t="str">
        <f t="shared" si="13"/>
        <v/>
      </c>
    </row>
    <row r="405" spans="1:10">
      <c r="A405" s="35">
        <v>405</v>
      </c>
      <c r="B405" s="35" t="s">
        <v>13</v>
      </c>
      <c r="C405" s="35">
        <v>3032096</v>
      </c>
      <c r="D405" s="35" t="s">
        <v>4537</v>
      </c>
      <c r="E405" s="35">
        <v>198</v>
      </c>
      <c r="F405" s="34">
        <v>5</v>
      </c>
      <c r="G405" s="59">
        <v>257.58</v>
      </c>
      <c r="H405" s="72"/>
      <c r="I405" s="73">
        <f t="shared" si="12"/>
        <v>0</v>
      </c>
      <c r="J405" s="74" t="str">
        <f t="shared" si="13"/>
        <v/>
      </c>
    </row>
    <row r="406" spans="1:10">
      <c r="A406" s="35">
        <v>406</v>
      </c>
      <c r="B406" s="35" t="s">
        <v>13</v>
      </c>
      <c r="C406" s="35" t="s">
        <v>3902</v>
      </c>
      <c r="D406" s="35" t="s">
        <v>2876</v>
      </c>
      <c r="E406" s="35">
        <v>80205</v>
      </c>
      <c r="F406" s="34">
        <v>23</v>
      </c>
      <c r="G406" s="59">
        <v>33.503333333333337</v>
      </c>
      <c r="H406" s="72"/>
      <c r="I406" s="73">
        <f t="shared" si="12"/>
        <v>0</v>
      </c>
      <c r="J406" s="74" t="str">
        <f t="shared" si="13"/>
        <v/>
      </c>
    </row>
    <row r="407" spans="1:10">
      <c r="A407" s="35">
        <v>407</v>
      </c>
      <c r="B407" s="35" t="s">
        <v>13</v>
      </c>
      <c r="C407" s="35" t="s">
        <v>6684</v>
      </c>
      <c r="D407" s="35" t="s">
        <v>6683</v>
      </c>
      <c r="E407" s="35">
        <v>71379</v>
      </c>
      <c r="F407" s="34">
        <v>5</v>
      </c>
      <c r="G407" s="59">
        <v>244.49</v>
      </c>
      <c r="H407" s="72"/>
      <c r="I407" s="73">
        <f t="shared" si="12"/>
        <v>0</v>
      </c>
      <c r="J407" s="74" t="str">
        <f t="shared" si="13"/>
        <v/>
      </c>
    </row>
    <row r="408" spans="1:10">
      <c r="A408" s="35">
        <v>408</v>
      </c>
      <c r="B408" s="35" t="s">
        <v>13</v>
      </c>
      <c r="C408" s="35" t="s">
        <v>6682</v>
      </c>
      <c r="D408" s="35" t="s">
        <v>6681</v>
      </c>
      <c r="E408" s="35">
        <v>71379</v>
      </c>
      <c r="F408" s="34">
        <v>5</v>
      </c>
      <c r="G408" s="59">
        <v>328.03</v>
      </c>
      <c r="H408" s="72"/>
      <c r="I408" s="73">
        <f t="shared" si="12"/>
        <v>0</v>
      </c>
      <c r="J408" s="74" t="str">
        <f t="shared" si="13"/>
        <v/>
      </c>
    </row>
    <row r="409" spans="1:10">
      <c r="A409" s="35">
        <v>409</v>
      </c>
      <c r="B409" s="35" t="s">
        <v>13</v>
      </c>
      <c r="C409" s="35" t="s">
        <v>6680</v>
      </c>
      <c r="D409" s="35" t="s">
        <v>6679</v>
      </c>
      <c r="E409" s="35">
        <v>71379</v>
      </c>
      <c r="F409" s="34">
        <v>5</v>
      </c>
      <c r="G409" s="59">
        <v>789.9</v>
      </c>
      <c r="H409" s="72"/>
      <c r="I409" s="73">
        <f t="shared" si="12"/>
        <v>0</v>
      </c>
      <c r="J409" s="74" t="str">
        <f t="shared" si="13"/>
        <v/>
      </c>
    </row>
    <row r="410" spans="1:10">
      <c r="A410" s="35">
        <v>410</v>
      </c>
      <c r="B410" s="35" t="s">
        <v>13</v>
      </c>
      <c r="C410" s="35" t="s">
        <v>6678</v>
      </c>
      <c r="D410" s="35" t="s">
        <v>6677</v>
      </c>
      <c r="E410" s="35">
        <v>71379</v>
      </c>
      <c r="F410" s="34">
        <v>14</v>
      </c>
      <c r="G410" s="59">
        <v>40.090000000000003</v>
      </c>
      <c r="H410" s="72"/>
      <c r="I410" s="73">
        <f t="shared" si="12"/>
        <v>0</v>
      </c>
      <c r="J410" s="74" t="str">
        <f t="shared" si="13"/>
        <v/>
      </c>
    </row>
    <row r="411" spans="1:10">
      <c r="A411" s="35">
        <v>411</v>
      </c>
      <c r="B411" s="35" t="s">
        <v>13</v>
      </c>
      <c r="C411" s="35" t="s">
        <v>6675</v>
      </c>
      <c r="D411" s="35" t="s">
        <v>6674</v>
      </c>
      <c r="E411" s="35">
        <v>71379</v>
      </c>
      <c r="F411" s="34">
        <v>5</v>
      </c>
      <c r="G411" s="59">
        <v>743.96</v>
      </c>
      <c r="H411" s="72"/>
      <c r="I411" s="73">
        <f t="shared" si="12"/>
        <v>0</v>
      </c>
      <c r="J411" s="74" t="str">
        <f t="shared" si="13"/>
        <v/>
      </c>
    </row>
    <row r="412" spans="1:10">
      <c r="A412" s="35">
        <v>412</v>
      </c>
      <c r="B412" s="35" t="s">
        <v>13</v>
      </c>
      <c r="C412" s="35" t="s">
        <v>6673</v>
      </c>
      <c r="D412" s="35" t="s">
        <v>6668</v>
      </c>
      <c r="E412" s="35">
        <v>71379</v>
      </c>
      <c r="F412" s="34">
        <v>5</v>
      </c>
      <c r="G412" s="59">
        <v>1300.1199999999999</v>
      </c>
      <c r="H412" s="72"/>
      <c r="I412" s="73">
        <f t="shared" si="12"/>
        <v>0</v>
      </c>
      <c r="J412" s="74" t="str">
        <f t="shared" si="13"/>
        <v/>
      </c>
    </row>
    <row r="413" spans="1:10">
      <c r="A413" s="35">
        <v>413</v>
      </c>
      <c r="B413" s="35" t="s">
        <v>13</v>
      </c>
      <c r="C413" s="35" t="s">
        <v>6672</v>
      </c>
      <c r="D413" s="35" t="s">
        <v>4444</v>
      </c>
      <c r="E413" s="35">
        <v>71379</v>
      </c>
      <c r="F413" s="34">
        <v>5</v>
      </c>
      <c r="G413" s="59">
        <v>32.630000000000003</v>
      </c>
      <c r="H413" s="72"/>
      <c r="I413" s="73">
        <f t="shared" si="12"/>
        <v>0</v>
      </c>
      <c r="J413" s="74" t="str">
        <f t="shared" si="13"/>
        <v/>
      </c>
    </row>
    <row r="414" spans="1:10">
      <c r="A414" s="35">
        <v>414</v>
      </c>
      <c r="B414" s="35" t="s">
        <v>13</v>
      </c>
      <c r="C414" s="35" t="s">
        <v>6671</v>
      </c>
      <c r="D414" s="35" t="s">
        <v>6670</v>
      </c>
      <c r="E414" s="35">
        <v>71379</v>
      </c>
      <c r="F414" s="34">
        <v>5</v>
      </c>
      <c r="G414" s="59">
        <v>3408.94</v>
      </c>
      <c r="H414" s="72"/>
      <c r="I414" s="73">
        <f t="shared" si="12"/>
        <v>0</v>
      </c>
      <c r="J414" s="74" t="str">
        <f t="shared" si="13"/>
        <v/>
      </c>
    </row>
    <row r="415" spans="1:10">
      <c r="A415" s="35">
        <v>415</v>
      </c>
      <c r="B415" s="35" t="s">
        <v>13</v>
      </c>
      <c r="C415" s="35" t="s">
        <v>6669</v>
      </c>
      <c r="D415" s="35" t="s">
        <v>6668</v>
      </c>
      <c r="E415" s="35">
        <v>71379</v>
      </c>
      <c r="F415" s="34">
        <v>5</v>
      </c>
      <c r="G415" s="59">
        <v>815.1</v>
      </c>
      <c r="H415" s="72"/>
      <c r="I415" s="73">
        <f t="shared" si="12"/>
        <v>0</v>
      </c>
      <c r="J415" s="74" t="str">
        <f t="shared" si="13"/>
        <v/>
      </c>
    </row>
    <row r="416" spans="1:10">
      <c r="A416" s="35">
        <v>416</v>
      </c>
      <c r="B416" s="35" t="s">
        <v>13</v>
      </c>
      <c r="C416" s="35" t="s">
        <v>6667</v>
      </c>
      <c r="D416" s="35" t="s">
        <v>6665</v>
      </c>
      <c r="E416" s="35">
        <v>71379</v>
      </c>
      <c r="F416" s="34">
        <v>5</v>
      </c>
      <c r="G416" s="59">
        <v>404.6</v>
      </c>
      <c r="H416" s="72"/>
      <c r="I416" s="73">
        <f t="shared" si="12"/>
        <v>0</v>
      </c>
      <c r="J416" s="74" t="str">
        <f t="shared" si="13"/>
        <v/>
      </c>
    </row>
    <row r="417" spans="1:10">
      <c r="A417" s="35">
        <v>417</v>
      </c>
      <c r="B417" s="35" t="s">
        <v>13</v>
      </c>
      <c r="C417" s="35" t="s">
        <v>6666</v>
      </c>
      <c r="D417" s="35" t="s">
        <v>6665</v>
      </c>
      <c r="E417" s="35">
        <v>71379</v>
      </c>
      <c r="F417" s="34">
        <v>5</v>
      </c>
      <c r="G417" s="59">
        <v>407.48</v>
      </c>
      <c r="H417" s="72"/>
      <c r="I417" s="73">
        <f t="shared" si="12"/>
        <v>0</v>
      </c>
      <c r="J417" s="74" t="str">
        <f t="shared" si="13"/>
        <v/>
      </c>
    </row>
    <row r="418" spans="1:10">
      <c r="A418" s="35">
        <v>418</v>
      </c>
      <c r="B418" s="35" t="s">
        <v>13</v>
      </c>
      <c r="C418" s="35">
        <v>3041153</v>
      </c>
      <c r="D418" s="35" t="s">
        <v>6417</v>
      </c>
      <c r="E418" s="35">
        <v>198</v>
      </c>
      <c r="F418" s="34">
        <v>5</v>
      </c>
      <c r="G418" s="59">
        <v>708.1</v>
      </c>
      <c r="H418" s="72"/>
      <c r="I418" s="73">
        <f t="shared" si="12"/>
        <v>0</v>
      </c>
      <c r="J418" s="74" t="str">
        <f t="shared" si="13"/>
        <v/>
      </c>
    </row>
    <row r="419" spans="1:10">
      <c r="A419" s="35">
        <v>419</v>
      </c>
      <c r="B419" s="35" t="s">
        <v>13</v>
      </c>
      <c r="C419" s="35" t="s">
        <v>6664</v>
      </c>
      <c r="D419" s="35" t="s">
        <v>5602</v>
      </c>
      <c r="E419" s="35">
        <v>95270</v>
      </c>
      <c r="F419" s="34">
        <v>5</v>
      </c>
      <c r="G419" s="59">
        <v>75.053333333333342</v>
      </c>
      <c r="H419" s="72"/>
      <c r="I419" s="73">
        <f t="shared" si="12"/>
        <v>0</v>
      </c>
      <c r="J419" s="74" t="str">
        <f t="shared" si="13"/>
        <v/>
      </c>
    </row>
    <row r="420" spans="1:10">
      <c r="G420" s="59">
        <f>SUMPRODUCT(F2:F419,G2:G419)</f>
        <v>824745.81048666732</v>
      </c>
      <c r="I420" s="103">
        <f>SUM(I2:I419)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J2530"/>
  <sheetViews>
    <sheetView showGridLines="0" zoomScale="80" zoomScaleNormal="80" workbookViewId="0">
      <pane ySplit="1" topLeftCell="A2505" activePane="bottomLeft" state="frozen"/>
      <selection activeCell="B1" sqref="B1"/>
      <selection pane="bottomLeft" activeCell="G2530" sqref="G2530"/>
    </sheetView>
  </sheetViews>
  <sheetFormatPr defaultRowHeight="15"/>
  <cols>
    <col min="1" max="1" width="11.7109375" style="19" bestFit="1" customWidth="1"/>
    <col min="2" max="2" width="5.140625" style="19" bestFit="1" customWidth="1"/>
    <col min="3" max="3" width="31.5703125" style="19" bestFit="1" customWidth="1"/>
    <col min="4" max="4" width="35.5703125" style="88" customWidth="1"/>
    <col min="5" max="5" width="11.28515625" style="89" bestFit="1" customWidth="1"/>
    <col min="6" max="6" width="17.42578125" style="20" bestFit="1" customWidth="1"/>
    <col min="7" max="7" width="18.140625" style="18" bestFit="1" customWidth="1"/>
    <col min="8" max="8" width="21.28515625" style="18" customWidth="1"/>
    <col min="9" max="9" width="32.42578125" style="112" customWidth="1"/>
    <col min="10" max="10" width="32.42578125" style="18" customWidth="1"/>
    <col min="11" max="16384" width="9.140625" style="18"/>
  </cols>
  <sheetData>
    <row r="1" spans="1:10" ht="25.5">
      <c r="A1" s="69" t="s">
        <v>2656</v>
      </c>
      <c r="B1" s="69" t="s">
        <v>0</v>
      </c>
      <c r="C1" s="69" t="s">
        <v>2655</v>
      </c>
      <c r="D1" s="69" t="s">
        <v>2654</v>
      </c>
      <c r="E1" s="70" t="s">
        <v>14057</v>
      </c>
      <c r="F1" s="69" t="s">
        <v>14058</v>
      </c>
      <c r="G1" s="69" t="s">
        <v>14753</v>
      </c>
      <c r="H1" s="69" t="s">
        <v>14052</v>
      </c>
      <c r="I1" s="110" t="s">
        <v>14053</v>
      </c>
      <c r="J1" s="69" t="s">
        <v>14054</v>
      </c>
    </row>
    <row r="2" spans="1:10">
      <c r="A2" s="22">
        <v>1</v>
      </c>
      <c r="B2" s="22" t="s">
        <v>15</v>
      </c>
      <c r="C2" s="40" t="s">
        <v>9718</v>
      </c>
      <c r="D2" s="39" t="s">
        <v>2658</v>
      </c>
      <c r="E2" s="22">
        <v>14153</v>
      </c>
      <c r="F2" s="22">
        <v>41</v>
      </c>
      <c r="G2" s="108">
        <v>16.566666666666666</v>
      </c>
      <c r="H2" s="25"/>
      <c r="I2" s="111">
        <f>F2*H2</f>
        <v>0</v>
      </c>
      <c r="J2" s="107" t="str">
        <f t="shared" ref="J2:J65" si="0">IF(H:H&gt;G:G, "Above Estimated Unit Price", "")</f>
        <v/>
      </c>
    </row>
    <row r="3" spans="1:10">
      <c r="A3" s="22">
        <v>2</v>
      </c>
      <c r="B3" s="22" t="s">
        <v>15</v>
      </c>
      <c r="C3" s="40" t="s">
        <v>9717</v>
      </c>
      <c r="D3" s="39" t="s">
        <v>2759</v>
      </c>
      <c r="E3" s="22" t="s">
        <v>9716</v>
      </c>
      <c r="F3" s="22">
        <v>10</v>
      </c>
      <c r="G3" s="108">
        <v>6.84</v>
      </c>
      <c r="H3" s="25"/>
      <c r="I3" s="111">
        <f t="shared" ref="I3:I66" si="1">F3*H3</f>
        <v>0</v>
      </c>
      <c r="J3" s="107" t="str">
        <f t="shared" si="0"/>
        <v/>
      </c>
    </row>
    <row r="4" spans="1:10">
      <c r="A4" s="22">
        <v>3</v>
      </c>
      <c r="B4" s="22" t="s">
        <v>15</v>
      </c>
      <c r="C4" s="40" t="s">
        <v>9715</v>
      </c>
      <c r="D4" s="39" t="s">
        <v>2759</v>
      </c>
      <c r="E4" s="22">
        <v>98159</v>
      </c>
      <c r="F4" s="22">
        <v>6</v>
      </c>
      <c r="G4" s="108">
        <v>79.040000000000006</v>
      </c>
      <c r="H4" s="25"/>
      <c r="I4" s="111">
        <f t="shared" si="1"/>
        <v>0</v>
      </c>
      <c r="J4" s="107" t="str">
        <f t="shared" si="0"/>
        <v/>
      </c>
    </row>
    <row r="5" spans="1:10">
      <c r="A5" s="22">
        <v>4</v>
      </c>
      <c r="B5" s="22" t="s">
        <v>15</v>
      </c>
      <c r="C5" s="40" t="s">
        <v>9714</v>
      </c>
      <c r="D5" s="39" t="s">
        <v>9713</v>
      </c>
      <c r="E5" s="22">
        <v>26055</v>
      </c>
      <c r="F5" s="22">
        <v>5</v>
      </c>
      <c r="G5" s="108">
        <v>2019.67</v>
      </c>
      <c r="H5" s="25"/>
      <c r="I5" s="111">
        <f t="shared" si="1"/>
        <v>0</v>
      </c>
      <c r="J5" s="107" t="str">
        <f t="shared" si="0"/>
        <v/>
      </c>
    </row>
    <row r="6" spans="1:10">
      <c r="A6" s="22">
        <v>5</v>
      </c>
      <c r="B6" s="22" t="s">
        <v>15</v>
      </c>
      <c r="C6" s="40" t="s">
        <v>9712</v>
      </c>
      <c r="D6" s="39" t="s">
        <v>9713</v>
      </c>
      <c r="E6" s="22">
        <v>59211</v>
      </c>
      <c r="F6" s="22">
        <v>5</v>
      </c>
      <c r="G6" s="108">
        <v>9680.9166666666661</v>
      </c>
      <c r="H6" s="25"/>
      <c r="I6" s="111">
        <f t="shared" si="1"/>
        <v>0</v>
      </c>
      <c r="J6" s="107" t="str">
        <f t="shared" si="0"/>
        <v/>
      </c>
    </row>
    <row r="7" spans="1:10">
      <c r="A7" s="22">
        <v>6</v>
      </c>
      <c r="B7" s="22" t="s">
        <v>15</v>
      </c>
      <c r="C7" s="40" t="s">
        <v>9711</v>
      </c>
      <c r="D7" s="39" t="s">
        <v>9713</v>
      </c>
      <c r="E7" s="22">
        <v>26055</v>
      </c>
      <c r="F7" s="22">
        <v>5</v>
      </c>
      <c r="G7" s="108">
        <v>8833.9066666666677</v>
      </c>
      <c r="H7" s="25"/>
      <c r="I7" s="111">
        <f t="shared" si="1"/>
        <v>0</v>
      </c>
      <c r="J7" s="107" t="str">
        <f t="shared" si="0"/>
        <v/>
      </c>
    </row>
    <row r="8" spans="1:10">
      <c r="A8" s="22">
        <v>7</v>
      </c>
      <c r="B8" s="22" t="s">
        <v>15</v>
      </c>
      <c r="C8" s="40" t="s">
        <v>9710</v>
      </c>
      <c r="D8" s="39" t="s">
        <v>14059</v>
      </c>
      <c r="E8" s="22">
        <v>23266</v>
      </c>
      <c r="F8" s="22">
        <v>5</v>
      </c>
      <c r="G8" s="108">
        <v>59.75</v>
      </c>
      <c r="H8" s="25"/>
      <c r="I8" s="111">
        <f t="shared" si="1"/>
        <v>0</v>
      </c>
      <c r="J8" s="107" t="str">
        <f t="shared" si="0"/>
        <v/>
      </c>
    </row>
    <row r="9" spans="1:10">
      <c r="A9" s="22">
        <v>8</v>
      </c>
      <c r="B9" s="22" t="s">
        <v>15</v>
      </c>
      <c r="C9" s="40" t="s">
        <v>9709</v>
      </c>
      <c r="D9" s="39" t="s">
        <v>14060</v>
      </c>
      <c r="E9" s="22">
        <v>624</v>
      </c>
      <c r="F9" s="22">
        <v>5</v>
      </c>
      <c r="G9" s="108">
        <v>270.75</v>
      </c>
      <c r="H9" s="25"/>
      <c r="I9" s="111">
        <f t="shared" si="1"/>
        <v>0</v>
      </c>
      <c r="J9" s="107" t="str">
        <f t="shared" si="0"/>
        <v/>
      </c>
    </row>
    <row r="10" spans="1:10">
      <c r="A10" s="22">
        <v>9</v>
      </c>
      <c r="B10" s="22" t="s">
        <v>15</v>
      </c>
      <c r="C10" s="40" t="s">
        <v>9708</v>
      </c>
      <c r="D10" s="39" t="s">
        <v>2759</v>
      </c>
      <c r="E10" s="22">
        <v>83259</v>
      </c>
      <c r="F10" s="22">
        <v>6</v>
      </c>
      <c r="G10" s="108">
        <v>48.4</v>
      </c>
      <c r="H10" s="25"/>
      <c r="I10" s="111">
        <f t="shared" si="1"/>
        <v>0</v>
      </c>
      <c r="J10" s="107" t="str">
        <f t="shared" si="0"/>
        <v/>
      </c>
    </row>
    <row r="11" spans="1:10">
      <c r="A11" s="22">
        <v>10</v>
      </c>
      <c r="B11" s="22" t="s">
        <v>15</v>
      </c>
      <c r="C11" s="40" t="s">
        <v>9707</v>
      </c>
      <c r="D11" s="39" t="s">
        <v>9706</v>
      </c>
      <c r="E11" s="22">
        <v>45402</v>
      </c>
      <c r="F11" s="22">
        <v>5</v>
      </c>
      <c r="G11" s="108">
        <v>282</v>
      </c>
      <c r="H11" s="25"/>
      <c r="I11" s="111">
        <f t="shared" si="1"/>
        <v>0</v>
      </c>
      <c r="J11" s="107" t="str">
        <f t="shared" si="0"/>
        <v/>
      </c>
    </row>
    <row r="12" spans="1:10">
      <c r="A12" s="22">
        <v>11</v>
      </c>
      <c r="B12" s="22" t="s">
        <v>15</v>
      </c>
      <c r="C12" s="40" t="s">
        <v>9705</v>
      </c>
      <c r="D12" s="39" t="s">
        <v>14061</v>
      </c>
      <c r="E12" s="22">
        <v>90005</v>
      </c>
      <c r="F12" s="22">
        <v>20</v>
      </c>
      <c r="G12" s="108">
        <v>23.253333333333334</v>
      </c>
      <c r="H12" s="25"/>
      <c r="I12" s="111">
        <f t="shared" si="1"/>
        <v>0</v>
      </c>
      <c r="J12" s="107" t="str">
        <f t="shared" si="0"/>
        <v/>
      </c>
    </row>
    <row r="13" spans="1:10">
      <c r="A13" s="22">
        <v>12</v>
      </c>
      <c r="B13" s="22" t="s">
        <v>15</v>
      </c>
      <c r="C13" s="40" t="s">
        <v>9704</v>
      </c>
      <c r="D13" s="39" t="s">
        <v>7804</v>
      </c>
      <c r="E13" s="22" t="s">
        <v>9703</v>
      </c>
      <c r="F13" s="22">
        <v>12</v>
      </c>
      <c r="G13" s="108">
        <v>67</v>
      </c>
      <c r="H13" s="25"/>
      <c r="I13" s="111">
        <f t="shared" si="1"/>
        <v>0</v>
      </c>
      <c r="J13" s="107" t="str">
        <f t="shared" si="0"/>
        <v/>
      </c>
    </row>
    <row r="14" spans="1:10">
      <c r="A14" s="22">
        <v>13</v>
      </c>
      <c r="B14" s="22" t="s">
        <v>15</v>
      </c>
      <c r="C14" s="40" t="s">
        <v>14062</v>
      </c>
      <c r="D14" s="39" t="s">
        <v>3410</v>
      </c>
      <c r="E14" s="22" t="s">
        <v>4835</v>
      </c>
      <c r="F14" s="22">
        <v>49</v>
      </c>
      <c r="G14" s="108">
        <v>1.6133333333333333</v>
      </c>
      <c r="H14" s="25"/>
      <c r="I14" s="111">
        <f t="shared" si="1"/>
        <v>0</v>
      </c>
      <c r="J14" s="107" t="str">
        <f t="shared" si="0"/>
        <v/>
      </c>
    </row>
    <row r="15" spans="1:10">
      <c r="A15" s="22">
        <v>14</v>
      </c>
      <c r="B15" s="22" t="s">
        <v>15</v>
      </c>
      <c r="C15" s="40" t="s">
        <v>9702</v>
      </c>
      <c r="D15" s="39" t="s">
        <v>4016</v>
      </c>
      <c r="E15" s="22">
        <v>79318</v>
      </c>
      <c r="F15" s="22">
        <v>5</v>
      </c>
      <c r="G15" s="108">
        <v>39.330000000000005</v>
      </c>
      <c r="H15" s="25"/>
      <c r="I15" s="111">
        <f t="shared" si="1"/>
        <v>0</v>
      </c>
      <c r="J15" s="107" t="str">
        <f t="shared" si="0"/>
        <v/>
      </c>
    </row>
    <row r="16" spans="1:10">
      <c r="A16" s="22">
        <v>15</v>
      </c>
      <c r="B16" s="22" t="s">
        <v>15</v>
      </c>
      <c r="C16" s="40" t="s">
        <v>9701</v>
      </c>
      <c r="D16" s="39" t="s">
        <v>4016</v>
      </c>
      <c r="E16" s="22">
        <v>79318</v>
      </c>
      <c r="F16" s="22">
        <v>5</v>
      </c>
      <c r="G16" s="108">
        <v>96.7</v>
      </c>
      <c r="H16" s="25"/>
      <c r="I16" s="111">
        <f t="shared" si="1"/>
        <v>0</v>
      </c>
      <c r="J16" s="107" t="str">
        <f t="shared" si="0"/>
        <v/>
      </c>
    </row>
    <row r="17" spans="1:10">
      <c r="A17" s="22">
        <v>16</v>
      </c>
      <c r="B17" s="22" t="s">
        <v>15</v>
      </c>
      <c r="C17" s="40" t="s">
        <v>9700</v>
      </c>
      <c r="D17" s="39" t="s">
        <v>2838</v>
      </c>
      <c r="E17" s="22">
        <v>79318</v>
      </c>
      <c r="F17" s="22">
        <v>5</v>
      </c>
      <c r="G17" s="108">
        <v>18.393333333333334</v>
      </c>
      <c r="H17" s="25"/>
      <c r="I17" s="111">
        <f t="shared" si="1"/>
        <v>0</v>
      </c>
      <c r="J17" s="107" t="str">
        <f t="shared" si="0"/>
        <v/>
      </c>
    </row>
    <row r="18" spans="1:10">
      <c r="A18" s="22">
        <v>17</v>
      </c>
      <c r="B18" s="22" t="s">
        <v>15</v>
      </c>
      <c r="C18" s="40" t="s">
        <v>9699</v>
      </c>
      <c r="D18" s="39" t="s">
        <v>14063</v>
      </c>
      <c r="E18" s="22">
        <v>54402</v>
      </c>
      <c r="F18" s="22">
        <v>5</v>
      </c>
      <c r="G18" s="108">
        <v>175.96</v>
      </c>
      <c r="H18" s="25"/>
      <c r="I18" s="111">
        <f t="shared" si="1"/>
        <v>0</v>
      </c>
      <c r="J18" s="107" t="str">
        <f t="shared" si="0"/>
        <v/>
      </c>
    </row>
    <row r="19" spans="1:10">
      <c r="A19" s="22">
        <v>18</v>
      </c>
      <c r="B19" s="22" t="s">
        <v>15</v>
      </c>
      <c r="C19" s="40" t="s">
        <v>9698</v>
      </c>
      <c r="D19" s="39" t="s">
        <v>14064</v>
      </c>
      <c r="E19" s="22">
        <v>25693</v>
      </c>
      <c r="F19" s="22">
        <v>5</v>
      </c>
      <c r="G19" s="108">
        <v>3376.5</v>
      </c>
      <c r="H19" s="25"/>
      <c r="I19" s="111">
        <f t="shared" si="1"/>
        <v>0</v>
      </c>
      <c r="J19" s="107" t="str">
        <f t="shared" si="0"/>
        <v/>
      </c>
    </row>
    <row r="20" spans="1:10">
      <c r="A20" s="22">
        <v>19</v>
      </c>
      <c r="B20" s="22" t="s">
        <v>15</v>
      </c>
      <c r="C20" s="40" t="s">
        <v>9697</v>
      </c>
      <c r="D20" s="39" t="s">
        <v>7287</v>
      </c>
      <c r="E20" s="22">
        <v>54686</v>
      </c>
      <c r="F20" s="22">
        <v>5</v>
      </c>
      <c r="G20" s="108">
        <v>949.56666666666661</v>
      </c>
      <c r="H20" s="25"/>
      <c r="I20" s="111">
        <f t="shared" si="1"/>
        <v>0</v>
      </c>
      <c r="J20" s="107" t="str">
        <f t="shared" si="0"/>
        <v/>
      </c>
    </row>
    <row r="21" spans="1:10">
      <c r="A21" s="22">
        <v>20</v>
      </c>
      <c r="B21" s="22" t="s">
        <v>15</v>
      </c>
      <c r="C21" s="40" t="s">
        <v>9696</v>
      </c>
      <c r="D21" s="39" t="s">
        <v>14065</v>
      </c>
      <c r="E21" s="22">
        <v>19139</v>
      </c>
      <c r="F21" s="22">
        <v>20</v>
      </c>
      <c r="G21" s="108">
        <v>14.45</v>
      </c>
      <c r="H21" s="25"/>
      <c r="I21" s="111">
        <f t="shared" si="1"/>
        <v>0</v>
      </c>
      <c r="J21" s="107" t="str">
        <f t="shared" si="0"/>
        <v/>
      </c>
    </row>
    <row r="22" spans="1:10">
      <c r="A22" s="22">
        <v>21</v>
      </c>
      <c r="B22" s="22" t="s">
        <v>15</v>
      </c>
      <c r="C22" s="40" t="s">
        <v>9695</v>
      </c>
      <c r="D22" s="39" t="s">
        <v>14066</v>
      </c>
      <c r="E22" s="22">
        <v>73760</v>
      </c>
      <c r="F22" s="22">
        <v>5</v>
      </c>
      <c r="G22" s="108">
        <v>58.609999999999992</v>
      </c>
      <c r="H22" s="25"/>
      <c r="I22" s="111">
        <f t="shared" si="1"/>
        <v>0</v>
      </c>
      <c r="J22" s="107" t="str">
        <f t="shared" si="0"/>
        <v/>
      </c>
    </row>
    <row r="23" spans="1:10">
      <c r="A23" s="22">
        <v>22</v>
      </c>
      <c r="B23" s="22" t="s">
        <v>15</v>
      </c>
      <c r="C23" s="40" t="s">
        <v>9694</v>
      </c>
      <c r="D23" s="39" t="s">
        <v>5220</v>
      </c>
      <c r="E23" s="22">
        <v>60678</v>
      </c>
      <c r="F23" s="22">
        <v>5</v>
      </c>
      <c r="G23" s="108">
        <v>19184.91333333333</v>
      </c>
      <c r="H23" s="25"/>
      <c r="I23" s="111">
        <f t="shared" si="1"/>
        <v>0</v>
      </c>
      <c r="J23" s="107" t="str">
        <f t="shared" si="0"/>
        <v/>
      </c>
    </row>
    <row r="24" spans="1:10">
      <c r="A24" s="22">
        <v>23</v>
      </c>
      <c r="B24" s="22" t="s">
        <v>15</v>
      </c>
      <c r="C24" s="40" t="s">
        <v>9693</v>
      </c>
      <c r="D24" s="39" t="s">
        <v>8836</v>
      </c>
      <c r="E24" s="22">
        <v>73760</v>
      </c>
      <c r="F24" s="22">
        <v>18</v>
      </c>
      <c r="G24" s="108">
        <v>500</v>
      </c>
      <c r="H24" s="25"/>
      <c r="I24" s="111">
        <f t="shared" si="1"/>
        <v>0</v>
      </c>
      <c r="J24" s="107" t="str">
        <f t="shared" si="0"/>
        <v/>
      </c>
    </row>
    <row r="25" spans="1:10">
      <c r="A25" s="22">
        <v>24</v>
      </c>
      <c r="B25" s="22" t="s">
        <v>15</v>
      </c>
      <c r="C25" s="40" t="s">
        <v>14067</v>
      </c>
      <c r="D25" s="39" t="s">
        <v>9692</v>
      </c>
      <c r="E25" s="22">
        <v>1496</v>
      </c>
      <c r="F25" s="22">
        <v>5</v>
      </c>
      <c r="G25" s="108">
        <v>122.88999999999999</v>
      </c>
      <c r="H25" s="25"/>
      <c r="I25" s="111">
        <f t="shared" si="1"/>
        <v>0</v>
      </c>
      <c r="J25" s="107" t="str">
        <f t="shared" si="0"/>
        <v/>
      </c>
    </row>
    <row r="26" spans="1:10">
      <c r="A26" s="22">
        <v>25</v>
      </c>
      <c r="B26" s="22" t="s">
        <v>15</v>
      </c>
      <c r="C26" s="40" t="s">
        <v>9691</v>
      </c>
      <c r="D26" s="39" t="s">
        <v>14068</v>
      </c>
      <c r="E26" s="22">
        <v>73760</v>
      </c>
      <c r="F26" s="22">
        <v>5</v>
      </c>
      <c r="G26" s="108">
        <v>49.556666666666672</v>
      </c>
      <c r="H26" s="25"/>
      <c r="I26" s="111">
        <f t="shared" si="1"/>
        <v>0</v>
      </c>
      <c r="J26" s="107" t="str">
        <f t="shared" si="0"/>
        <v/>
      </c>
    </row>
    <row r="27" spans="1:10">
      <c r="A27" s="22">
        <v>26</v>
      </c>
      <c r="B27" s="22" t="s">
        <v>15</v>
      </c>
      <c r="C27" s="40" t="s">
        <v>9690</v>
      </c>
      <c r="D27" s="39" t="s">
        <v>14069</v>
      </c>
      <c r="E27" s="22">
        <v>59501</v>
      </c>
      <c r="F27" s="22">
        <v>6</v>
      </c>
      <c r="G27" s="108">
        <v>638.95666666666659</v>
      </c>
      <c r="H27" s="25"/>
      <c r="I27" s="111">
        <f t="shared" si="1"/>
        <v>0</v>
      </c>
      <c r="J27" s="107" t="str">
        <f t="shared" si="0"/>
        <v/>
      </c>
    </row>
    <row r="28" spans="1:10">
      <c r="A28" s="22">
        <v>27</v>
      </c>
      <c r="B28" s="22" t="s">
        <v>15</v>
      </c>
      <c r="C28" s="40" t="s">
        <v>9689</v>
      </c>
      <c r="D28" s="39" t="s">
        <v>14069</v>
      </c>
      <c r="E28" s="22">
        <v>59501</v>
      </c>
      <c r="F28" s="22">
        <v>5</v>
      </c>
      <c r="G28" s="108">
        <v>727.74666666666678</v>
      </c>
      <c r="H28" s="25"/>
      <c r="I28" s="111">
        <f t="shared" si="1"/>
        <v>0</v>
      </c>
      <c r="J28" s="107" t="str">
        <f t="shared" si="0"/>
        <v/>
      </c>
    </row>
    <row r="29" spans="1:10">
      <c r="A29" s="22">
        <v>28</v>
      </c>
      <c r="B29" s="22" t="s">
        <v>15</v>
      </c>
      <c r="C29" s="40" t="s">
        <v>9688</v>
      </c>
      <c r="D29" s="39" t="s">
        <v>14070</v>
      </c>
      <c r="E29" s="22">
        <v>17472</v>
      </c>
      <c r="F29" s="22">
        <v>5</v>
      </c>
      <c r="G29" s="108">
        <v>4127.9466666666667</v>
      </c>
      <c r="H29" s="25"/>
      <c r="I29" s="111">
        <f t="shared" si="1"/>
        <v>0</v>
      </c>
      <c r="J29" s="107" t="str">
        <f t="shared" si="0"/>
        <v/>
      </c>
    </row>
    <row r="30" spans="1:10">
      <c r="A30" s="22">
        <v>29</v>
      </c>
      <c r="B30" s="22" t="s">
        <v>15</v>
      </c>
      <c r="C30" s="40" t="s">
        <v>9687</v>
      </c>
      <c r="D30" s="39" t="s">
        <v>9686</v>
      </c>
      <c r="E30" s="22">
        <v>17472</v>
      </c>
      <c r="F30" s="22">
        <v>6</v>
      </c>
      <c r="G30" s="108">
        <v>104.63333333333333</v>
      </c>
      <c r="H30" s="25"/>
      <c r="I30" s="111">
        <f t="shared" si="1"/>
        <v>0</v>
      </c>
      <c r="J30" s="107" t="str">
        <f t="shared" si="0"/>
        <v/>
      </c>
    </row>
    <row r="31" spans="1:10">
      <c r="A31" s="22">
        <v>30</v>
      </c>
      <c r="B31" s="22" t="s">
        <v>15</v>
      </c>
      <c r="C31" s="40" t="s">
        <v>9685</v>
      </c>
      <c r="D31" s="39" t="s">
        <v>14071</v>
      </c>
      <c r="E31" s="22">
        <v>17472</v>
      </c>
      <c r="F31" s="22">
        <v>5</v>
      </c>
      <c r="G31" s="108">
        <v>240.26666666666665</v>
      </c>
      <c r="H31" s="25"/>
      <c r="I31" s="111">
        <f t="shared" si="1"/>
        <v>0</v>
      </c>
      <c r="J31" s="107" t="str">
        <f t="shared" si="0"/>
        <v/>
      </c>
    </row>
    <row r="32" spans="1:10">
      <c r="A32" s="22">
        <v>31</v>
      </c>
      <c r="B32" s="22" t="s">
        <v>15</v>
      </c>
      <c r="C32" s="40" t="s">
        <v>9684</v>
      </c>
      <c r="D32" s="39" t="s">
        <v>9683</v>
      </c>
      <c r="E32" s="22">
        <v>45934</v>
      </c>
      <c r="F32" s="22">
        <v>5</v>
      </c>
      <c r="G32" s="108">
        <v>1547.68</v>
      </c>
      <c r="H32" s="25"/>
      <c r="I32" s="111">
        <f t="shared" si="1"/>
        <v>0</v>
      </c>
      <c r="J32" s="107" t="str">
        <f t="shared" si="0"/>
        <v/>
      </c>
    </row>
    <row r="33" spans="1:10">
      <c r="A33" s="22">
        <v>32</v>
      </c>
      <c r="B33" s="22" t="s">
        <v>15</v>
      </c>
      <c r="C33" s="40" t="s">
        <v>9682</v>
      </c>
      <c r="D33" s="39" t="s">
        <v>9681</v>
      </c>
      <c r="E33" s="22">
        <v>45934</v>
      </c>
      <c r="F33" s="22">
        <v>5</v>
      </c>
      <c r="G33" s="108">
        <v>2192.94</v>
      </c>
      <c r="H33" s="25"/>
      <c r="I33" s="111">
        <f t="shared" si="1"/>
        <v>0</v>
      </c>
      <c r="J33" s="107" t="str">
        <f t="shared" si="0"/>
        <v/>
      </c>
    </row>
    <row r="34" spans="1:10">
      <c r="A34" s="22">
        <v>33</v>
      </c>
      <c r="B34" s="22" t="s">
        <v>15</v>
      </c>
      <c r="C34" s="40" t="s">
        <v>9680</v>
      </c>
      <c r="D34" s="39" t="s">
        <v>14072</v>
      </c>
      <c r="E34" s="22" t="s">
        <v>2498</v>
      </c>
      <c r="F34" s="22">
        <v>10</v>
      </c>
      <c r="G34" s="108">
        <v>300</v>
      </c>
      <c r="H34" s="25"/>
      <c r="I34" s="111">
        <f t="shared" si="1"/>
        <v>0</v>
      </c>
      <c r="J34" s="107" t="str">
        <f t="shared" si="0"/>
        <v/>
      </c>
    </row>
    <row r="35" spans="1:10">
      <c r="A35" s="22">
        <v>34</v>
      </c>
      <c r="B35" s="22" t="s">
        <v>15</v>
      </c>
      <c r="C35" s="40" t="s">
        <v>9679</v>
      </c>
      <c r="D35" s="39" t="s">
        <v>14073</v>
      </c>
      <c r="E35" s="22">
        <v>59501</v>
      </c>
      <c r="F35" s="22">
        <v>5</v>
      </c>
      <c r="G35" s="108">
        <v>3648.0066666666667</v>
      </c>
      <c r="H35" s="25"/>
      <c r="I35" s="111">
        <f t="shared" si="1"/>
        <v>0</v>
      </c>
      <c r="J35" s="107" t="str">
        <f t="shared" si="0"/>
        <v/>
      </c>
    </row>
    <row r="36" spans="1:10">
      <c r="A36" s="22">
        <v>35</v>
      </c>
      <c r="B36" s="22" t="s">
        <v>15</v>
      </c>
      <c r="C36" s="40" t="s">
        <v>9678</v>
      </c>
      <c r="D36" s="39" t="s">
        <v>14074</v>
      </c>
      <c r="E36" s="22">
        <v>78570</v>
      </c>
      <c r="F36" s="22">
        <v>10</v>
      </c>
      <c r="G36" s="108">
        <v>486.54</v>
      </c>
      <c r="H36" s="25"/>
      <c r="I36" s="111">
        <f t="shared" si="1"/>
        <v>0</v>
      </c>
      <c r="J36" s="107" t="str">
        <f t="shared" si="0"/>
        <v/>
      </c>
    </row>
    <row r="37" spans="1:10">
      <c r="A37" s="22">
        <v>36</v>
      </c>
      <c r="B37" s="22" t="s">
        <v>15</v>
      </c>
      <c r="C37" s="40" t="s">
        <v>9677</v>
      </c>
      <c r="D37" s="39" t="s">
        <v>14075</v>
      </c>
      <c r="E37" s="22">
        <v>73760</v>
      </c>
      <c r="F37" s="22">
        <v>5</v>
      </c>
      <c r="G37" s="108">
        <v>519.69000000000005</v>
      </c>
      <c r="H37" s="25"/>
      <c r="I37" s="111">
        <f t="shared" si="1"/>
        <v>0</v>
      </c>
      <c r="J37" s="107" t="str">
        <f t="shared" si="0"/>
        <v/>
      </c>
    </row>
    <row r="38" spans="1:10">
      <c r="A38" s="22">
        <v>37</v>
      </c>
      <c r="B38" s="22" t="s">
        <v>15</v>
      </c>
      <c r="C38" s="40" t="s">
        <v>9676</v>
      </c>
      <c r="D38" s="39" t="s">
        <v>9675</v>
      </c>
      <c r="E38" s="22">
        <v>84256</v>
      </c>
      <c r="F38" s="22">
        <v>5</v>
      </c>
      <c r="G38" s="108">
        <v>3123.76</v>
      </c>
      <c r="H38" s="25"/>
      <c r="I38" s="111">
        <f t="shared" si="1"/>
        <v>0</v>
      </c>
      <c r="J38" s="107" t="str">
        <f t="shared" si="0"/>
        <v/>
      </c>
    </row>
    <row r="39" spans="1:10">
      <c r="A39" s="22">
        <v>38</v>
      </c>
      <c r="B39" s="22" t="s">
        <v>15</v>
      </c>
      <c r="C39" s="40" t="s">
        <v>9674</v>
      </c>
      <c r="D39" s="39" t="s">
        <v>14076</v>
      </c>
      <c r="E39" s="22">
        <v>73760</v>
      </c>
      <c r="F39" s="22">
        <v>5</v>
      </c>
      <c r="G39" s="108">
        <v>2593.4766666666669</v>
      </c>
      <c r="H39" s="25"/>
      <c r="I39" s="111">
        <f t="shared" si="1"/>
        <v>0</v>
      </c>
      <c r="J39" s="107" t="str">
        <f t="shared" si="0"/>
        <v/>
      </c>
    </row>
    <row r="40" spans="1:10">
      <c r="A40" s="22">
        <v>39</v>
      </c>
      <c r="B40" s="22" t="s">
        <v>15</v>
      </c>
      <c r="C40" s="40" t="s">
        <v>9673</v>
      </c>
      <c r="D40" s="39" t="s">
        <v>2777</v>
      </c>
      <c r="E40" s="22">
        <v>38443</v>
      </c>
      <c r="F40" s="22">
        <v>5</v>
      </c>
      <c r="G40" s="108">
        <v>23.473333333333333</v>
      </c>
      <c r="H40" s="25"/>
      <c r="I40" s="111">
        <f t="shared" si="1"/>
        <v>0</v>
      </c>
      <c r="J40" s="107" t="str">
        <f t="shared" si="0"/>
        <v/>
      </c>
    </row>
    <row r="41" spans="1:10">
      <c r="A41" s="22">
        <v>40</v>
      </c>
      <c r="B41" s="22" t="s">
        <v>15</v>
      </c>
      <c r="C41" s="40" t="s">
        <v>9672</v>
      </c>
      <c r="D41" s="39" t="s">
        <v>14077</v>
      </c>
      <c r="E41" s="22">
        <v>9445</v>
      </c>
      <c r="F41" s="22">
        <v>5</v>
      </c>
      <c r="G41" s="108">
        <v>1200</v>
      </c>
      <c r="H41" s="25"/>
      <c r="I41" s="111">
        <f t="shared" si="1"/>
        <v>0</v>
      </c>
      <c r="J41" s="107" t="str">
        <f t="shared" si="0"/>
        <v/>
      </c>
    </row>
    <row r="42" spans="1:10">
      <c r="A42" s="22">
        <v>41</v>
      </c>
      <c r="B42" s="22" t="s">
        <v>15</v>
      </c>
      <c r="C42" s="40" t="s">
        <v>9671</v>
      </c>
      <c r="D42" s="39" t="s">
        <v>14078</v>
      </c>
      <c r="E42" s="22">
        <v>78570</v>
      </c>
      <c r="F42" s="22">
        <v>5</v>
      </c>
      <c r="G42" s="108">
        <v>909.48666666666668</v>
      </c>
      <c r="H42" s="25"/>
      <c r="I42" s="111">
        <f t="shared" si="1"/>
        <v>0</v>
      </c>
      <c r="J42" s="107" t="str">
        <f t="shared" si="0"/>
        <v/>
      </c>
    </row>
    <row r="43" spans="1:10">
      <c r="A43" s="22">
        <v>42</v>
      </c>
      <c r="B43" s="22" t="s">
        <v>15</v>
      </c>
      <c r="C43" s="40" t="s">
        <v>9670</v>
      </c>
      <c r="D43" s="39" t="s">
        <v>14079</v>
      </c>
      <c r="E43" s="22">
        <v>80539</v>
      </c>
      <c r="F43" s="22">
        <v>5</v>
      </c>
      <c r="G43" s="108">
        <v>48.95000000000001</v>
      </c>
      <c r="H43" s="25"/>
      <c r="I43" s="111">
        <f t="shared" si="1"/>
        <v>0</v>
      </c>
      <c r="J43" s="107" t="str">
        <f t="shared" si="0"/>
        <v/>
      </c>
    </row>
    <row r="44" spans="1:10">
      <c r="A44" s="22">
        <v>43</v>
      </c>
      <c r="B44" s="22" t="s">
        <v>15</v>
      </c>
      <c r="C44" s="40" t="s">
        <v>9669</v>
      </c>
      <c r="D44" s="39" t="s">
        <v>9668</v>
      </c>
      <c r="E44" s="22">
        <v>74063</v>
      </c>
      <c r="F44" s="22">
        <v>6</v>
      </c>
      <c r="G44" s="108">
        <v>11.4</v>
      </c>
      <c r="H44" s="25"/>
      <c r="I44" s="111">
        <f t="shared" si="1"/>
        <v>0</v>
      </c>
      <c r="J44" s="107" t="str">
        <f t="shared" si="0"/>
        <v/>
      </c>
    </row>
    <row r="45" spans="1:10">
      <c r="A45" s="22">
        <v>44</v>
      </c>
      <c r="B45" s="22" t="s">
        <v>15</v>
      </c>
      <c r="C45" s="40" t="s">
        <v>9667</v>
      </c>
      <c r="D45" s="39" t="s">
        <v>14080</v>
      </c>
      <c r="E45" s="22">
        <v>7797</v>
      </c>
      <c r="F45" s="22">
        <v>11</v>
      </c>
      <c r="G45" s="108">
        <v>60.1</v>
      </c>
      <c r="H45" s="25"/>
      <c r="I45" s="111">
        <f t="shared" si="1"/>
        <v>0</v>
      </c>
      <c r="J45" s="107" t="str">
        <f t="shared" si="0"/>
        <v/>
      </c>
    </row>
    <row r="46" spans="1:10">
      <c r="A46" s="22">
        <v>45</v>
      </c>
      <c r="B46" s="22" t="s">
        <v>15</v>
      </c>
      <c r="C46" s="40" t="s">
        <v>3193</v>
      </c>
      <c r="D46" s="39" t="s">
        <v>8830</v>
      </c>
      <c r="E46" s="22" t="s">
        <v>8599</v>
      </c>
      <c r="F46" s="22">
        <v>5</v>
      </c>
      <c r="G46" s="108">
        <v>393.25</v>
      </c>
      <c r="H46" s="25"/>
      <c r="I46" s="111">
        <f t="shared" si="1"/>
        <v>0</v>
      </c>
      <c r="J46" s="107" t="str">
        <f t="shared" si="0"/>
        <v/>
      </c>
    </row>
    <row r="47" spans="1:10">
      <c r="A47" s="22">
        <v>46</v>
      </c>
      <c r="B47" s="22" t="s">
        <v>15</v>
      </c>
      <c r="C47" s="40" t="s">
        <v>9666</v>
      </c>
      <c r="D47" s="39" t="s">
        <v>3410</v>
      </c>
      <c r="E47" s="22">
        <v>14711</v>
      </c>
      <c r="F47" s="22">
        <v>36</v>
      </c>
      <c r="G47" s="108">
        <v>2.4700000000000002</v>
      </c>
      <c r="H47" s="25"/>
      <c r="I47" s="111">
        <f t="shared" si="1"/>
        <v>0</v>
      </c>
      <c r="J47" s="107" t="str">
        <f t="shared" si="0"/>
        <v/>
      </c>
    </row>
    <row r="48" spans="1:10">
      <c r="A48" s="22">
        <v>47</v>
      </c>
      <c r="B48" s="22" t="s">
        <v>15</v>
      </c>
      <c r="C48" s="40" t="s">
        <v>9665</v>
      </c>
      <c r="D48" s="39" t="s">
        <v>14081</v>
      </c>
      <c r="E48" s="22">
        <v>76823</v>
      </c>
      <c r="F48" s="22">
        <v>5</v>
      </c>
      <c r="G48" s="108">
        <v>131.78</v>
      </c>
      <c r="H48" s="25"/>
      <c r="I48" s="111">
        <f t="shared" si="1"/>
        <v>0</v>
      </c>
      <c r="J48" s="107" t="str">
        <f t="shared" si="0"/>
        <v/>
      </c>
    </row>
    <row r="49" spans="1:10">
      <c r="A49" s="22">
        <v>48</v>
      </c>
      <c r="B49" s="22" t="s">
        <v>15</v>
      </c>
      <c r="C49" s="40" t="s">
        <v>9664</v>
      </c>
      <c r="D49" s="39" t="s">
        <v>14081</v>
      </c>
      <c r="E49" s="22">
        <v>76823</v>
      </c>
      <c r="F49" s="22">
        <v>5</v>
      </c>
      <c r="G49" s="108">
        <v>51.6</v>
      </c>
      <c r="H49" s="25"/>
      <c r="I49" s="111">
        <f t="shared" si="1"/>
        <v>0</v>
      </c>
      <c r="J49" s="107" t="str">
        <f t="shared" si="0"/>
        <v/>
      </c>
    </row>
    <row r="50" spans="1:10">
      <c r="A50" s="22">
        <v>49</v>
      </c>
      <c r="B50" s="22" t="s">
        <v>15</v>
      </c>
      <c r="C50" s="40" t="s">
        <v>9663</v>
      </c>
      <c r="D50" s="39" t="s">
        <v>14082</v>
      </c>
      <c r="E50" s="22">
        <v>76823</v>
      </c>
      <c r="F50" s="22">
        <v>12</v>
      </c>
      <c r="G50" s="108">
        <v>8.3333333333333339</v>
      </c>
      <c r="H50" s="25"/>
      <c r="I50" s="111">
        <f t="shared" si="1"/>
        <v>0</v>
      </c>
      <c r="J50" s="107" t="str">
        <f t="shared" si="0"/>
        <v/>
      </c>
    </row>
    <row r="51" spans="1:10">
      <c r="A51" s="22">
        <v>50</v>
      </c>
      <c r="B51" s="22" t="s">
        <v>15</v>
      </c>
      <c r="C51" s="40" t="s">
        <v>9662</v>
      </c>
      <c r="D51" s="39" t="s">
        <v>14083</v>
      </c>
      <c r="E51" s="22" t="s">
        <v>1952</v>
      </c>
      <c r="F51" s="22">
        <v>5</v>
      </c>
      <c r="G51" s="108">
        <v>357.83666666666664</v>
      </c>
      <c r="H51" s="25"/>
      <c r="I51" s="111">
        <f t="shared" si="1"/>
        <v>0</v>
      </c>
      <c r="J51" s="107" t="str">
        <f t="shared" si="0"/>
        <v/>
      </c>
    </row>
    <row r="52" spans="1:10">
      <c r="A52" s="22">
        <v>51</v>
      </c>
      <c r="B52" s="22" t="s">
        <v>15</v>
      </c>
      <c r="C52" s="40" t="s">
        <v>9661</v>
      </c>
      <c r="D52" s="39" t="s">
        <v>2838</v>
      </c>
      <c r="E52" s="22" t="s">
        <v>1952</v>
      </c>
      <c r="F52" s="22">
        <v>113</v>
      </c>
      <c r="G52" s="108">
        <v>0.85333333333333339</v>
      </c>
      <c r="H52" s="25"/>
      <c r="I52" s="111">
        <f t="shared" si="1"/>
        <v>0</v>
      </c>
      <c r="J52" s="107" t="str">
        <f t="shared" si="0"/>
        <v/>
      </c>
    </row>
    <row r="53" spans="1:10">
      <c r="A53" s="22">
        <v>52</v>
      </c>
      <c r="B53" s="22" t="s">
        <v>15</v>
      </c>
      <c r="C53" s="40" t="s">
        <v>9660</v>
      </c>
      <c r="D53" s="39" t="s">
        <v>2838</v>
      </c>
      <c r="E53" s="22" t="s">
        <v>1952</v>
      </c>
      <c r="F53" s="22">
        <v>91</v>
      </c>
      <c r="G53" s="108">
        <v>0.96666666666666667</v>
      </c>
      <c r="H53" s="25"/>
      <c r="I53" s="111">
        <f t="shared" si="1"/>
        <v>0</v>
      </c>
      <c r="J53" s="107" t="str">
        <f t="shared" si="0"/>
        <v/>
      </c>
    </row>
    <row r="54" spans="1:10">
      <c r="A54" s="22">
        <v>53</v>
      </c>
      <c r="B54" s="22" t="s">
        <v>15</v>
      </c>
      <c r="C54" s="40" t="s">
        <v>9659</v>
      </c>
      <c r="D54" s="39" t="s">
        <v>5409</v>
      </c>
      <c r="E54" s="22" t="s">
        <v>1952</v>
      </c>
      <c r="F54" s="22">
        <v>46</v>
      </c>
      <c r="G54" s="108">
        <v>8.9633333333333329</v>
      </c>
      <c r="H54" s="25"/>
      <c r="I54" s="111">
        <f t="shared" si="1"/>
        <v>0</v>
      </c>
      <c r="J54" s="107" t="str">
        <f t="shared" si="0"/>
        <v/>
      </c>
    </row>
    <row r="55" spans="1:10">
      <c r="A55" s="22">
        <v>54</v>
      </c>
      <c r="B55" s="22" t="s">
        <v>15</v>
      </c>
      <c r="C55" s="40" t="s">
        <v>9658</v>
      </c>
      <c r="D55" s="39" t="s">
        <v>2743</v>
      </c>
      <c r="E55" s="22" t="s">
        <v>1952</v>
      </c>
      <c r="F55" s="22">
        <v>1323</v>
      </c>
      <c r="G55" s="108">
        <v>5.000000000000001E-2</v>
      </c>
      <c r="H55" s="25"/>
      <c r="I55" s="111">
        <f t="shared" si="1"/>
        <v>0</v>
      </c>
      <c r="J55" s="107" t="str">
        <f t="shared" si="0"/>
        <v/>
      </c>
    </row>
    <row r="56" spans="1:10">
      <c r="A56" s="22">
        <v>55</v>
      </c>
      <c r="B56" s="22" t="s">
        <v>15</v>
      </c>
      <c r="C56" s="40" t="s">
        <v>9657</v>
      </c>
      <c r="D56" s="39" t="s">
        <v>14084</v>
      </c>
      <c r="E56" s="22" t="s">
        <v>1952</v>
      </c>
      <c r="F56" s="22">
        <v>74</v>
      </c>
      <c r="G56" s="108">
        <v>0.93</v>
      </c>
      <c r="H56" s="25"/>
      <c r="I56" s="111">
        <f t="shared" si="1"/>
        <v>0</v>
      </c>
      <c r="J56" s="107" t="str">
        <f t="shared" si="0"/>
        <v/>
      </c>
    </row>
    <row r="57" spans="1:10">
      <c r="A57" s="22">
        <v>56</v>
      </c>
      <c r="B57" s="22" t="s">
        <v>15</v>
      </c>
      <c r="C57" s="40" t="s">
        <v>9656</v>
      </c>
      <c r="D57" s="39" t="s">
        <v>2743</v>
      </c>
      <c r="E57" s="22">
        <v>76823</v>
      </c>
      <c r="F57" s="22">
        <v>3422</v>
      </c>
      <c r="G57" s="108">
        <v>0.03</v>
      </c>
      <c r="H57" s="25"/>
      <c r="I57" s="111">
        <f t="shared" si="1"/>
        <v>0</v>
      </c>
      <c r="J57" s="107" t="str">
        <f t="shared" si="0"/>
        <v/>
      </c>
    </row>
    <row r="58" spans="1:10">
      <c r="A58" s="22">
        <v>57</v>
      </c>
      <c r="B58" s="22" t="s">
        <v>15</v>
      </c>
      <c r="C58" s="40" t="s">
        <v>9655</v>
      </c>
      <c r="D58" s="39" t="s">
        <v>2791</v>
      </c>
      <c r="E58" s="22" t="s">
        <v>1952</v>
      </c>
      <c r="F58" s="22">
        <v>238</v>
      </c>
      <c r="G58" s="108">
        <v>0.36</v>
      </c>
      <c r="H58" s="25"/>
      <c r="I58" s="111">
        <f t="shared" si="1"/>
        <v>0</v>
      </c>
      <c r="J58" s="107" t="str">
        <f t="shared" si="0"/>
        <v/>
      </c>
    </row>
    <row r="59" spans="1:10">
      <c r="A59" s="22">
        <v>58</v>
      </c>
      <c r="B59" s="22" t="s">
        <v>15</v>
      </c>
      <c r="C59" s="40" t="s">
        <v>9655</v>
      </c>
      <c r="D59" s="39" t="s">
        <v>2791</v>
      </c>
      <c r="E59" s="22">
        <v>76823</v>
      </c>
      <c r="F59" s="22">
        <v>100</v>
      </c>
      <c r="G59" s="108">
        <v>0.52</v>
      </c>
      <c r="H59" s="25"/>
      <c r="I59" s="111">
        <f t="shared" si="1"/>
        <v>0</v>
      </c>
      <c r="J59" s="107" t="str">
        <f t="shared" si="0"/>
        <v/>
      </c>
    </row>
    <row r="60" spans="1:10">
      <c r="A60" s="22">
        <v>59</v>
      </c>
      <c r="B60" s="22" t="s">
        <v>15</v>
      </c>
      <c r="C60" s="40" t="s">
        <v>9654</v>
      </c>
      <c r="D60" s="39" t="s">
        <v>2743</v>
      </c>
      <c r="E60" s="22" t="s">
        <v>1952</v>
      </c>
      <c r="F60" s="22">
        <v>101</v>
      </c>
      <c r="G60" s="108">
        <v>1.27</v>
      </c>
      <c r="H60" s="25"/>
      <c r="I60" s="111">
        <f t="shared" si="1"/>
        <v>0</v>
      </c>
      <c r="J60" s="107" t="str">
        <f t="shared" si="0"/>
        <v/>
      </c>
    </row>
    <row r="61" spans="1:10">
      <c r="A61" s="22">
        <v>60</v>
      </c>
      <c r="B61" s="22" t="s">
        <v>15</v>
      </c>
      <c r="C61" s="40" t="s">
        <v>9654</v>
      </c>
      <c r="D61" s="39" t="s">
        <v>2743</v>
      </c>
      <c r="E61" s="22">
        <v>76823</v>
      </c>
      <c r="F61" s="22">
        <v>145</v>
      </c>
      <c r="G61" s="108">
        <v>1.27</v>
      </c>
      <c r="H61" s="25"/>
      <c r="I61" s="111">
        <f t="shared" si="1"/>
        <v>0</v>
      </c>
      <c r="J61" s="107" t="str">
        <f t="shared" si="0"/>
        <v/>
      </c>
    </row>
    <row r="62" spans="1:10">
      <c r="A62" s="22">
        <v>61</v>
      </c>
      <c r="B62" s="22" t="s">
        <v>15</v>
      </c>
      <c r="C62" s="40" t="s">
        <v>9653</v>
      </c>
      <c r="D62" s="39" t="s">
        <v>2743</v>
      </c>
      <c r="E62" s="22" t="s">
        <v>1952</v>
      </c>
      <c r="F62" s="22">
        <v>37</v>
      </c>
      <c r="G62" s="108">
        <v>4.8166666666666673</v>
      </c>
      <c r="H62" s="25"/>
      <c r="I62" s="111">
        <f t="shared" si="1"/>
        <v>0</v>
      </c>
      <c r="J62" s="107" t="str">
        <f t="shared" si="0"/>
        <v/>
      </c>
    </row>
    <row r="63" spans="1:10">
      <c r="A63" s="22">
        <v>62</v>
      </c>
      <c r="B63" s="22" t="s">
        <v>15</v>
      </c>
      <c r="C63" s="40" t="s">
        <v>9652</v>
      </c>
      <c r="D63" s="39" t="s">
        <v>14085</v>
      </c>
      <c r="E63" s="22" t="s">
        <v>1952</v>
      </c>
      <c r="F63" s="22">
        <v>44</v>
      </c>
      <c r="G63" s="108">
        <v>3</v>
      </c>
      <c r="H63" s="25"/>
      <c r="I63" s="111">
        <f t="shared" si="1"/>
        <v>0</v>
      </c>
      <c r="J63" s="107" t="str">
        <f t="shared" si="0"/>
        <v/>
      </c>
    </row>
    <row r="64" spans="1:10">
      <c r="A64" s="22">
        <v>63</v>
      </c>
      <c r="B64" s="22" t="s">
        <v>15</v>
      </c>
      <c r="C64" s="40" t="s">
        <v>9651</v>
      </c>
      <c r="D64" s="39" t="s">
        <v>14085</v>
      </c>
      <c r="E64" s="22" t="s">
        <v>1952</v>
      </c>
      <c r="F64" s="22">
        <v>17</v>
      </c>
      <c r="G64" s="108">
        <v>3.4</v>
      </c>
      <c r="H64" s="25"/>
      <c r="I64" s="111">
        <f t="shared" si="1"/>
        <v>0</v>
      </c>
      <c r="J64" s="107" t="str">
        <f t="shared" si="0"/>
        <v/>
      </c>
    </row>
    <row r="65" spans="1:10">
      <c r="A65" s="22">
        <v>64</v>
      </c>
      <c r="B65" s="22" t="s">
        <v>15</v>
      </c>
      <c r="C65" s="40" t="s">
        <v>9650</v>
      </c>
      <c r="D65" s="39" t="s">
        <v>2743</v>
      </c>
      <c r="E65" s="22" t="s">
        <v>1952</v>
      </c>
      <c r="F65" s="22">
        <v>8</v>
      </c>
      <c r="G65" s="108">
        <v>31.396666666666665</v>
      </c>
      <c r="H65" s="25"/>
      <c r="I65" s="111">
        <f t="shared" si="1"/>
        <v>0</v>
      </c>
      <c r="J65" s="107" t="str">
        <f t="shared" si="0"/>
        <v/>
      </c>
    </row>
    <row r="66" spans="1:10">
      <c r="A66" s="22">
        <v>65</v>
      </c>
      <c r="B66" s="22" t="s">
        <v>15</v>
      </c>
      <c r="C66" s="40" t="s">
        <v>9649</v>
      </c>
      <c r="D66" s="39" t="s">
        <v>2743</v>
      </c>
      <c r="E66" s="22" t="s">
        <v>1952</v>
      </c>
      <c r="F66" s="22">
        <v>12</v>
      </c>
      <c r="G66" s="108">
        <v>35.309999999999995</v>
      </c>
      <c r="H66" s="25"/>
      <c r="I66" s="111">
        <f t="shared" si="1"/>
        <v>0</v>
      </c>
      <c r="J66" s="107" t="str">
        <f t="shared" ref="J66:J129" si="2">IF(H:H&gt;G:G, "Above Estimated Unit Price", "")</f>
        <v/>
      </c>
    </row>
    <row r="67" spans="1:10">
      <c r="A67" s="22">
        <v>66</v>
      </c>
      <c r="B67" s="22" t="s">
        <v>15</v>
      </c>
      <c r="C67" s="40" t="s">
        <v>9649</v>
      </c>
      <c r="D67" s="39" t="s">
        <v>2743</v>
      </c>
      <c r="E67" s="22">
        <v>76823</v>
      </c>
      <c r="F67" s="22">
        <v>5</v>
      </c>
      <c r="G67" s="108">
        <v>31.669999999999998</v>
      </c>
      <c r="H67" s="25"/>
      <c r="I67" s="111">
        <f t="shared" ref="I67:I130" si="3">F67*H67</f>
        <v>0</v>
      </c>
      <c r="J67" s="107" t="str">
        <f t="shared" si="2"/>
        <v/>
      </c>
    </row>
    <row r="68" spans="1:10">
      <c r="A68" s="22">
        <v>67</v>
      </c>
      <c r="B68" s="22" t="s">
        <v>15</v>
      </c>
      <c r="C68" s="40" t="s">
        <v>9648</v>
      </c>
      <c r="D68" s="39" t="s">
        <v>2743</v>
      </c>
      <c r="E68" s="22" t="s">
        <v>1952</v>
      </c>
      <c r="F68" s="22">
        <v>48</v>
      </c>
      <c r="G68" s="108">
        <v>1.9400000000000002</v>
      </c>
      <c r="H68" s="25"/>
      <c r="I68" s="111">
        <f t="shared" si="3"/>
        <v>0</v>
      </c>
      <c r="J68" s="107" t="str">
        <f t="shared" si="2"/>
        <v/>
      </c>
    </row>
    <row r="69" spans="1:10">
      <c r="A69" s="22">
        <v>68</v>
      </c>
      <c r="B69" s="22" t="s">
        <v>15</v>
      </c>
      <c r="C69" s="40" t="s">
        <v>9647</v>
      </c>
      <c r="D69" s="39" t="s">
        <v>2743</v>
      </c>
      <c r="E69" s="22" t="s">
        <v>1952</v>
      </c>
      <c r="F69" s="22">
        <v>8</v>
      </c>
      <c r="G69" s="108">
        <v>6.8833333333333329</v>
      </c>
      <c r="H69" s="25"/>
      <c r="I69" s="111">
        <f t="shared" si="3"/>
        <v>0</v>
      </c>
      <c r="J69" s="107" t="str">
        <f t="shared" si="2"/>
        <v/>
      </c>
    </row>
    <row r="70" spans="1:10">
      <c r="A70" s="22">
        <v>69</v>
      </c>
      <c r="B70" s="22" t="s">
        <v>15</v>
      </c>
      <c r="C70" s="40" t="s">
        <v>9646</v>
      </c>
      <c r="D70" s="39" t="s">
        <v>2743</v>
      </c>
      <c r="E70" s="22" t="s">
        <v>1952</v>
      </c>
      <c r="F70" s="22">
        <v>5</v>
      </c>
      <c r="G70" s="108">
        <v>14.453333333333333</v>
      </c>
      <c r="H70" s="25"/>
      <c r="I70" s="111">
        <f t="shared" si="3"/>
        <v>0</v>
      </c>
      <c r="J70" s="107" t="str">
        <f t="shared" si="2"/>
        <v/>
      </c>
    </row>
    <row r="71" spans="1:10">
      <c r="A71" s="22">
        <v>70</v>
      </c>
      <c r="B71" s="22" t="s">
        <v>15</v>
      </c>
      <c r="C71" s="40" t="s">
        <v>9646</v>
      </c>
      <c r="D71" s="39" t="s">
        <v>2743</v>
      </c>
      <c r="E71" s="22" t="s">
        <v>9645</v>
      </c>
      <c r="F71" s="22">
        <v>7</v>
      </c>
      <c r="G71" s="108">
        <v>14.453333333333333</v>
      </c>
      <c r="H71" s="25"/>
      <c r="I71" s="111">
        <f t="shared" si="3"/>
        <v>0</v>
      </c>
      <c r="J71" s="107" t="str">
        <f t="shared" si="2"/>
        <v/>
      </c>
    </row>
    <row r="72" spans="1:10">
      <c r="A72" s="22">
        <v>71</v>
      </c>
      <c r="B72" s="22" t="s">
        <v>15</v>
      </c>
      <c r="C72" s="40" t="s">
        <v>9644</v>
      </c>
      <c r="D72" s="39" t="s">
        <v>2759</v>
      </c>
      <c r="E72" s="22" t="s">
        <v>1952</v>
      </c>
      <c r="F72" s="22">
        <v>54</v>
      </c>
      <c r="G72" s="108">
        <v>5.8900000000000006</v>
      </c>
      <c r="H72" s="25"/>
      <c r="I72" s="111">
        <f t="shared" si="3"/>
        <v>0</v>
      </c>
      <c r="J72" s="107" t="str">
        <f t="shared" si="2"/>
        <v/>
      </c>
    </row>
    <row r="73" spans="1:10">
      <c r="A73" s="22">
        <v>72</v>
      </c>
      <c r="B73" s="22" t="s">
        <v>15</v>
      </c>
      <c r="C73" s="40" t="s">
        <v>9643</v>
      </c>
      <c r="D73" s="39" t="s">
        <v>9642</v>
      </c>
      <c r="E73" s="22">
        <v>64547</v>
      </c>
      <c r="F73" s="22">
        <v>5</v>
      </c>
      <c r="G73" s="108">
        <v>72.276666666666657</v>
      </c>
      <c r="H73" s="25"/>
      <c r="I73" s="111">
        <f t="shared" si="3"/>
        <v>0</v>
      </c>
      <c r="J73" s="107" t="str">
        <f t="shared" si="2"/>
        <v/>
      </c>
    </row>
    <row r="74" spans="1:10">
      <c r="A74" s="22">
        <v>73</v>
      </c>
      <c r="B74" s="22" t="s">
        <v>15</v>
      </c>
      <c r="C74" s="40" t="s">
        <v>9641</v>
      </c>
      <c r="D74" s="39" t="s">
        <v>14086</v>
      </c>
      <c r="E74" s="22">
        <v>14818</v>
      </c>
      <c r="F74" s="22">
        <v>5</v>
      </c>
      <c r="G74" s="108">
        <v>215.83</v>
      </c>
      <c r="H74" s="25"/>
      <c r="I74" s="111">
        <f t="shared" si="3"/>
        <v>0</v>
      </c>
      <c r="J74" s="107" t="str">
        <f t="shared" si="2"/>
        <v/>
      </c>
    </row>
    <row r="75" spans="1:10">
      <c r="A75" s="22">
        <v>74</v>
      </c>
      <c r="B75" s="22" t="s">
        <v>15</v>
      </c>
      <c r="C75" s="40" t="s">
        <v>9640</v>
      </c>
      <c r="D75" s="39" t="s">
        <v>6131</v>
      </c>
      <c r="E75" s="22">
        <v>92003</v>
      </c>
      <c r="F75" s="22">
        <v>5</v>
      </c>
      <c r="G75" s="108">
        <v>1729.1599999999999</v>
      </c>
      <c r="H75" s="25"/>
      <c r="I75" s="111">
        <f t="shared" si="3"/>
        <v>0</v>
      </c>
      <c r="J75" s="107" t="str">
        <f t="shared" si="2"/>
        <v/>
      </c>
    </row>
    <row r="76" spans="1:10">
      <c r="A76" s="22">
        <v>75</v>
      </c>
      <c r="B76" s="22" t="s">
        <v>15</v>
      </c>
      <c r="C76" s="40" t="s">
        <v>9639</v>
      </c>
      <c r="D76" s="39" t="s">
        <v>4444</v>
      </c>
      <c r="E76" s="22">
        <v>11599</v>
      </c>
      <c r="F76" s="22">
        <v>5</v>
      </c>
      <c r="G76" s="108">
        <v>1796.58</v>
      </c>
      <c r="H76" s="25"/>
      <c r="I76" s="111">
        <f t="shared" si="3"/>
        <v>0</v>
      </c>
      <c r="J76" s="107" t="str">
        <f t="shared" si="2"/>
        <v/>
      </c>
    </row>
    <row r="77" spans="1:10">
      <c r="A77" s="22">
        <v>76</v>
      </c>
      <c r="B77" s="22" t="s">
        <v>15</v>
      </c>
      <c r="C77" s="40" t="s">
        <v>9638</v>
      </c>
      <c r="D77" s="39" t="s">
        <v>14087</v>
      </c>
      <c r="E77" s="22">
        <v>60119</v>
      </c>
      <c r="F77" s="22">
        <v>30</v>
      </c>
      <c r="G77" s="108">
        <v>3.3366666666666664</v>
      </c>
      <c r="H77" s="25"/>
      <c r="I77" s="111">
        <f t="shared" si="3"/>
        <v>0</v>
      </c>
      <c r="J77" s="107" t="str">
        <f t="shared" si="2"/>
        <v/>
      </c>
    </row>
    <row r="78" spans="1:10">
      <c r="A78" s="22">
        <v>77</v>
      </c>
      <c r="B78" s="22" t="s">
        <v>15</v>
      </c>
      <c r="C78" s="40" t="s">
        <v>9637</v>
      </c>
      <c r="D78" s="39" t="s">
        <v>14087</v>
      </c>
      <c r="E78" s="22">
        <v>60119</v>
      </c>
      <c r="F78" s="22">
        <v>70</v>
      </c>
      <c r="G78" s="108">
        <v>4.2266666666666666</v>
      </c>
      <c r="H78" s="25"/>
      <c r="I78" s="111">
        <f t="shared" si="3"/>
        <v>0</v>
      </c>
      <c r="J78" s="107" t="str">
        <f t="shared" si="2"/>
        <v/>
      </c>
    </row>
    <row r="79" spans="1:10">
      <c r="A79" s="22">
        <v>78</v>
      </c>
      <c r="B79" s="22" t="s">
        <v>15</v>
      </c>
      <c r="C79" s="40" t="s">
        <v>9636</v>
      </c>
      <c r="D79" s="39" t="s">
        <v>3817</v>
      </c>
      <c r="E79" s="22">
        <v>14711</v>
      </c>
      <c r="F79" s="22">
        <v>19</v>
      </c>
      <c r="G79" s="108">
        <v>355.19</v>
      </c>
      <c r="H79" s="25"/>
      <c r="I79" s="111">
        <f t="shared" si="3"/>
        <v>0</v>
      </c>
      <c r="J79" s="107" t="str">
        <f t="shared" si="2"/>
        <v/>
      </c>
    </row>
    <row r="80" spans="1:10">
      <c r="A80" s="22">
        <v>79</v>
      </c>
      <c r="B80" s="22" t="s">
        <v>15</v>
      </c>
      <c r="C80" s="40" t="s">
        <v>9635</v>
      </c>
      <c r="D80" s="39" t="s">
        <v>14088</v>
      </c>
      <c r="E80" s="22">
        <v>74063</v>
      </c>
      <c r="F80" s="22">
        <v>6</v>
      </c>
      <c r="G80" s="108">
        <v>116.26333333333332</v>
      </c>
      <c r="H80" s="25"/>
      <c r="I80" s="111">
        <f t="shared" si="3"/>
        <v>0</v>
      </c>
      <c r="J80" s="107" t="str">
        <f t="shared" si="2"/>
        <v/>
      </c>
    </row>
    <row r="81" spans="1:10">
      <c r="A81" s="22">
        <v>80</v>
      </c>
      <c r="B81" s="22" t="s">
        <v>15</v>
      </c>
      <c r="C81" s="40" t="s">
        <v>9634</v>
      </c>
      <c r="D81" s="39" t="s">
        <v>7469</v>
      </c>
      <c r="E81" s="22">
        <v>72914</v>
      </c>
      <c r="F81" s="22">
        <v>34</v>
      </c>
      <c r="G81" s="108">
        <v>47.57</v>
      </c>
      <c r="H81" s="25"/>
      <c r="I81" s="111">
        <f t="shared" si="3"/>
        <v>0</v>
      </c>
      <c r="J81" s="107" t="str">
        <f t="shared" si="2"/>
        <v/>
      </c>
    </row>
    <row r="82" spans="1:10">
      <c r="A82" s="22">
        <v>81</v>
      </c>
      <c r="B82" s="22" t="s">
        <v>15</v>
      </c>
      <c r="C82" s="40" t="s">
        <v>9633</v>
      </c>
      <c r="D82" s="39" t="s">
        <v>14089</v>
      </c>
      <c r="E82" s="22">
        <v>21856</v>
      </c>
      <c r="F82" s="22">
        <v>5</v>
      </c>
      <c r="G82" s="108">
        <v>413.2</v>
      </c>
      <c r="H82" s="25"/>
      <c r="I82" s="111">
        <f t="shared" si="3"/>
        <v>0</v>
      </c>
      <c r="J82" s="107" t="str">
        <f t="shared" si="2"/>
        <v/>
      </c>
    </row>
    <row r="83" spans="1:10">
      <c r="A83" s="22">
        <v>82</v>
      </c>
      <c r="B83" s="22" t="s">
        <v>15</v>
      </c>
      <c r="C83" s="40" t="s">
        <v>9632</v>
      </c>
      <c r="D83" s="39" t="s">
        <v>14090</v>
      </c>
      <c r="E83" s="22">
        <v>2294</v>
      </c>
      <c r="F83" s="22">
        <v>5</v>
      </c>
      <c r="G83" s="108">
        <v>218.99333333333334</v>
      </c>
      <c r="H83" s="25"/>
      <c r="I83" s="111">
        <f t="shared" si="3"/>
        <v>0</v>
      </c>
      <c r="J83" s="107" t="str">
        <f t="shared" si="2"/>
        <v/>
      </c>
    </row>
    <row r="84" spans="1:10">
      <c r="A84" s="22">
        <v>83</v>
      </c>
      <c r="B84" s="22" t="s">
        <v>15</v>
      </c>
      <c r="C84" s="40" t="s">
        <v>9631</v>
      </c>
      <c r="D84" s="39" t="s">
        <v>14091</v>
      </c>
      <c r="E84" s="22" t="s">
        <v>7652</v>
      </c>
      <c r="F84" s="22">
        <v>7</v>
      </c>
      <c r="G84" s="108">
        <v>20800</v>
      </c>
      <c r="H84" s="25"/>
      <c r="I84" s="111">
        <f t="shared" si="3"/>
        <v>0</v>
      </c>
      <c r="J84" s="107" t="str">
        <f t="shared" si="2"/>
        <v/>
      </c>
    </row>
    <row r="85" spans="1:10">
      <c r="A85" s="22">
        <v>84</v>
      </c>
      <c r="B85" s="22" t="s">
        <v>15</v>
      </c>
      <c r="C85" s="40" t="s">
        <v>9630</v>
      </c>
      <c r="D85" s="39" t="s">
        <v>6572</v>
      </c>
      <c r="E85" s="22">
        <v>98505</v>
      </c>
      <c r="F85" s="22">
        <v>5</v>
      </c>
      <c r="G85" s="108">
        <v>1916.76</v>
      </c>
      <c r="H85" s="25"/>
      <c r="I85" s="111">
        <f t="shared" si="3"/>
        <v>0</v>
      </c>
      <c r="J85" s="107" t="str">
        <f t="shared" si="2"/>
        <v/>
      </c>
    </row>
    <row r="86" spans="1:10">
      <c r="A86" s="22">
        <v>85</v>
      </c>
      <c r="B86" s="22" t="s">
        <v>15</v>
      </c>
      <c r="C86" s="40" t="s">
        <v>9629</v>
      </c>
      <c r="D86" s="39" t="s">
        <v>6692</v>
      </c>
      <c r="E86" s="22">
        <v>74063</v>
      </c>
      <c r="F86" s="22">
        <v>46</v>
      </c>
      <c r="G86" s="108">
        <v>96.5</v>
      </c>
      <c r="H86" s="25"/>
      <c r="I86" s="111">
        <f t="shared" si="3"/>
        <v>0</v>
      </c>
      <c r="J86" s="107" t="str">
        <f t="shared" si="2"/>
        <v/>
      </c>
    </row>
    <row r="87" spans="1:10">
      <c r="A87" s="22">
        <v>86</v>
      </c>
      <c r="B87" s="22" t="s">
        <v>15</v>
      </c>
      <c r="C87" s="40" t="s">
        <v>9628</v>
      </c>
      <c r="D87" s="39" t="s">
        <v>9627</v>
      </c>
      <c r="E87" s="22">
        <v>74063</v>
      </c>
      <c r="F87" s="22">
        <v>5</v>
      </c>
      <c r="G87" s="108">
        <v>66.75</v>
      </c>
      <c r="H87" s="25"/>
      <c r="I87" s="111">
        <f t="shared" si="3"/>
        <v>0</v>
      </c>
      <c r="J87" s="107" t="str">
        <f t="shared" si="2"/>
        <v/>
      </c>
    </row>
    <row r="88" spans="1:10">
      <c r="A88" s="22">
        <v>87</v>
      </c>
      <c r="B88" s="22" t="s">
        <v>15</v>
      </c>
      <c r="C88" s="40" t="s">
        <v>9626</v>
      </c>
      <c r="D88" s="39" t="s">
        <v>14092</v>
      </c>
      <c r="E88" s="22">
        <v>72914</v>
      </c>
      <c r="F88" s="22">
        <v>23</v>
      </c>
      <c r="G88" s="108">
        <v>67.849999999999994</v>
      </c>
      <c r="H88" s="25"/>
      <c r="I88" s="111">
        <f t="shared" si="3"/>
        <v>0</v>
      </c>
      <c r="J88" s="107" t="str">
        <f t="shared" si="2"/>
        <v/>
      </c>
    </row>
    <row r="89" spans="1:10">
      <c r="A89" s="22">
        <v>88</v>
      </c>
      <c r="B89" s="22" t="s">
        <v>15</v>
      </c>
      <c r="C89" s="40" t="s">
        <v>9625</v>
      </c>
      <c r="D89" s="39" t="s">
        <v>5407</v>
      </c>
      <c r="E89" s="22">
        <v>72914</v>
      </c>
      <c r="F89" s="22">
        <v>5</v>
      </c>
      <c r="G89" s="108">
        <v>100.03</v>
      </c>
      <c r="H89" s="25"/>
      <c r="I89" s="111">
        <f t="shared" si="3"/>
        <v>0</v>
      </c>
      <c r="J89" s="107" t="str">
        <f t="shared" si="2"/>
        <v/>
      </c>
    </row>
    <row r="90" spans="1:10">
      <c r="A90" s="22">
        <v>89</v>
      </c>
      <c r="B90" s="22" t="s">
        <v>15</v>
      </c>
      <c r="C90" s="40" t="s">
        <v>9624</v>
      </c>
      <c r="D90" s="39" t="s">
        <v>6461</v>
      </c>
      <c r="E90" s="22">
        <v>72914</v>
      </c>
      <c r="F90" s="22">
        <v>5</v>
      </c>
      <c r="G90" s="108">
        <v>30.01</v>
      </c>
      <c r="H90" s="25"/>
      <c r="I90" s="111">
        <f t="shared" si="3"/>
        <v>0</v>
      </c>
      <c r="J90" s="107" t="str">
        <f t="shared" si="2"/>
        <v/>
      </c>
    </row>
    <row r="91" spans="1:10">
      <c r="A91" s="22">
        <v>90</v>
      </c>
      <c r="B91" s="22" t="s">
        <v>15</v>
      </c>
      <c r="C91" s="40" t="s">
        <v>9623</v>
      </c>
      <c r="D91" s="39" t="s">
        <v>14093</v>
      </c>
      <c r="E91" s="22">
        <v>72914</v>
      </c>
      <c r="F91" s="22">
        <v>5</v>
      </c>
      <c r="G91" s="108">
        <v>68.209999999999994</v>
      </c>
      <c r="H91" s="25"/>
      <c r="I91" s="111">
        <f t="shared" si="3"/>
        <v>0</v>
      </c>
      <c r="J91" s="107" t="str">
        <f t="shared" si="2"/>
        <v/>
      </c>
    </row>
    <row r="92" spans="1:10">
      <c r="A92" s="22">
        <v>91</v>
      </c>
      <c r="B92" s="22" t="s">
        <v>15</v>
      </c>
      <c r="C92" s="40" t="s">
        <v>9622</v>
      </c>
      <c r="D92" s="39" t="s">
        <v>14094</v>
      </c>
      <c r="E92" s="22">
        <v>95266</v>
      </c>
      <c r="F92" s="22">
        <v>5</v>
      </c>
      <c r="G92" s="108">
        <v>711.62</v>
      </c>
      <c r="H92" s="25"/>
      <c r="I92" s="111">
        <f t="shared" si="3"/>
        <v>0</v>
      </c>
      <c r="J92" s="107" t="str">
        <f t="shared" si="2"/>
        <v/>
      </c>
    </row>
    <row r="93" spans="1:10">
      <c r="A93" s="22">
        <v>92</v>
      </c>
      <c r="B93" s="22" t="s">
        <v>15</v>
      </c>
      <c r="C93" s="40" t="s">
        <v>9621</v>
      </c>
      <c r="D93" s="39" t="s">
        <v>3481</v>
      </c>
      <c r="E93" s="22">
        <v>81860</v>
      </c>
      <c r="F93" s="22">
        <v>5</v>
      </c>
      <c r="G93" s="108">
        <v>32.093333333333334</v>
      </c>
      <c r="H93" s="25"/>
      <c r="I93" s="111">
        <f t="shared" si="3"/>
        <v>0</v>
      </c>
      <c r="J93" s="107" t="str">
        <f t="shared" si="2"/>
        <v/>
      </c>
    </row>
    <row r="94" spans="1:10">
      <c r="A94" s="22">
        <v>93</v>
      </c>
      <c r="B94" s="22" t="s">
        <v>15</v>
      </c>
      <c r="C94" s="40" t="s">
        <v>9620</v>
      </c>
      <c r="D94" s="39" t="s">
        <v>3988</v>
      </c>
      <c r="E94" s="22">
        <v>7797</v>
      </c>
      <c r="F94" s="22">
        <v>5</v>
      </c>
      <c r="G94" s="108">
        <v>78</v>
      </c>
      <c r="H94" s="25"/>
      <c r="I94" s="111">
        <f t="shared" si="3"/>
        <v>0</v>
      </c>
      <c r="J94" s="107" t="str">
        <f t="shared" si="2"/>
        <v/>
      </c>
    </row>
    <row r="95" spans="1:10">
      <c r="A95" s="22">
        <v>94</v>
      </c>
      <c r="B95" s="22" t="s">
        <v>15</v>
      </c>
      <c r="C95" s="40" t="s">
        <v>9619</v>
      </c>
      <c r="D95" s="39" t="s">
        <v>14095</v>
      </c>
      <c r="E95" s="22">
        <v>7797</v>
      </c>
      <c r="F95" s="22">
        <v>5</v>
      </c>
      <c r="G95" s="108">
        <v>450</v>
      </c>
      <c r="H95" s="25"/>
      <c r="I95" s="111">
        <f t="shared" si="3"/>
        <v>0</v>
      </c>
      <c r="J95" s="107" t="str">
        <f t="shared" si="2"/>
        <v/>
      </c>
    </row>
    <row r="96" spans="1:10">
      <c r="A96" s="22">
        <v>95</v>
      </c>
      <c r="B96" s="22" t="s">
        <v>15</v>
      </c>
      <c r="C96" s="40" t="s">
        <v>9618</v>
      </c>
      <c r="D96" s="39" t="s">
        <v>4447</v>
      </c>
      <c r="E96" s="22">
        <v>7797</v>
      </c>
      <c r="F96" s="22">
        <v>5</v>
      </c>
      <c r="G96" s="108">
        <v>553.1</v>
      </c>
      <c r="H96" s="25"/>
      <c r="I96" s="111">
        <f t="shared" si="3"/>
        <v>0</v>
      </c>
      <c r="J96" s="107" t="str">
        <f t="shared" si="2"/>
        <v/>
      </c>
    </row>
    <row r="97" spans="1:10">
      <c r="A97" s="22">
        <v>96</v>
      </c>
      <c r="B97" s="22" t="s">
        <v>15</v>
      </c>
      <c r="C97" s="40" t="s">
        <v>9617</v>
      </c>
      <c r="D97" s="39" t="s">
        <v>9616</v>
      </c>
      <c r="E97" s="22">
        <v>7797</v>
      </c>
      <c r="F97" s="22">
        <v>5</v>
      </c>
      <c r="G97" s="108">
        <v>159</v>
      </c>
      <c r="H97" s="25"/>
      <c r="I97" s="111">
        <f t="shared" si="3"/>
        <v>0</v>
      </c>
      <c r="J97" s="107" t="str">
        <f t="shared" si="2"/>
        <v/>
      </c>
    </row>
    <row r="98" spans="1:10">
      <c r="A98" s="22">
        <v>97</v>
      </c>
      <c r="B98" s="22" t="s">
        <v>15</v>
      </c>
      <c r="C98" s="40" t="s">
        <v>9615</v>
      </c>
      <c r="D98" s="39" t="s">
        <v>14096</v>
      </c>
      <c r="E98" s="22">
        <v>7797</v>
      </c>
      <c r="F98" s="22">
        <v>5</v>
      </c>
      <c r="G98" s="108">
        <v>1925</v>
      </c>
      <c r="H98" s="25"/>
      <c r="I98" s="111">
        <f t="shared" si="3"/>
        <v>0</v>
      </c>
      <c r="J98" s="107" t="str">
        <f t="shared" si="2"/>
        <v/>
      </c>
    </row>
    <row r="99" spans="1:10">
      <c r="A99" s="22">
        <v>98</v>
      </c>
      <c r="B99" s="22" t="s">
        <v>15</v>
      </c>
      <c r="C99" s="40" t="s">
        <v>9614</v>
      </c>
      <c r="D99" s="39" t="s">
        <v>14097</v>
      </c>
      <c r="E99" s="22">
        <v>99643</v>
      </c>
      <c r="F99" s="22">
        <v>17</v>
      </c>
      <c r="G99" s="108">
        <v>885</v>
      </c>
      <c r="H99" s="25"/>
      <c r="I99" s="111">
        <f t="shared" si="3"/>
        <v>0</v>
      </c>
      <c r="J99" s="107" t="str">
        <f t="shared" si="2"/>
        <v/>
      </c>
    </row>
    <row r="100" spans="1:10">
      <c r="A100" s="22">
        <v>99</v>
      </c>
      <c r="B100" s="22" t="s">
        <v>15</v>
      </c>
      <c r="C100" s="40" t="s">
        <v>9613</v>
      </c>
      <c r="D100" s="39" t="s">
        <v>2838</v>
      </c>
      <c r="E100" s="22">
        <v>17472</v>
      </c>
      <c r="F100" s="22">
        <v>45</v>
      </c>
      <c r="G100" s="108">
        <v>46.616666666666674</v>
      </c>
      <c r="H100" s="25"/>
      <c r="I100" s="111">
        <f t="shared" si="3"/>
        <v>0</v>
      </c>
      <c r="J100" s="107" t="str">
        <f t="shared" si="2"/>
        <v/>
      </c>
    </row>
    <row r="101" spans="1:10">
      <c r="A101" s="22">
        <v>100</v>
      </c>
      <c r="B101" s="22" t="s">
        <v>15</v>
      </c>
      <c r="C101" s="40" t="s">
        <v>9612</v>
      </c>
      <c r="D101" s="39" t="s">
        <v>9611</v>
      </c>
      <c r="E101" s="22">
        <v>74063</v>
      </c>
      <c r="F101" s="22">
        <v>10</v>
      </c>
      <c r="G101" s="108">
        <v>130</v>
      </c>
      <c r="H101" s="25"/>
      <c r="I101" s="111">
        <f t="shared" si="3"/>
        <v>0</v>
      </c>
      <c r="J101" s="107" t="str">
        <f t="shared" si="2"/>
        <v/>
      </c>
    </row>
    <row r="102" spans="1:10">
      <c r="A102" s="22">
        <v>101</v>
      </c>
      <c r="B102" s="22" t="s">
        <v>15</v>
      </c>
      <c r="C102" s="40" t="s">
        <v>9610</v>
      </c>
      <c r="D102" s="39" t="s">
        <v>14098</v>
      </c>
      <c r="E102" s="22">
        <v>76823</v>
      </c>
      <c r="F102" s="22">
        <v>5</v>
      </c>
      <c r="G102" s="108">
        <v>24</v>
      </c>
      <c r="H102" s="25"/>
      <c r="I102" s="111">
        <f t="shared" si="3"/>
        <v>0</v>
      </c>
      <c r="J102" s="107" t="str">
        <f t="shared" si="2"/>
        <v/>
      </c>
    </row>
    <row r="103" spans="1:10">
      <c r="A103" s="22">
        <v>102</v>
      </c>
      <c r="B103" s="22" t="s">
        <v>15</v>
      </c>
      <c r="C103" s="40" t="s">
        <v>9609</v>
      </c>
      <c r="D103" s="39" t="s">
        <v>14099</v>
      </c>
      <c r="E103" s="22">
        <v>76823</v>
      </c>
      <c r="F103" s="22">
        <v>7</v>
      </c>
      <c r="G103" s="108">
        <v>15</v>
      </c>
      <c r="H103" s="25"/>
      <c r="I103" s="111">
        <f t="shared" si="3"/>
        <v>0</v>
      </c>
      <c r="J103" s="107" t="str">
        <f t="shared" si="2"/>
        <v/>
      </c>
    </row>
    <row r="104" spans="1:10">
      <c r="A104" s="22">
        <v>103</v>
      </c>
      <c r="B104" s="22" t="s">
        <v>15</v>
      </c>
      <c r="C104" s="40" t="s">
        <v>9608</v>
      </c>
      <c r="D104" s="39" t="s">
        <v>14100</v>
      </c>
      <c r="E104" s="22">
        <v>72166</v>
      </c>
      <c r="F104" s="22">
        <v>5</v>
      </c>
      <c r="G104" s="108">
        <v>2687.75</v>
      </c>
      <c r="H104" s="25"/>
      <c r="I104" s="111">
        <f t="shared" si="3"/>
        <v>0</v>
      </c>
      <c r="J104" s="107" t="str">
        <f t="shared" si="2"/>
        <v/>
      </c>
    </row>
    <row r="105" spans="1:10">
      <c r="A105" s="22">
        <v>104</v>
      </c>
      <c r="B105" s="22" t="s">
        <v>15</v>
      </c>
      <c r="C105" s="40" t="s">
        <v>9607</v>
      </c>
      <c r="D105" s="39" t="s">
        <v>14101</v>
      </c>
      <c r="E105" s="22">
        <v>15285</v>
      </c>
      <c r="F105" s="22">
        <v>5</v>
      </c>
      <c r="G105" s="108">
        <v>1309.2133333333334</v>
      </c>
      <c r="H105" s="25"/>
      <c r="I105" s="111">
        <f t="shared" si="3"/>
        <v>0</v>
      </c>
      <c r="J105" s="107" t="str">
        <f t="shared" si="2"/>
        <v/>
      </c>
    </row>
    <row r="106" spans="1:10">
      <c r="A106" s="22">
        <v>105</v>
      </c>
      <c r="B106" s="22" t="s">
        <v>15</v>
      </c>
      <c r="C106" s="40" t="s">
        <v>9607</v>
      </c>
      <c r="D106" s="39" t="s">
        <v>14102</v>
      </c>
      <c r="E106" s="22">
        <v>76823</v>
      </c>
      <c r="F106" s="22">
        <v>5</v>
      </c>
      <c r="G106" s="108">
        <v>1192.1199999999999</v>
      </c>
      <c r="H106" s="25"/>
      <c r="I106" s="111">
        <f t="shared" si="3"/>
        <v>0</v>
      </c>
      <c r="J106" s="107" t="str">
        <f t="shared" si="2"/>
        <v/>
      </c>
    </row>
    <row r="107" spans="1:10">
      <c r="A107" s="22">
        <v>106</v>
      </c>
      <c r="B107" s="22" t="s">
        <v>15</v>
      </c>
      <c r="C107" s="40" t="s">
        <v>9606</v>
      </c>
      <c r="D107" s="39" t="s">
        <v>14101</v>
      </c>
      <c r="E107" s="22">
        <v>15285</v>
      </c>
      <c r="F107" s="22">
        <v>5</v>
      </c>
      <c r="G107" s="108">
        <v>1512.7133333333331</v>
      </c>
      <c r="H107" s="25"/>
      <c r="I107" s="111">
        <f t="shared" si="3"/>
        <v>0</v>
      </c>
      <c r="J107" s="107" t="str">
        <f t="shared" si="2"/>
        <v/>
      </c>
    </row>
    <row r="108" spans="1:10">
      <c r="A108" s="22">
        <v>107</v>
      </c>
      <c r="B108" s="22" t="s">
        <v>15</v>
      </c>
      <c r="C108" s="40" t="s">
        <v>9605</v>
      </c>
      <c r="D108" s="39" t="s">
        <v>14101</v>
      </c>
      <c r="E108" s="22">
        <v>15285</v>
      </c>
      <c r="F108" s="22">
        <v>5</v>
      </c>
      <c r="G108" s="108">
        <v>2883.2266666666669</v>
      </c>
      <c r="H108" s="25"/>
      <c r="I108" s="111">
        <f t="shared" si="3"/>
        <v>0</v>
      </c>
      <c r="J108" s="107" t="str">
        <f t="shared" si="2"/>
        <v/>
      </c>
    </row>
    <row r="109" spans="1:10">
      <c r="A109" s="22">
        <v>108</v>
      </c>
      <c r="B109" s="22" t="s">
        <v>15</v>
      </c>
      <c r="C109" s="40" t="s">
        <v>9604</v>
      </c>
      <c r="D109" s="39" t="s">
        <v>6050</v>
      </c>
      <c r="E109" s="22" t="s">
        <v>1952</v>
      </c>
      <c r="F109" s="22">
        <v>20</v>
      </c>
      <c r="G109" s="108">
        <v>21.040000000000003</v>
      </c>
      <c r="H109" s="25"/>
      <c r="I109" s="111">
        <f t="shared" si="3"/>
        <v>0</v>
      </c>
      <c r="J109" s="107" t="str">
        <f t="shared" si="2"/>
        <v/>
      </c>
    </row>
    <row r="110" spans="1:10">
      <c r="A110" s="22">
        <v>109</v>
      </c>
      <c r="B110" s="22" t="s">
        <v>15</v>
      </c>
      <c r="C110" s="40" t="s">
        <v>9604</v>
      </c>
      <c r="D110" s="39" t="s">
        <v>6050</v>
      </c>
      <c r="E110" s="22">
        <v>76823</v>
      </c>
      <c r="F110" s="22">
        <v>8</v>
      </c>
      <c r="G110" s="108">
        <v>22.576666666666668</v>
      </c>
      <c r="H110" s="25"/>
      <c r="I110" s="111">
        <f t="shared" si="3"/>
        <v>0</v>
      </c>
      <c r="J110" s="107" t="str">
        <f t="shared" si="2"/>
        <v/>
      </c>
    </row>
    <row r="111" spans="1:10">
      <c r="A111" s="22">
        <v>110</v>
      </c>
      <c r="B111" s="22" t="s">
        <v>15</v>
      </c>
      <c r="C111" s="40" t="s">
        <v>9603</v>
      </c>
      <c r="D111" s="39" t="s">
        <v>14103</v>
      </c>
      <c r="E111" s="22" t="s">
        <v>1952</v>
      </c>
      <c r="F111" s="22">
        <v>24</v>
      </c>
      <c r="G111" s="108">
        <v>39.409999999999997</v>
      </c>
      <c r="H111" s="25"/>
      <c r="I111" s="111">
        <f t="shared" si="3"/>
        <v>0</v>
      </c>
      <c r="J111" s="107" t="str">
        <f t="shared" si="2"/>
        <v/>
      </c>
    </row>
    <row r="112" spans="1:10">
      <c r="A112" s="22">
        <v>111</v>
      </c>
      <c r="B112" s="22" t="s">
        <v>15</v>
      </c>
      <c r="C112" s="40" t="s">
        <v>9603</v>
      </c>
      <c r="D112" s="39" t="s">
        <v>14103</v>
      </c>
      <c r="E112" s="22">
        <v>76823</v>
      </c>
      <c r="F112" s="22">
        <v>19</v>
      </c>
      <c r="G112" s="108">
        <v>44.18333333333333</v>
      </c>
      <c r="H112" s="25"/>
      <c r="I112" s="111">
        <f t="shared" si="3"/>
        <v>0</v>
      </c>
      <c r="J112" s="107" t="str">
        <f t="shared" si="2"/>
        <v/>
      </c>
    </row>
    <row r="113" spans="1:10">
      <c r="A113" s="22">
        <v>112</v>
      </c>
      <c r="B113" s="22" t="s">
        <v>15</v>
      </c>
      <c r="C113" s="40" t="s">
        <v>9602</v>
      </c>
      <c r="D113" s="39" t="s">
        <v>14104</v>
      </c>
      <c r="E113" s="22" t="s">
        <v>1952</v>
      </c>
      <c r="F113" s="22">
        <v>5</v>
      </c>
      <c r="G113" s="108">
        <v>2747.5</v>
      </c>
      <c r="H113" s="25"/>
      <c r="I113" s="111">
        <f t="shared" si="3"/>
        <v>0</v>
      </c>
      <c r="J113" s="107" t="str">
        <f t="shared" si="2"/>
        <v/>
      </c>
    </row>
    <row r="114" spans="1:10">
      <c r="A114" s="22">
        <v>113</v>
      </c>
      <c r="B114" s="22" t="s">
        <v>15</v>
      </c>
      <c r="C114" s="40" t="s">
        <v>9601</v>
      </c>
      <c r="D114" s="39" t="s">
        <v>14105</v>
      </c>
      <c r="E114" s="22" t="s">
        <v>1952</v>
      </c>
      <c r="F114" s="22">
        <v>5</v>
      </c>
      <c r="G114" s="108">
        <v>2131.6999999999998</v>
      </c>
      <c r="H114" s="25"/>
      <c r="I114" s="111">
        <f t="shared" si="3"/>
        <v>0</v>
      </c>
      <c r="J114" s="107" t="str">
        <f t="shared" si="2"/>
        <v/>
      </c>
    </row>
    <row r="115" spans="1:10">
      <c r="A115" s="22">
        <v>114</v>
      </c>
      <c r="B115" s="22" t="s">
        <v>15</v>
      </c>
      <c r="C115" s="40" t="s">
        <v>9600</v>
      </c>
      <c r="D115" s="39" t="s">
        <v>5391</v>
      </c>
      <c r="E115" s="22">
        <v>76823</v>
      </c>
      <c r="F115" s="22">
        <v>6</v>
      </c>
      <c r="G115" s="108">
        <v>395</v>
      </c>
      <c r="H115" s="25"/>
      <c r="I115" s="111">
        <f t="shared" si="3"/>
        <v>0</v>
      </c>
      <c r="J115" s="107" t="str">
        <f t="shared" si="2"/>
        <v/>
      </c>
    </row>
    <row r="116" spans="1:10">
      <c r="A116" s="22">
        <v>115</v>
      </c>
      <c r="B116" s="22" t="s">
        <v>15</v>
      </c>
      <c r="C116" s="40" t="s">
        <v>9600</v>
      </c>
      <c r="D116" s="39" t="s">
        <v>5391</v>
      </c>
      <c r="E116" s="22" t="s">
        <v>298</v>
      </c>
      <c r="F116" s="22">
        <v>5</v>
      </c>
      <c r="G116" s="108">
        <v>1900</v>
      </c>
      <c r="H116" s="25"/>
      <c r="I116" s="111">
        <f t="shared" si="3"/>
        <v>0</v>
      </c>
      <c r="J116" s="107" t="str">
        <f t="shared" si="2"/>
        <v/>
      </c>
    </row>
    <row r="117" spans="1:10">
      <c r="A117" s="22">
        <v>116</v>
      </c>
      <c r="B117" s="22" t="s">
        <v>15</v>
      </c>
      <c r="C117" s="40" t="s">
        <v>9599</v>
      </c>
      <c r="D117" s="39" t="s">
        <v>2801</v>
      </c>
      <c r="E117" s="22" t="s">
        <v>1952</v>
      </c>
      <c r="F117" s="22">
        <v>12</v>
      </c>
      <c r="G117" s="108">
        <v>30.429999999999996</v>
      </c>
      <c r="H117" s="25"/>
      <c r="I117" s="111">
        <f t="shared" si="3"/>
        <v>0</v>
      </c>
      <c r="J117" s="107" t="str">
        <f t="shared" si="2"/>
        <v/>
      </c>
    </row>
    <row r="118" spans="1:10">
      <c r="A118" s="22">
        <v>117</v>
      </c>
      <c r="B118" s="22" t="s">
        <v>15</v>
      </c>
      <c r="C118" s="40" t="s">
        <v>9598</v>
      </c>
      <c r="D118" s="39" t="s">
        <v>14106</v>
      </c>
      <c r="E118" s="22">
        <v>76823</v>
      </c>
      <c r="F118" s="22">
        <v>5</v>
      </c>
      <c r="G118" s="108">
        <v>11750</v>
      </c>
      <c r="H118" s="25"/>
      <c r="I118" s="111">
        <f t="shared" si="3"/>
        <v>0</v>
      </c>
      <c r="J118" s="107" t="str">
        <f t="shared" si="2"/>
        <v/>
      </c>
    </row>
    <row r="119" spans="1:10">
      <c r="A119" s="22">
        <v>118</v>
      </c>
      <c r="B119" s="22" t="s">
        <v>15</v>
      </c>
      <c r="C119" s="40" t="s">
        <v>9597</v>
      </c>
      <c r="D119" s="39" t="s">
        <v>14106</v>
      </c>
      <c r="E119" s="22">
        <v>76823</v>
      </c>
      <c r="F119" s="22">
        <v>5</v>
      </c>
      <c r="G119" s="108">
        <v>14000</v>
      </c>
      <c r="H119" s="25"/>
      <c r="I119" s="111">
        <f t="shared" si="3"/>
        <v>0</v>
      </c>
      <c r="J119" s="107" t="str">
        <f t="shared" si="2"/>
        <v/>
      </c>
    </row>
    <row r="120" spans="1:10">
      <c r="A120" s="22">
        <v>119</v>
      </c>
      <c r="B120" s="22" t="s">
        <v>15</v>
      </c>
      <c r="C120" s="40" t="s">
        <v>9596</v>
      </c>
      <c r="D120" s="39" t="s">
        <v>6837</v>
      </c>
      <c r="E120" s="22" t="s">
        <v>1952</v>
      </c>
      <c r="F120" s="22">
        <v>21</v>
      </c>
      <c r="G120" s="108">
        <v>41.646666666666668</v>
      </c>
      <c r="H120" s="25"/>
      <c r="I120" s="111">
        <f t="shared" si="3"/>
        <v>0</v>
      </c>
      <c r="J120" s="107" t="str">
        <f t="shared" si="2"/>
        <v/>
      </c>
    </row>
    <row r="121" spans="1:10">
      <c r="A121" s="22">
        <v>120</v>
      </c>
      <c r="B121" s="22" t="s">
        <v>15</v>
      </c>
      <c r="C121" s="40" t="s">
        <v>9596</v>
      </c>
      <c r="D121" s="39" t="s">
        <v>6837</v>
      </c>
      <c r="E121" s="22">
        <v>76823</v>
      </c>
      <c r="F121" s="22">
        <v>8</v>
      </c>
      <c r="G121" s="108">
        <v>33.120000000000005</v>
      </c>
      <c r="H121" s="25"/>
      <c r="I121" s="111">
        <f t="shared" si="3"/>
        <v>0</v>
      </c>
      <c r="J121" s="107" t="str">
        <f t="shared" si="2"/>
        <v/>
      </c>
    </row>
    <row r="122" spans="1:10">
      <c r="A122" s="22">
        <v>121</v>
      </c>
      <c r="B122" s="22" t="s">
        <v>15</v>
      </c>
      <c r="C122" s="40" t="s">
        <v>9595</v>
      </c>
      <c r="D122" s="39" t="s">
        <v>6050</v>
      </c>
      <c r="E122" s="22" t="s">
        <v>1952</v>
      </c>
      <c r="F122" s="22">
        <v>7</v>
      </c>
      <c r="G122" s="108">
        <v>31.209999999999997</v>
      </c>
      <c r="H122" s="25"/>
      <c r="I122" s="111">
        <f t="shared" si="3"/>
        <v>0</v>
      </c>
      <c r="J122" s="107" t="str">
        <f t="shared" si="2"/>
        <v/>
      </c>
    </row>
    <row r="123" spans="1:10">
      <c r="A123" s="22">
        <v>122</v>
      </c>
      <c r="B123" s="22" t="s">
        <v>15</v>
      </c>
      <c r="C123" s="40" t="s">
        <v>9594</v>
      </c>
      <c r="D123" s="39" t="s">
        <v>14107</v>
      </c>
      <c r="E123" s="22">
        <v>76823</v>
      </c>
      <c r="F123" s="22">
        <v>24</v>
      </c>
      <c r="G123" s="108">
        <v>48</v>
      </c>
      <c r="H123" s="25"/>
      <c r="I123" s="111">
        <f t="shared" si="3"/>
        <v>0</v>
      </c>
      <c r="J123" s="107" t="str">
        <f t="shared" si="2"/>
        <v/>
      </c>
    </row>
    <row r="124" spans="1:10">
      <c r="A124" s="22">
        <v>123</v>
      </c>
      <c r="B124" s="22" t="s">
        <v>15</v>
      </c>
      <c r="C124" s="40" t="s">
        <v>9593</v>
      </c>
      <c r="D124" s="39" t="s">
        <v>14108</v>
      </c>
      <c r="E124" s="22" t="s">
        <v>1952</v>
      </c>
      <c r="F124" s="22">
        <v>5</v>
      </c>
      <c r="G124" s="108">
        <v>49.916666666666664</v>
      </c>
      <c r="H124" s="25"/>
      <c r="I124" s="111">
        <f t="shared" si="3"/>
        <v>0</v>
      </c>
      <c r="J124" s="107" t="str">
        <f t="shared" si="2"/>
        <v/>
      </c>
    </row>
    <row r="125" spans="1:10">
      <c r="A125" s="22">
        <v>124</v>
      </c>
      <c r="B125" s="22" t="s">
        <v>15</v>
      </c>
      <c r="C125" s="40" t="s">
        <v>9593</v>
      </c>
      <c r="D125" s="39" t="s">
        <v>14108</v>
      </c>
      <c r="E125" s="22">
        <v>76823</v>
      </c>
      <c r="F125" s="22">
        <v>10</v>
      </c>
      <c r="G125" s="108">
        <v>51.073333333333331</v>
      </c>
      <c r="H125" s="25"/>
      <c r="I125" s="111">
        <f t="shared" si="3"/>
        <v>0</v>
      </c>
      <c r="J125" s="107" t="str">
        <f t="shared" si="2"/>
        <v/>
      </c>
    </row>
    <row r="126" spans="1:10">
      <c r="A126" s="22">
        <v>125</v>
      </c>
      <c r="B126" s="22" t="s">
        <v>15</v>
      </c>
      <c r="C126" s="40" t="s">
        <v>9592</v>
      </c>
      <c r="D126" s="39" t="s">
        <v>3989</v>
      </c>
      <c r="E126" s="22" t="s">
        <v>1952</v>
      </c>
      <c r="F126" s="22">
        <v>17</v>
      </c>
      <c r="G126" s="108">
        <v>42.913333333333334</v>
      </c>
      <c r="H126" s="25"/>
      <c r="I126" s="111">
        <f t="shared" si="3"/>
        <v>0</v>
      </c>
      <c r="J126" s="107" t="str">
        <f t="shared" si="2"/>
        <v/>
      </c>
    </row>
    <row r="127" spans="1:10">
      <c r="A127" s="22">
        <v>126</v>
      </c>
      <c r="B127" s="22" t="s">
        <v>15</v>
      </c>
      <c r="C127" s="40" t="s">
        <v>9591</v>
      </c>
      <c r="D127" s="39" t="s">
        <v>3989</v>
      </c>
      <c r="E127" s="22" t="s">
        <v>1952</v>
      </c>
      <c r="F127" s="22">
        <v>19</v>
      </c>
      <c r="G127" s="108">
        <v>38.56</v>
      </c>
      <c r="H127" s="25"/>
      <c r="I127" s="111">
        <f t="shared" si="3"/>
        <v>0</v>
      </c>
      <c r="J127" s="107" t="str">
        <f t="shared" si="2"/>
        <v/>
      </c>
    </row>
    <row r="128" spans="1:10">
      <c r="A128" s="22">
        <v>127</v>
      </c>
      <c r="B128" s="22" t="s">
        <v>15</v>
      </c>
      <c r="C128" s="40" t="s">
        <v>9591</v>
      </c>
      <c r="D128" s="39" t="s">
        <v>3989</v>
      </c>
      <c r="E128" s="22">
        <v>76823</v>
      </c>
      <c r="F128" s="22">
        <v>5</v>
      </c>
      <c r="G128" s="108">
        <v>35.463333333333331</v>
      </c>
      <c r="H128" s="25"/>
      <c r="I128" s="111">
        <f t="shared" si="3"/>
        <v>0</v>
      </c>
      <c r="J128" s="107" t="str">
        <f t="shared" si="2"/>
        <v/>
      </c>
    </row>
    <row r="129" spans="1:10">
      <c r="A129" s="22">
        <v>128</v>
      </c>
      <c r="B129" s="22" t="s">
        <v>15</v>
      </c>
      <c r="C129" s="40" t="s">
        <v>9590</v>
      </c>
      <c r="D129" s="39" t="s">
        <v>14109</v>
      </c>
      <c r="E129" s="22" t="s">
        <v>1952</v>
      </c>
      <c r="F129" s="22">
        <v>5</v>
      </c>
      <c r="G129" s="108">
        <v>790.98333333333323</v>
      </c>
      <c r="H129" s="25"/>
      <c r="I129" s="111">
        <f t="shared" si="3"/>
        <v>0</v>
      </c>
      <c r="J129" s="107" t="str">
        <f t="shared" si="2"/>
        <v/>
      </c>
    </row>
    <row r="130" spans="1:10">
      <c r="A130" s="22">
        <v>129</v>
      </c>
      <c r="B130" s="22" t="s">
        <v>15</v>
      </c>
      <c r="C130" s="40" t="s">
        <v>9589</v>
      </c>
      <c r="D130" s="39" t="s">
        <v>9588</v>
      </c>
      <c r="E130" s="22">
        <v>76823</v>
      </c>
      <c r="F130" s="22">
        <v>5</v>
      </c>
      <c r="G130" s="108">
        <v>678.33</v>
      </c>
      <c r="H130" s="25"/>
      <c r="I130" s="111">
        <f t="shared" si="3"/>
        <v>0</v>
      </c>
      <c r="J130" s="107" t="str">
        <f t="shared" ref="J130:J193" si="4">IF(H:H&gt;G:G, "Above Estimated Unit Price", "")</f>
        <v/>
      </c>
    </row>
    <row r="131" spans="1:10">
      <c r="A131" s="22">
        <v>130</v>
      </c>
      <c r="B131" s="22" t="s">
        <v>15</v>
      </c>
      <c r="C131" s="40" t="s">
        <v>9587</v>
      </c>
      <c r="D131" s="39" t="s">
        <v>14110</v>
      </c>
      <c r="E131" s="22">
        <v>76823</v>
      </c>
      <c r="F131" s="22">
        <v>36</v>
      </c>
      <c r="G131" s="108">
        <v>15</v>
      </c>
      <c r="H131" s="25"/>
      <c r="I131" s="111">
        <f t="shared" ref="I131:I194" si="5">F131*H131</f>
        <v>0</v>
      </c>
      <c r="J131" s="107" t="str">
        <f t="shared" si="4"/>
        <v/>
      </c>
    </row>
    <row r="132" spans="1:10">
      <c r="A132" s="22">
        <v>131</v>
      </c>
      <c r="B132" s="22" t="s">
        <v>15</v>
      </c>
      <c r="C132" s="40" t="s">
        <v>9586</v>
      </c>
      <c r="D132" s="39" t="s">
        <v>14111</v>
      </c>
      <c r="E132" s="22">
        <v>76823</v>
      </c>
      <c r="F132" s="22">
        <v>39</v>
      </c>
      <c r="G132" s="108">
        <v>15</v>
      </c>
      <c r="H132" s="25"/>
      <c r="I132" s="111">
        <f t="shared" si="5"/>
        <v>0</v>
      </c>
      <c r="J132" s="107" t="str">
        <f t="shared" si="4"/>
        <v/>
      </c>
    </row>
    <row r="133" spans="1:10">
      <c r="A133" s="22">
        <v>132</v>
      </c>
      <c r="B133" s="22" t="s">
        <v>15</v>
      </c>
      <c r="C133" s="40" t="s">
        <v>9585</v>
      </c>
      <c r="D133" s="39" t="s">
        <v>14112</v>
      </c>
      <c r="E133" s="22">
        <v>76823</v>
      </c>
      <c r="F133" s="22">
        <v>58</v>
      </c>
      <c r="G133" s="108">
        <v>7.25</v>
      </c>
      <c r="H133" s="25"/>
      <c r="I133" s="111">
        <f t="shared" si="5"/>
        <v>0</v>
      </c>
      <c r="J133" s="107" t="str">
        <f t="shared" si="4"/>
        <v/>
      </c>
    </row>
    <row r="134" spans="1:10">
      <c r="A134" s="22">
        <v>133</v>
      </c>
      <c r="B134" s="22" t="s">
        <v>15</v>
      </c>
      <c r="C134" s="40" t="s">
        <v>9584</v>
      </c>
      <c r="D134" s="39" t="s">
        <v>14113</v>
      </c>
      <c r="E134" s="22">
        <v>76823</v>
      </c>
      <c r="F134" s="22">
        <v>5</v>
      </c>
      <c r="G134" s="108">
        <v>64</v>
      </c>
      <c r="H134" s="25"/>
      <c r="I134" s="111">
        <f t="shared" si="5"/>
        <v>0</v>
      </c>
      <c r="J134" s="107" t="str">
        <f t="shared" si="4"/>
        <v/>
      </c>
    </row>
    <row r="135" spans="1:10">
      <c r="A135" s="22">
        <v>134</v>
      </c>
      <c r="B135" s="22" t="s">
        <v>15</v>
      </c>
      <c r="C135" s="40" t="s">
        <v>9583</v>
      </c>
      <c r="D135" s="39" t="s">
        <v>2838</v>
      </c>
      <c r="E135" s="22">
        <v>76823</v>
      </c>
      <c r="F135" s="22">
        <v>110</v>
      </c>
      <c r="G135" s="108">
        <v>4.93</v>
      </c>
      <c r="H135" s="25"/>
      <c r="I135" s="111">
        <f t="shared" si="5"/>
        <v>0</v>
      </c>
      <c r="J135" s="107" t="str">
        <f t="shared" si="4"/>
        <v/>
      </c>
    </row>
    <row r="136" spans="1:10">
      <c r="A136" s="22">
        <v>135</v>
      </c>
      <c r="B136" s="22" t="s">
        <v>15</v>
      </c>
      <c r="C136" s="40" t="s">
        <v>9582</v>
      </c>
      <c r="D136" s="39" t="s">
        <v>14114</v>
      </c>
      <c r="E136" s="22">
        <v>76823</v>
      </c>
      <c r="F136" s="22">
        <v>33</v>
      </c>
      <c r="G136" s="108">
        <v>5.5</v>
      </c>
      <c r="H136" s="25"/>
      <c r="I136" s="111">
        <f t="shared" si="5"/>
        <v>0</v>
      </c>
      <c r="J136" s="107" t="str">
        <f t="shared" si="4"/>
        <v/>
      </c>
    </row>
    <row r="137" spans="1:10">
      <c r="A137" s="22">
        <v>136</v>
      </c>
      <c r="B137" s="22" t="s">
        <v>15</v>
      </c>
      <c r="C137" s="40" t="s">
        <v>9582</v>
      </c>
      <c r="D137" s="39" t="s">
        <v>14114</v>
      </c>
      <c r="E137" s="22" t="s">
        <v>298</v>
      </c>
      <c r="F137" s="22">
        <v>45</v>
      </c>
      <c r="G137" s="108">
        <v>5.63</v>
      </c>
      <c r="H137" s="25"/>
      <c r="I137" s="111">
        <f t="shared" si="5"/>
        <v>0</v>
      </c>
      <c r="J137" s="107" t="str">
        <f t="shared" si="4"/>
        <v/>
      </c>
    </row>
    <row r="138" spans="1:10">
      <c r="A138" s="22">
        <v>137</v>
      </c>
      <c r="B138" s="22" t="s">
        <v>15</v>
      </c>
      <c r="C138" s="40" t="s">
        <v>9581</v>
      </c>
      <c r="D138" s="39" t="s">
        <v>14115</v>
      </c>
      <c r="E138" s="22">
        <v>76823</v>
      </c>
      <c r="F138" s="22">
        <v>389</v>
      </c>
      <c r="G138" s="108">
        <v>3.4</v>
      </c>
      <c r="H138" s="25"/>
      <c r="I138" s="111">
        <f t="shared" si="5"/>
        <v>0</v>
      </c>
      <c r="J138" s="107" t="str">
        <f t="shared" si="4"/>
        <v/>
      </c>
    </row>
    <row r="139" spans="1:10">
      <c r="A139" s="22">
        <v>138</v>
      </c>
      <c r="B139" s="22" t="s">
        <v>15</v>
      </c>
      <c r="C139" s="40" t="s">
        <v>9580</v>
      </c>
      <c r="D139" s="39" t="s">
        <v>6050</v>
      </c>
      <c r="E139" s="22" t="s">
        <v>1952</v>
      </c>
      <c r="F139" s="22">
        <v>111</v>
      </c>
      <c r="G139" s="108">
        <v>495.00333333333333</v>
      </c>
      <c r="H139" s="25"/>
      <c r="I139" s="111">
        <f t="shared" si="5"/>
        <v>0</v>
      </c>
      <c r="J139" s="107" t="str">
        <f t="shared" si="4"/>
        <v/>
      </c>
    </row>
    <row r="140" spans="1:10">
      <c r="A140" s="22">
        <v>139</v>
      </c>
      <c r="B140" s="22" t="s">
        <v>15</v>
      </c>
      <c r="C140" s="40" t="s">
        <v>9579</v>
      </c>
      <c r="D140" s="39" t="s">
        <v>14116</v>
      </c>
      <c r="E140" s="22" t="s">
        <v>1952</v>
      </c>
      <c r="F140" s="22">
        <v>32</v>
      </c>
      <c r="G140" s="108">
        <v>243.54999999999998</v>
      </c>
      <c r="H140" s="25"/>
      <c r="I140" s="111">
        <f t="shared" si="5"/>
        <v>0</v>
      </c>
      <c r="J140" s="107" t="str">
        <f t="shared" si="4"/>
        <v/>
      </c>
    </row>
    <row r="141" spans="1:10">
      <c r="A141" s="22">
        <v>140</v>
      </c>
      <c r="B141" s="22" t="s">
        <v>15</v>
      </c>
      <c r="C141" s="40" t="s">
        <v>9579</v>
      </c>
      <c r="D141" s="39" t="s">
        <v>14116</v>
      </c>
      <c r="E141" s="22">
        <v>76823</v>
      </c>
      <c r="F141" s="22">
        <v>5</v>
      </c>
      <c r="G141" s="108">
        <v>292.13333333333333</v>
      </c>
      <c r="H141" s="25"/>
      <c r="I141" s="111">
        <f t="shared" si="5"/>
        <v>0</v>
      </c>
      <c r="J141" s="107" t="str">
        <f t="shared" si="4"/>
        <v/>
      </c>
    </row>
    <row r="142" spans="1:10">
      <c r="A142" s="22">
        <v>141</v>
      </c>
      <c r="B142" s="22" t="s">
        <v>15</v>
      </c>
      <c r="C142" s="40" t="s">
        <v>9578</v>
      </c>
      <c r="D142" s="39" t="s">
        <v>14116</v>
      </c>
      <c r="E142" s="22" t="s">
        <v>1952</v>
      </c>
      <c r="F142" s="22">
        <v>31</v>
      </c>
      <c r="G142" s="108">
        <v>533.33333333333337</v>
      </c>
      <c r="H142" s="25"/>
      <c r="I142" s="111">
        <f t="shared" si="5"/>
        <v>0</v>
      </c>
      <c r="J142" s="107" t="str">
        <f t="shared" si="4"/>
        <v/>
      </c>
    </row>
    <row r="143" spans="1:10">
      <c r="A143" s="22">
        <v>142</v>
      </c>
      <c r="B143" s="22" t="s">
        <v>15</v>
      </c>
      <c r="C143" s="40" t="s">
        <v>9578</v>
      </c>
      <c r="D143" s="39" t="s">
        <v>14116</v>
      </c>
      <c r="E143" s="22">
        <v>76823</v>
      </c>
      <c r="F143" s="22">
        <v>5</v>
      </c>
      <c r="G143" s="108">
        <v>525.4466666666666</v>
      </c>
      <c r="H143" s="25"/>
      <c r="I143" s="111">
        <f t="shared" si="5"/>
        <v>0</v>
      </c>
      <c r="J143" s="107" t="str">
        <f t="shared" si="4"/>
        <v/>
      </c>
    </row>
    <row r="144" spans="1:10">
      <c r="A144" s="22">
        <v>143</v>
      </c>
      <c r="B144" s="22" t="s">
        <v>15</v>
      </c>
      <c r="C144" s="40" t="s">
        <v>9577</v>
      </c>
      <c r="D144" s="39" t="s">
        <v>4495</v>
      </c>
      <c r="E144" s="22">
        <v>76823</v>
      </c>
      <c r="F144" s="22">
        <v>8</v>
      </c>
      <c r="G144" s="108">
        <v>133.47999999999999</v>
      </c>
      <c r="H144" s="25"/>
      <c r="I144" s="111">
        <f t="shared" si="5"/>
        <v>0</v>
      </c>
      <c r="J144" s="107" t="str">
        <f t="shared" si="4"/>
        <v/>
      </c>
    </row>
    <row r="145" spans="1:10">
      <c r="A145" s="22">
        <v>144</v>
      </c>
      <c r="B145" s="22" t="s">
        <v>15</v>
      </c>
      <c r="C145" s="40" t="s">
        <v>9576</v>
      </c>
      <c r="D145" s="39" t="s">
        <v>9571</v>
      </c>
      <c r="E145" s="22">
        <v>9036</v>
      </c>
      <c r="F145" s="22">
        <v>5</v>
      </c>
      <c r="G145" s="108">
        <v>44.023333333333333</v>
      </c>
      <c r="H145" s="25"/>
      <c r="I145" s="111">
        <f t="shared" si="5"/>
        <v>0</v>
      </c>
      <c r="J145" s="107" t="str">
        <f t="shared" si="4"/>
        <v/>
      </c>
    </row>
    <row r="146" spans="1:10">
      <c r="A146" s="22">
        <v>145</v>
      </c>
      <c r="B146" s="22" t="s">
        <v>15</v>
      </c>
      <c r="C146" s="40" t="s">
        <v>9576</v>
      </c>
      <c r="D146" s="39" t="s">
        <v>9571</v>
      </c>
      <c r="E146" s="22" t="s">
        <v>1952</v>
      </c>
      <c r="F146" s="22">
        <v>26</v>
      </c>
      <c r="G146" s="108">
        <v>51.449999999999996</v>
      </c>
      <c r="H146" s="25"/>
      <c r="I146" s="111">
        <f t="shared" si="5"/>
        <v>0</v>
      </c>
      <c r="J146" s="107" t="str">
        <f t="shared" si="4"/>
        <v/>
      </c>
    </row>
    <row r="147" spans="1:10">
      <c r="A147" s="22">
        <v>146</v>
      </c>
      <c r="B147" s="22" t="s">
        <v>15</v>
      </c>
      <c r="C147" s="40" t="s">
        <v>9575</v>
      </c>
      <c r="D147" s="39" t="s">
        <v>14117</v>
      </c>
      <c r="E147" s="22" t="s">
        <v>1952</v>
      </c>
      <c r="F147" s="22">
        <v>6</v>
      </c>
      <c r="G147" s="108">
        <v>94.723333333333343</v>
      </c>
      <c r="H147" s="25"/>
      <c r="I147" s="111">
        <f t="shared" si="5"/>
        <v>0</v>
      </c>
      <c r="J147" s="107" t="str">
        <f t="shared" si="4"/>
        <v/>
      </c>
    </row>
    <row r="148" spans="1:10">
      <c r="A148" s="22">
        <v>147</v>
      </c>
      <c r="B148" s="22" t="s">
        <v>15</v>
      </c>
      <c r="C148" s="40" t="s">
        <v>9575</v>
      </c>
      <c r="D148" s="39" t="s">
        <v>14117</v>
      </c>
      <c r="E148" s="22">
        <v>30205</v>
      </c>
      <c r="F148" s="22">
        <v>20</v>
      </c>
      <c r="G148" s="108">
        <v>81.029999999999987</v>
      </c>
      <c r="H148" s="25"/>
      <c r="I148" s="111">
        <f t="shared" si="5"/>
        <v>0</v>
      </c>
      <c r="J148" s="107" t="str">
        <f t="shared" si="4"/>
        <v/>
      </c>
    </row>
    <row r="149" spans="1:10">
      <c r="A149" s="22">
        <v>148</v>
      </c>
      <c r="B149" s="22" t="s">
        <v>15</v>
      </c>
      <c r="C149" s="40" t="s">
        <v>9574</v>
      </c>
      <c r="D149" s="39" t="s">
        <v>14118</v>
      </c>
      <c r="E149" s="22" t="s">
        <v>1952</v>
      </c>
      <c r="F149" s="22">
        <v>5</v>
      </c>
      <c r="G149" s="108">
        <v>40.723333333333336</v>
      </c>
      <c r="H149" s="25"/>
      <c r="I149" s="111">
        <f t="shared" si="5"/>
        <v>0</v>
      </c>
      <c r="J149" s="107" t="str">
        <f t="shared" si="4"/>
        <v/>
      </c>
    </row>
    <row r="150" spans="1:10">
      <c r="A150" s="22">
        <v>149</v>
      </c>
      <c r="B150" s="22" t="s">
        <v>15</v>
      </c>
      <c r="C150" s="40" t="s">
        <v>9574</v>
      </c>
      <c r="D150" s="39" t="s">
        <v>14118</v>
      </c>
      <c r="E150" s="22">
        <v>55345</v>
      </c>
      <c r="F150" s="22">
        <v>9</v>
      </c>
      <c r="G150" s="108">
        <v>29.74</v>
      </c>
      <c r="H150" s="25"/>
      <c r="I150" s="111">
        <f t="shared" si="5"/>
        <v>0</v>
      </c>
      <c r="J150" s="107" t="str">
        <f t="shared" si="4"/>
        <v/>
      </c>
    </row>
    <row r="151" spans="1:10">
      <c r="A151" s="22">
        <v>150</v>
      </c>
      <c r="B151" s="22" t="s">
        <v>15</v>
      </c>
      <c r="C151" s="40" t="s">
        <v>9573</v>
      </c>
      <c r="D151" s="39" t="s">
        <v>14119</v>
      </c>
      <c r="E151" s="22" t="s">
        <v>1952</v>
      </c>
      <c r="F151" s="22">
        <v>5</v>
      </c>
      <c r="G151" s="108">
        <v>21.12</v>
      </c>
      <c r="H151" s="25"/>
      <c r="I151" s="111">
        <f t="shared" si="5"/>
        <v>0</v>
      </c>
      <c r="J151" s="107" t="str">
        <f t="shared" si="4"/>
        <v/>
      </c>
    </row>
    <row r="152" spans="1:10">
      <c r="A152" s="22">
        <v>151</v>
      </c>
      <c r="B152" s="22" t="s">
        <v>15</v>
      </c>
      <c r="C152" s="40" t="s">
        <v>9573</v>
      </c>
      <c r="D152" s="39" t="s">
        <v>14119</v>
      </c>
      <c r="E152" s="22">
        <v>76823</v>
      </c>
      <c r="F152" s="22">
        <v>14</v>
      </c>
      <c r="G152" s="108">
        <v>24.063333333333333</v>
      </c>
      <c r="H152" s="25"/>
      <c r="I152" s="111">
        <f t="shared" si="5"/>
        <v>0</v>
      </c>
      <c r="J152" s="107" t="str">
        <f t="shared" si="4"/>
        <v/>
      </c>
    </row>
    <row r="153" spans="1:10">
      <c r="A153" s="22">
        <v>152</v>
      </c>
      <c r="B153" s="22" t="s">
        <v>15</v>
      </c>
      <c r="C153" s="40" t="s">
        <v>9572</v>
      </c>
      <c r="D153" s="39" t="s">
        <v>9571</v>
      </c>
      <c r="E153" s="22">
        <v>34336</v>
      </c>
      <c r="F153" s="22">
        <v>16</v>
      </c>
      <c r="G153" s="108">
        <v>44.199999999999996</v>
      </c>
      <c r="H153" s="25"/>
      <c r="I153" s="111">
        <f t="shared" si="5"/>
        <v>0</v>
      </c>
      <c r="J153" s="107" t="str">
        <f t="shared" si="4"/>
        <v/>
      </c>
    </row>
    <row r="154" spans="1:10">
      <c r="A154" s="22">
        <v>153</v>
      </c>
      <c r="B154" s="22" t="s">
        <v>15</v>
      </c>
      <c r="C154" s="40" t="s">
        <v>9570</v>
      </c>
      <c r="D154" s="39" t="s">
        <v>14118</v>
      </c>
      <c r="E154" s="22">
        <v>76823</v>
      </c>
      <c r="F154" s="22">
        <v>33</v>
      </c>
      <c r="G154" s="108">
        <v>19.766666666666669</v>
      </c>
      <c r="H154" s="25"/>
      <c r="I154" s="111">
        <f t="shared" si="5"/>
        <v>0</v>
      </c>
      <c r="J154" s="107" t="str">
        <f t="shared" si="4"/>
        <v/>
      </c>
    </row>
    <row r="155" spans="1:10">
      <c r="A155" s="22">
        <v>154</v>
      </c>
      <c r="B155" s="22" t="s">
        <v>15</v>
      </c>
      <c r="C155" s="40" t="s">
        <v>9569</v>
      </c>
      <c r="D155" s="39" t="s">
        <v>9568</v>
      </c>
      <c r="E155" s="22" t="s">
        <v>298</v>
      </c>
      <c r="F155" s="22">
        <v>5</v>
      </c>
      <c r="G155" s="108">
        <v>75.3</v>
      </c>
      <c r="H155" s="25"/>
      <c r="I155" s="111">
        <f t="shared" si="5"/>
        <v>0</v>
      </c>
      <c r="J155" s="107" t="str">
        <f t="shared" si="4"/>
        <v/>
      </c>
    </row>
    <row r="156" spans="1:10">
      <c r="A156" s="22">
        <v>155</v>
      </c>
      <c r="B156" s="22" t="s">
        <v>15</v>
      </c>
      <c r="C156" s="40" t="s">
        <v>9567</v>
      </c>
      <c r="D156" s="39" t="s">
        <v>14120</v>
      </c>
      <c r="E156" s="22" t="s">
        <v>1952</v>
      </c>
      <c r="F156" s="22">
        <v>6</v>
      </c>
      <c r="G156" s="108">
        <v>35.456666666666671</v>
      </c>
      <c r="H156" s="25"/>
      <c r="I156" s="111">
        <f t="shared" si="5"/>
        <v>0</v>
      </c>
      <c r="J156" s="107" t="str">
        <f t="shared" si="4"/>
        <v/>
      </c>
    </row>
    <row r="157" spans="1:10">
      <c r="A157" s="22">
        <v>156</v>
      </c>
      <c r="B157" s="22" t="s">
        <v>15</v>
      </c>
      <c r="C157" s="40" t="s">
        <v>9566</v>
      </c>
      <c r="D157" s="39" t="s">
        <v>14121</v>
      </c>
      <c r="E157" s="22">
        <v>76823</v>
      </c>
      <c r="F157" s="22">
        <v>5</v>
      </c>
      <c r="G157" s="108">
        <v>13200</v>
      </c>
      <c r="H157" s="25"/>
      <c r="I157" s="111">
        <f t="shared" si="5"/>
        <v>0</v>
      </c>
      <c r="J157" s="107" t="str">
        <f t="shared" si="4"/>
        <v/>
      </c>
    </row>
    <row r="158" spans="1:10">
      <c r="A158" s="22">
        <v>157</v>
      </c>
      <c r="B158" s="22" t="s">
        <v>15</v>
      </c>
      <c r="C158" s="40" t="s">
        <v>9565</v>
      </c>
      <c r="D158" s="39" t="s">
        <v>14122</v>
      </c>
      <c r="E158" s="22">
        <v>76823</v>
      </c>
      <c r="F158" s="22">
        <v>37</v>
      </c>
      <c r="G158" s="108">
        <v>5</v>
      </c>
      <c r="H158" s="25"/>
      <c r="I158" s="111">
        <f t="shared" si="5"/>
        <v>0</v>
      </c>
      <c r="J158" s="107" t="str">
        <f t="shared" si="4"/>
        <v/>
      </c>
    </row>
    <row r="159" spans="1:10">
      <c r="A159" s="22">
        <v>158</v>
      </c>
      <c r="B159" s="22" t="s">
        <v>15</v>
      </c>
      <c r="C159" s="40" t="s">
        <v>9564</v>
      </c>
      <c r="D159" s="39" t="s">
        <v>2788</v>
      </c>
      <c r="E159" s="22">
        <v>76823</v>
      </c>
      <c r="F159" s="22">
        <v>10</v>
      </c>
      <c r="G159" s="108">
        <v>49.63</v>
      </c>
      <c r="H159" s="25"/>
      <c r="I159" s="111">
        <f t="shared" si="5"/>
        <v>0</v>
      </c>
      <c r="J159" s="107" t="str">
        <f t="shared" si="4"/>
        <v/>
      </c>
    </row>
    <row r="160" spans="1:10">
      <c r="A160" s="22">
        <v>159</v>
      </c>
      <c r="B160" s="22" t="s">
        <v>15</v>
      </c>
      <c r="C160" s="40" t="s">
        <v>9563</v>
      </c>
      <c r="D160" s="39" t="s">
        <v>5590</v>
      </c>
      <c r="E160" s="22" t="s">
        <v>1952</v>
      </c>
      <c r="F160" s="22">
        <v>5</v>
      </c>
      <c r="G160" s="108">
        <v>225.20333333333335</v>
      </c>
      <c r="H160" s="25"/>
      <c r="I160" s="111">
        <f t="shared" si="5"/>
        <v>0</v>
      </c>
      <c r="J160" s="107" t="str">
        <f t="shared" si="4"/>
        <v/>
      </c>
    </row>
    <row r="161" spans="1:10">
      <c r="A161" s="22">
        <v>160</v>
      </c>
      <c r="B161" s="22" t="s">
        <v>15</v>
      </c>
      <c r="C161" s="40" t="s">
        <v>9563</v>
      </c>
      <c r="D161" s="39" t="s">
        <v>5590</v>
      </c>
      <c r="E161" s="22">
        <v>76823</v>
      </c>
      <c r="F161" s="22">
        <v>8</v>
      </c>
      <c r="G161" s="108">
        <v>177.32333333333335</v>
      </c>
      <c r="H161" s="25"/>
      <c r="I161" s="111">
        <f t="shared" si="5"/>
        <v>0</v>
      </c>
      <c r="J161" s="107" t="str">
        <f t="shared" si="4"/>
        <v/>
      </c>
    </row>
    <row r="162" spans="1:10">
      <c r="A162" s="22">
        <v>161</v>
      </c>
      <c r="B162" s="22" t="s">
        <v>15</v>
      </c>
      <c r="C162" s="40" t="s">
        <v>9562</v>
      </c>
      <c r="D162" s="39" t="s">
        <v>5590</v>
      </c>
      <c r="E162" s="22" t="s">
        <v>1952</v>
      </c>
      <c r="F162" s="22">
        <v>8</v>
      </c>
      <c r="G162" s="108">
        <v>372.53</v>
      </c>
      <c r="H162" s="25"/>
      <c r="I162" s="111">
        <f t="shared" si="5"/>
        <v>0</v>
      </c>
      <c r="J162" s="107" t="str">
        <f t="shared" si="4"/>
        <v/>
      </c>
    </row>
    <row r="163" spans="1:10">
      <c r="A163" s="22">
        <v>162</v>
      </c>
      <c r="B163" s="22" t="s">
        <v>15</v>
      </c>
      <c r="C163" s="40" t="s">
        <v>9561</v>
      </c>
      <c r="D163" s="39" t="s">
        <v>14123</v>
      </c>
      <c r="E163" s="22">
        <v>76823</v>
      </c>
      <c r="F163" s="22">
        <v>25</v>
      </c>
      <c r="G163" s="108">
        <v>3.95</v>
      </c>
      <c r="H163" s="25"/>
      <c r="I163" s="111">
        <f t="shared" si="5"/>
        <v>0</v>
      </c>
      <c r="J163" s="107" t="str">
        <f t="shared" si="4"/>
        <v/>
      </c>
    </row>
    <row r="164" spans="1:10">
      <c r="A164" s="22">
        <v>163</v>
      </c>
      <c r="B164" s="22" t="s">
        <v>15</v>
      </c>
      <c r="C164" s="40" t="s">
        <v>9560</v>
      </c>
      <c r="D164" s="39" t="s">
        <v>14124</v>
      </c>
      <c r="E164" s="22">
        <v>76823</v>
      </c>
      <c r="F164" s="22">
        <v>84</v>
      </c>
      <c r="G164" s="108">
        <v>5</v>
      </c>
      <c r="H164" s="25"/>
      <c r="I164" s="111">
        <f t="shared" si="5"/>
        <v>0</v>
      </c>
      <c r="J164" s="107" t="str">
        <f t="shared" si="4"/>
        <v/>
      </c>
    </row>
    <row r="165" spans="1:10">
      <c r="A165" s="22">
        <v>164</v>
      </c>
      <c r="B165" s="22" t="s">
        <v>15</v>
      </c>
      <c r="C165" s="40" t="s">
        <v>9559</v>
      </c>
      <c r="D165" s="39" t="s">
        <v>14125</v>
      </c>
      <c r="E165" s="22">
        <v>76823</v>
      </c>
      <c r="F165" s="22">
        <v>5</v>
      </c>
      <c r="G165" s="108">
        <v>33800</v>
      </c>
      <c r="H165" s="25"/>
      <c r="I165" s="111">
        <f t="shared" si="5"/>
        <v>0</v>
      </c>
      <c r="J165" s="107" t="str">
        <f t="shared" si="4"/>
        <v/>
      </c>
    </row>
    <row r="166" spans="1:10">
      <c r="A166" s="22">
        <v>165</v>
      </c>
      <c r="B166" s="22" t="s">
        <v>15</v>
      </c>
      <c r="C166" s="40" t="s">
        <v>9558</v>
      </c>
      <c r="D166" s="39" t="s">
        <v>14126</v>
      </c>
      <c r="E166" s="22">
        <v>76823</v>
      </c>
      <c r="F166" s="22">
        <v>5</v>
      </c>
      <c r="G166" s="108">
        <v>39000</v>
      </c>
      <c r="H166" s="25"/>
      <c r="I166" s="111">
        <f t="shared" si="5"/>
        <v>0</v>
      </c>
      <c r="J166" s="107" t="str">
        <f t="shared" si="4"/>
        <v/>
      </c>
    </row>
    <row r="167" spans="1:10">
      <c r="A167" s="22">
        <v>166</v>
      </c>
      <c r="B167" s="22" t="s">
        <v>15</v>
      </c>
      <c r="C167" s="40" t="s">
        <v>9557</v>
      </c>
      <c r="D167" s="39" t="s">
        <v>14127</v>
      </c>
      <c r="E167" s="22">
        <v>76823</v>
      </c>
      <c r="F167" s="22">
        <v>30</v>
      </c>
      <c r="G167" s="108">
        <v>22.9</v>
      </c>
      <c r="H167" s="25"/>
      <c r="I167" s="111">
        <f t="shared" si="5"/>
        <v>0</v>
      </c>
      <c r="J167" s="107" t="str">
        <f t="shared" si="4"/>
        <v/>
      </c>
    </row>
    <row r="168" spans="1:10">
      <c r="A168" s="22">
        <v>167</v>
      </c>
      <c r="B168" s="22" t="s">
        <v>15</v>
      </c>
      <c r="C168" s="40" t="s">
        <v>9556</v>
      </c>
      <c r="D168" s="39" t="s">
        <v>14128</v>
      </c>
      <c r="E168" s="22">
        <v>76823</v>
      </c>
      <c r="F168" s="22">
        <v>5</v>
      </c>
      <c r="G168" s="108">
        <v>27</v>
      </c>
      <c r="H168" s="25"/>
      <c r="I168" s="111">
        <f t="shared" si="5"/>
        <v>0</v>
      </c>
      <c r="J168" s="107" t="str">
        <f t="shared" si="4"/>
        <v/>
      </c>
    </row>
    <row r="169" spans="1:10">
      <c r="A169" s="22">
        <v>168</v>
      </c>
      <c r="B169" s="22" t="s">
        <v>15</v>
      </c>
      <c r="C169" s="40" t="s">
        <v>9555</v>
      </c>
      <c r="D169" s="39" t="s">
        <v>2791</v>
      </c>
      <c r="E169" s="22">
        <v>76823</v>
      </c>
      <c r="F169" s="22">
        <v>10</v>
      </c>
      <c r="G169" s="108">
        <v>56.08</v>
      </c>
      <c r="H169" s="25"/>
      <c r="I169" s="111">
        <f t="shared" si="5"/>
        <v>0</v>
      </c>
      <c r="J169" s="107" t="str">
        <f t="shared" si="4"/>
        <v/>
      </c>
    </row>
    <row r="170" spans="1:10">
      <c r="A170" s="22">
        <v>169</v>
      </c>
      <c r="B170" s="22" t="s">
        <v>15</v>
      </c>
      <c r="C170" s="40" t="s">
        <v>9554</v>
      </c>
      <c r="D170" s="39" t="s">
        <v>14129</v>
      </c>
      <c r="E170" s="22">
        <v>76823</v>
      </c>
      <c r="F170" s="22">
        <v>5</v>
      </c>
      <c r="G170" s="108">
        <v>63</v>
      </c>
      <c r="H170" s="25"/>
      <c r="I170" s="111">
        <f t="shared" si="5"/>
        <v>0</v>
      </c>
      <c r="J170" s="107" t="str">
        <f t="shared" si="4"/>
        <v/>
      </c>
    </row>
    <row r="171" spans="1:10">
      <c r="A171" s="22">
        <v>170</v>
      </c>
      <c r="B171" s="22" t="s">
        <v>15</v>
      </c>
      <c r="C171" s="40" t="s">
        <v>9553</v>
      </c>
      <c r="D171" s="39" t="s">
        <v>14130</v>
      </c>
      <c r="E171" s="22" t="s">
        <v>1952</v>
      </c>
      <c r="F171" s="22">
        <v>17</v>
      </c>
      <c r="G171" s="108">
        <v>49.353333333333332</v>
      </c>
      <c r="H171" s="25"/>
      <c r="I171" s="111">
        <f t="shared" si="5"/>
        <v>0</v>
      </c>
      <c r="J171" s="107" t="str">
        <f t="shared" si="4"/>
        <v/>
      </c>
    </row>
    <row r="172" spans="1:10">
      <c r="A172" s="22">
        <v>171</v>
      </c>
      <c r="B172" s="22" t="s">
        <v>15</v>
      </c>
      <c r="C172" s="40" t="s">
        <v>9552</v>
      </c>
      <c r="D172" s="39" t="s">
        <v>7958</v>
      </c>
      <c r="E172" s="22" t="s">
        <v>1952</v>
      </c>
      <c r="F172" s="22">
        <v>6</v>
      </c>
      <c r="G172" s="108">
        <v>233.92333333333332</v>
      </c>
      <c r="H172" s="25"/>
      <c r="I172" s="111">
        <f t="shared" si="5"/>
        <v>0</v>
      </c>
      <c r="J172" s="107" t="str">
        <f t="shared" si="4"/>
        <v/>
      </c>
    </row>
    <row r="173" spans="1:10">
      <c r="A173" s="22">
        <v>172</v>
      </c>
      <c r="B173" s="22" t="s">
        <v>15</v>
      </c>
      <c r="C173" s="40" t="s">
        <v>9552</v>
      </c>
      <c r="D173" s="39" t="s">
        <v>7958</v>
      </c>
      <c r="E173" s="22">
        <v>76823</v>
      </c>
      <c r="F173" s="22">
        <v>8</v>
      </c>
      <c r="G173" s="108">
        <v>214.04</v>
      </c>
      <c r="H173" s="25"/>
      <c r="I173" s="111">
        <f t="shared" si="5"/>
        <v>0</v>
      </c>
      <c r="J173" s="107" t="str">
        <f t="shared" si="4"/>
        <v/>
      </c>
    </row>
    <row r="174" spans="1:10">
      <c r="A174" s="22">
        <v>173</v>
      </c>
      <c r="B174" s="22" t="s">
        <v>15</v>
      </c>
      <c r="C174" s="40" t="s">
        <v>9551</v>
      </c>
      <c r="D174" s="39" t="s">
        <v>6050</v>
      </c>
      <c r="E174" s="22" t="s">
        <v>1952</v>
      </c>
      <c r="F174" s="22">
        <v>7</v>
      </c>
      <c r="G174" s="108">
        <v>245.21</v>
      </c>
      <c r="H174" s="25"/>
      <c r="I174" s="111">
        <f t="shared" si="5"/>
        <v>0</v>
      </c>
      <c r="J174" s="107" t="str">
        <f t="shared" si="4"/>
        <v/>
      </c>
    </row>
    <row r="175" spans="1:10">
      <c r="A175" s="22">
        <v>174</v>
      </c>
      <c r="B175" s="22" t="s">
        <v>15</v>
      </c>
      <c r="C175" s="40" t="s">
        <v>9550</v>
      </c>
      <c r="D175" s="39" t="s">
        <v>6050</v>
      </c>
      <c r="E175" s="22" t="s">
        <v>1952</v>
      </c>
      <c r="F175" s="22">
        <v>7</v>
      </c>
      <c r="G175" s="108">
        <v>516.24333333333334</v>
      </c>
      <c r="H175" s="25"/>
      <c r="I175" s="111">
        <f t="shared" si="5"/>
        <v>0</v>
      </c>
      <c r="J175" s="107" t="str">
        <f t="shared" si="4"/>
        <v/>
      </c>
    </row>
    <row r="176" spans="1:10">
      <c r="A176" s="22">
        <v>175</v>
      </c>
      <c r="B176" s="22" t="s">
        <v>15</v>
      </c>
      <c r="C176" s="40" t="s">
        <v>9549</v>
      </c>
      <c r="D176" s="39" t="s">
        <v>6050</v>
      </c>
      <c r="E176" s="22" t="s">
        <v>1952</v>
      </c>
      <c r="F176" s="22">
        <v>6</v>
      </c>
      <c r="G176" s="108">
        <v>302.88666666666671</v>
      </c>
      <c r="H176" s="25"/>
      <c r="I176" s="111">
        <f t="shared" si="5"/>
        <v>0</v>
      </c>
      <c r="J176" s="107" t="str">
        <f t="shared" si="4"/>
        <v/>
      </c>
    </row>
    <row r="177" spans="1:10">
      <c r="A177" s="22">
        <v>176</v>
      </c>
      <c r="B177" s="22" t="s">
        <v>15</v>
      </c>
      <c r="C177" s="40" t="s">
        <v>9548</v>
      </c>
      <c r="D177" s="39" t="s">
        <v>7958</v>
      </c>
      <c r="E177" s="22" t="s">
        <v>1952</v>
      </c>
      <c r="F177" s="22">
        <v>5</v>
      </c>
      <c r="G177" s="108">
        <v>121.87666666666667</v>
      </c>
      <c r="H177" s="25"/>
      <c r="I177" s="111">
        <f t="shared" si="5"/>
        <v>0</v>
      </c>
      <c r="J177" s="107" t="str">
        <f t="shared" si="4"/>
        <v/>
      </c>
    </row>
    <row r="178" spans="1:10">
      <c r="A178" s="22">
        <v>177</v>
      </c>
      <c r="B178" s="22" t="s">
        <v>15</v>
      </c>
      <c r="C178" s="40" t="s">
        <v>9547</v>
      </c>
      <c r="D178" s="39" t="s">
        <v>9546</v>
      </c>
      <c r="E178" s="22" t="s">
        <v>1952</v>
      </c>
      <c r="F178" s="22">
        <v>5</v>
      </c>
      <c r="G178" s="108">
        <v>3320.15</v>
      </c>
      <c r="H178" s="25"/>
      <c r="I178" s="111">
        <f t="shared" si="5"/>
        <v>0</v>
      </c>
      <c r="J178" s="107" t="str">
        <f t="shared" si="4"/>
        <v/>
      </c>
    </row>
    <row r="179" spans="1:10">
      <c r="A179" s="22">
        <v>178</v>
      </c>
      <c r="B179" s="22" t="s">
        <v>15</v>
      </c>
      <c r="C179" s="40" t="s">
        <v>9545</v>
      </c>
      <c r="D179" s="39" t="s">
        <v>14131</v>
      </c>
      <c r="E179" s="22">
        <v>76823</v>
      </c>
      <c r="F179" s="22">
        <v>20</v>
      </c>
      <c r="G179" s="108">
        <v>790</v>
      </c>
      <c r="H179" s="25"/>
      <c r="I179" s="111">
        <f t="shared" si="5"/>
        <v>0</v>
      </c>
      <c r="J179" s="107" t="str">
        <f t="shared" si="4"/>
        <v/>
      </c>
    </row>
    <row r="180" spans="1:10">
      <c r="A180" s="22">
        <v>179</v>
      </c>
      <c r="B180" s="22" t="s">
        <v>15</v>
      </c>
      <c r="C180" s="40" t="s">
        <v>9544</v>
      </c>
      <c r="D180" s="39" t="s">
        <v>14132</v>
      </c>
      <c r="E180" s="22">
        <v>19598</v>
      </c>
      <c r="F180" s="22">
        <v>20</v>
      </c>
      <c r="G180" s="108">
        <v>910</v>
      </c>
      <c r="H180" s="25"/>
      <c r="I180" s="111">
        <f t="shared" si="5"/>
        <v>0</v>
      </c>
      <c r="J180" s="107" t="str">
        <f t="shared" si="4"/>
        <v/>
      </c>
    </row>
    <row r="181" spans="1:10">
      <c r="A181" s="22">
        <v>180</v>
      </c>
      <c r="B181" s="22" t="s">
        <v>15</v>
      </c>
      <c r="C181" s="40" t="s">
        <v>9543</v>
      </c>
      <c r="D181" s="39" t="s">
        <v>14133</v>
      </c>
      <c r="E181" s="22" t="s">
        <v>1952</v>
      </c>
      <c r="F181" s="22">
        <v>15</v>
      </c>
      <c r="G181" s="108">
        <v>162.40333333333334</v>
      </c>
      <c r="H181" s="25"/>
      <c r="I181" s="111">
        <f t="shared" si="5"/>
        <v>0</v>
      </c>
      <c r="J181" s="107" t="str">
        <f t="shared" si="4"/>
        <v/>
      </c>
    </row>
    <row r="182" spans="1:10">
      <c r="A182" s="22">
        <v>181</v>
      </c>
      <c r="B182" s="22" t="s">
        <v>15</v>
      </c>
      <c r="C182" s="40" t="s">
        <v>9542</v>
      </c>
      <c r="D182" s="39" t="s">
        <v>3988</v>
      </c>
      <c r="E182" s="22" t="s">
        <v>1952</v>
      </c>
      <c r="F182" s="22">
        <v>28</v>
      </c>
      <c r="G182" s="108">
        <v>103.23666666666668</v>
      </c>
      <c r="H182" s="25"/>
      <c r="I182" s="111">
        <f t="shared" si="5"/>
        <v>0</v>
      </c>
      <c r="J182" s="107" t="str">
        <f t="shared" si="4"/>
        <v/>
      </c>
    </row>
    <row r="183" spans="1:10">
      <c r="A183" s="22">
        <v>182</v>
      </c>
      <c r="B183" s="22" t="s">
        <v>15</v>
      </c>
      <c r="C183" s="40" t="s">
        <v>9542</v>
      </c>
      <c r="D183" s="39" t="s">
        <v>3988</v>
      </c>
      <c r="E183" s="22">
        <v>22383</v>
      </c>
      <c r="F183" s="22">
        <v>19</v>
      </c>
      <c r="G183" s="108">
        <v>104.86000000000001</v>
      </c>
      <c r="H183" s="25"/>
      <c r="I183" s="111">
        <f t="shared" si="5"/>
        <v>0</v>
      </c>
      <c r="J183" s="107" t="str">
        <f t="shared" si="4"/>
        <v/>
      </c>
    </row>
    <row r="184" spans="1:10">
      <c r="A184" s="22">
        <v>183</v>
      </c>
      <c r="B184" s="22" t="s">
        <v>15</v>
      </c>
      <c r="C184" s="40" t="s">
        <v>9541</v>
      </c>
      <c r="D184" s="39" t="s">
        <v>2759</v>
      </c>
      <c r="E184" s="22">
        <v>76281</v>
      </c>
      <c r="F184" s="22">
        <v>5</v>
      </c>
      <c r="G184" s="108">
        <v>300</v>
      </c>
      <c r="H184" s="25"/>
      <c r="I184" s="111">
        <f t="shared" si="5"/>
        <v>0</v>
      </c>
      <c r="J184" s="107" t="str">
        <f t="shared" si="4"/>
        <v/>
      </c>
    </row>
    <row r="185" spans="1:10">
      <c r="A185" s="22">
        <v>184</v>
      </c>
      <c r="B185" s="22" t="s">
        <v>15</v>
      </c>
      <c r="C185" s="40" t="s">
        <v>9540</v>
      </c>
      <c r="D185" s="39" t="s">
        <v>2791</v>
      </c>
      <c r="E185" s="22">
        <v>76823</v>
      </c>
      <c r="F185" s="22">
        <v>36</v>
      </c>
      <c r="G185" s="108">
        <v>3.7566666666666664</v>
      </c>
      <c r="H185" s="25"/>
      <c r="I185" s="111">
        <f t="shared" si="5"/>
        <v>0</v>
      </c>
      <c r="J185" s="107" t="str">
        <f t="shared" si="4"/>
        <v/>
      </c>
    </row>
    <row r="186" spans="1:10">
      <c r="A186" s="22">
        <v>185</v>
      </c>
      <c r="B186" s="22" t="s">
        <v>15</v>
      </c>
      <c r="C186" s="40" t="s">
        <v>9539</v>
      </c>
      <c r="D186" s="39" t="s">
        <v>14134</v>
      </c>
      <c r="E186" s="22">
        <v>76823</v>
      </c>
      <c r="F186" s="22">
        <v>13</v>
      </c>
      <c r="G186" s="108">
        <v>100</v>
      </c>
      <c r="H186" s="25"/>
      <c r="I186" s="111">
        <f t="shared" si="5"/>
        <v>0</v>
      </c>
      <c r="J186" s="107" t="str">
        <f t="shared" si="4"/>
        <v/>
      </c>
    </row>
    <row r="187" spans="1:10">
      <c r="A187" s="22">
        <v>186</v>
      </c>
      <c r="B187" s="22" t="s">
        <v>15</v>
      </c>
      <c r="C187" s="40" t="s">
        <v>9538</v>
      </c>
      <c r="D187" s="39" t="s">
        <v>14135</v>
      </c>
      <c r="E187" s="22">
        <v>76823</v>
      </c>
      <c r="F187" s="22">
        <v>5</v>
      </c>
      <c r="G187" s="108">
        <v>75</v>
      </c>
      <c r="H187" s="25"/>
      <c r="I187" s="111">
        <f t="shared" si="5"/>
        <v>0</v>
      </c>
      <c r="J187" s="107" t="str">
        <f t="shared" si="4"/>
        <v/>
      </c>
    </row>
    <row r="188" spans="1:10">
      <c r="A188" s="22">
        <v>187</v>
      </c>
      <c r="B188" s="22" t="s">
        <v>15</v>
      </c>
      <c r="C188" s="40" t="s">
        <v>9537</v>
      </c>
      <c r="D188" s="39" t="s">
        <v>14136</v>
      </c>
      <c r="E188" s="22">
        <v>76823</v>
      </c>
      <c r="F188" s="22">
        <v>7</v>
      </c>
      <c r="G188" s="108">
        <v>150</v>
      </c>
      <c r="H188" s="25"/>
      <c r="I188" s="111">
        <f t="shared" si="5"/>
        <v>0</v>
      </c>
      <c r="J188" s="107" t="str">
        <f t="shared" si="4"/>
        <v/>
      </c>
    </row>
    <row r="189" spans="1:10">
      <c r="A189" s="22">
        <v>188</v>
      </c>
      <c r="B189" s="22" t="s">
        <v>15</v>
      </c>
      <c r="C189" s="40" t="s">
        <v>9536</v>
      </c>
      <c r="D189" s="39" t="s">
        <v>9535</v>
      </c>
      <c r="E189" s="22" t="s">
        <v>1952</v>
      </c>
      <c r="F189" s="22">
        <v>5</v>
      </c>
      <c r="G189" s="108">
        <v>57.5</v>
      </c>
      <c r="H189" s="25"/>
      <c r="I189" s="111">
        <f t="shared" si="5"/>
        <v>0</v>
      </c>
      <c r="J189" s="107" t="str">
        <f t="shared" si="4"/>
        <v/>
      </c>
    </row>
    <row r="190" spans="1:10">
      <c r="A190" s="22">
        <v>189</v>
      </c>
      <c r="B190" s="22" t="s">
        <v>15</v>
      </c>
      <c r="C190" s="40" t="s">
        <v>9534</v>
      </c>
      <c r="D190" s="39" t="s">
        <v>4031</v>
      </c>
      <c r="E190" s="22">
        <v>76823</v>
      </c>
      <c r="F190" s="22">
        <v>18</v>
      </c>
      <c r="G190" s="108">
        <v>51.88</v>
      </c>
      <c r="H190" s="25"/>
      <c r="I190" s="111">
        <f t="shared" si="5"/>
        <v>0</v>
      </c>
      <c r="J190" s="107" t="str">
        <f t="shared" si="4"/>
        <v/>
      </c>
    </row>
    <row r="191" spans="1:10">
      <c r="A191" s="22">
        <v>190</v>
      </c>
      <c r="B191" s="22" t="s">
        <v>15</v>
      </c>
      <c r="C191" s="40" t="s">
        <v>9533</v>
      </c>
      <c r="D191" s="39" t="s">
        <v>2801</v>
      </c>
      <c r="E191" s="22" t="s">
        <v>1952</v>
      </c>
      <c r="F191" s="22">
        <v>10</v>
      </c>
      <c r="G191" s="108">
        <v>117.00333333333333</v>
      </c>
      <c r="H191" s="25"/>
      <c r="I191" s="111">
        <f t="shared" si="5"/>
        <v>0</v>
      </c>
      <c r="J191" s="107" t="str">
        <f t="shared" si="4"/>
        <v/>
      </c>
    </row>
    <row r="192" spans="1:10">
      <c r="A192" s="22">
        <v>191</v>
      </c>
      <c r="B192" s="22" t="s">
        <v>15</v>
      </c>
      <c r="C192" s="40" t="s">
        <v>9532</v>
      </c>
      <c r="D192" s="39" t="s">
        <v>14137</v>
      </c>
      <c r="E192" s="22" t="s">
        <v>1952</v>
      </c>
      <c r="F192" s="22">
        <v>17</v>
      </c>
      <c r="G192" s="108">
        <v>87.463333333333324</v>
      </c>
      <c r="H192" s="25"/>
      <c r="I192" s="111">
        <f t="shared" si="5"/>
        <v>0</v>
      </c>
      <c r="J192" s="107" t="str">
        <f t="shared" si="4"/>
        <v/>
      </c>
    </row>
    <row r="193" spans="1:10">
      <c r="A193" s="22">
        <v>192</v>
      </c>
      <c r="B193" s="22" t="s">
        <v>15</v>
      </c>
      <c r="C193" s="40" t="s">
        <v>9531</v>
      </c>
      <c r="D193" s="39" t="s">
        <v>4031</v>
      </c>
      <c r="E193" s="22" t="s">
        <v>1952</v>
      </c>
      <c r="F193" s="22">
        <v>21</v>
      </c>
      <c r="G193" s="108">
        <v>56.76</v>
      </c>
      <c r="H193" s="25"/>
      <c r="I193" s="111">
        <f t="shared" si="5"/>
        <v>0</v>
      </c>
      <c r="J193" s="107" t="str">
        <f t="shared" si="4"/>
        <v/>
      </c>
    </row>
    <row r="194" spans="1:10">
      <c r="A194" s="22">
        <v>193</v>
      </c>
      <c r="B194" s="22" t="s">
        <v>15</v>
      </c>
      <c r="C194" s="40" t="s">
        <v>9531</v>
      </c>
      <c r="D194" s="39" t="s">
        <v>4031</v>
      </c>
      <c r="E194" s="22">
        <v>76823</v>
      </c>
      <c r="F194" s="22">
        <v>14</v>
      </c>
      <c r="G194" s="108">
        <v>47.703333333333326</v>
      </c>
      <c r="H194" s="25"/>
      <c r="I194" s="111">
        <f t="shared" si="5"/>
        <v>0</v>
      </c>
      <c r="J194" s="107" t="str">
        <f t="shared" ref="J194:J257" si="6">IF(H:H&gt;G:G, "Above Estimated Unit Price", "")</f>
        <v/>
      </c>
    </row>
    <row r="195" spans="1:10">
      <c r="A195" s="22">
        <v>194</v>
      </c>
      <c r="B195" s="22" t="s">
        <v>15</v>
      </c>
      <c r="C195" s="40" t="s">
        <v>9530</v>
      </c>
      <c r="D195" s="39" t="s">
        <v>8668</v>
      </c>
      <c r="E195" s="22" t="s">
        <v>1952</v>
      </c>
      <c r="F195" s="22">
        <v>17</v>
      </c>
      <c r="G195" s="108">
        <v>105.64666666666669</v>
      </c>
      <c r="H195" s="25"/>
      <c r="I195" s="111">
        <f t="shared" ref="I195:I258" si="7">F195*H195</f>
        <v>0</v>
      </c>
      <c r="J195" s="107" t="str">
        <f t="shared" si="6"/>
        <v/>
      </c>
    </row>
    <row r="196" spans="1:10">
      <c r="A196" s="22">
        <v>195</v>
      </c>
      <c r="B196" s="22" t="s">
        <v>15</v>
      </c>
      <c r="C196" s="40" t="s">
        <v>9530</v>
      </c>
      <c r="D196" s="39" t="s">
        <v>8668</v>
      </c>
      <c r="E196" s="22">
        <v>76823</v>
      </c>
      <c r="F196" s="22">
        <v>14</v>
      </c>
      <c r="G196" s="108">
        <v>107.28666666666668</v>
      </c>
      <c r="H196" s="25"/>
      <c r="I196" s="111">
        <f t="shared" si="7"/>
        <v>0</v>
      </c>
      <c r="J196" s="107" t="str">
        <f t="shared" si="6"/>
        <v/>
      </c>
    </row>
    <row r="197" spans="1:10">
      <c r="A197" s="22">
        <v>196</v>
      </c>
      <c r="B197" s="22" t="s">
        <v>15</v>
      </c>
      <c r="C197" s="40" t="s">
        <v>9529</v>
      </c>
      <c r="D197" s="39" t="s">
        <v>14138</v>
      </c>
      <c r="E197" s="22">
        <v>76823</v>
      </c>
      <c r="F197" s="22">
        <v>7</v>
      </c>
      <c r="G197" s="108">
        <v>75</v>
      </c>
      <c r="H197" s="25"/>
      <c r="I197" s="111">
        <f t="shared" si="7"/>
        <v>0</v>
      </c>
      <c r="J197" s="107" t="str">
        <f t="shared" si="6"/>
        <v/>
      </c>
    </row>
    <row r="198" spans="1:10">
      <c r="A198" s="22">
        <v>197</v>
      </c>
      <c r="B198" s="22" t="s">
        <v>15</v>
      </c>
      <c r="C198" s="40" t="s">
        <v>9528</v>
      </c>
      <c r="D198" s="39" t="s">
        <v>14139</v>
      </c>
      <c r="E198" s="22">
        <v>76823</v>
      </c>
      <c r="F198" s="22">
        <v>5</v>
      </c>
      <c r="G198" s="108">
        <v>34.5</v>
      </c>
      <c r="H198" s="25"/>
      <c r="I198" s="111">
        <f t="shared" si="7"/>
        <v>0</v>
      </c>
      <c r="J198" s="107" t="str">
        <f t="shared" si="6"/>
        <v/>
      </c>
    </row>
    <row r="199" spans="1:10">
      <c r="A199" s="22">
        <v>198</v>
      </c>
      <c r="B199" s="22" t="s">
        <v>15</v>
      </c>
      <c r="C199" s="40" t="s">
        <v>9527</v>
      </c>
      <c r="D199" s="39" t="s">
        <v>2838</v>
      </c>
      <c r="E199" s="22" t="s">
        <v>298</v>
      </c>
      <c r="F199" s="22">
        <v>6</v>
      </c>
      <c r="G199" s="108">
        <v>49</v>
      </c>
      <c r="H199" s="25"/>
      <c r="I199" s="111">
        <f t="shared" si="7"/>
        <v>0</v>
      </c>
      <c r="J199" s="107" t="str">
        <f t="shared" si="6"/>
        <v/>
      </c>
    </row>
    <row r="200" spans="1:10">
      <c r="A200" s="22">
        <v>199</v>
      </c>
      <c r="B200" s="22" t="s">
        <v>15</v>
      </c>
      <c r="C200" s="40" t="s">
        <v>9526</v>
      </c>
      <c r="D200" s="39" t="s">
        <v>5409</v>
      </c>
      <c r="E200" s="22" t="s">
        <v>1952</v>
      </c>
      <c r="F200" s="22">
        <v>14</v>
      </c>
      <c r="G200" s="108">
        <v>6.0933333333333337</v>
      </c>
      <c r="H200" s="25"/>
      <c r="I200" s="111">
        <f t="shared" si="7"/>
        <v>0</v>
      </c>
      <c r="J200" s="107" t="str">
        <f t="shared" si="6"/>
        <v/>
      </c>
    </row>
    <row r="201" spans="1:10">
      <c r="A201" s="22">
        <v>200</v>
      </c>
      <c r="B201" s="22" t="s">
        <v>15</v>
      </c>
      <c r="C201" s="40" t="s">
        <v>9525</v>
      </c>
      <c r="D201" s="39" t="s">
        <v>5409</v>
      </c>
      <c r="E201" s="22" t="s">
        <v>1952</v>
      </c>
      <c r="F201" s="22">
        <v>8</v>
      </c>
      <c r="G201" s="108">
        <v>13.44</v>
      </c>
      <c r="H201" s="25"/>
      <c r="I201" s="111">
        <f t="shared" si="7"/>
        <v>0</v>
      </c>
      <c r="J201" s="107" t="str">
        <f t="shared" si="6"/>
        <v/>
      </c>
    </row>
    <row r="202" spans="1:10">
      <c r="A202" s="22">
        <v>201</v>
      </c>
      <c r="B202" s="22" t="s">
        <v>15</v>
      </c>
      <c r="C202" s="40" t="s">
        <v>9524</v>
      </c>
      <c r="D202" s="39" t="s">
        <v>3988</v>
      </c>
      <c r="E202" s="22">
        <v>76823</v>
      </c>
      <c r="F202" s="22">
        <v>8</v>
      </c>
      <c r="G202" s="108">
        <v>54</v>
      </c>
      <c r="H202" s="25"/>
      <c r="I202" s="111">
        <f t="shared" si="7"/>
        <v>0</v>
      </c>
      <c r="J202" s="107" t="str">
        <f t="shared" si="6"/>
        <v/>
      </c>
    </row>
    <row r="203" spans="1:10">
      <c r="A203" s="22">
        <v>202</v>
      </c>
      <c r="B203" s="22" t="s">
        <v>15</v>
      </c>
      <c r="C203" s="40" t="s">
        <v>9524</v>
      </c>
      <c r="D203" s="39" t="s">
        <v>3988</v>
      </c>
      <c r="E203" s="22" t="s">
        <v>298</v>
      </c>
      <c r="F203" s="22">
        <v>8</v>
      </c>
      <c r="G203" s="108">
        <v>109</v>
      </c>
      <c r="H203" s="25"/>
      <c r="I203" s="111">
        <f t="shared" si="7"/>
        <v>0</v>
      </c>
      <c r="J203" s="107" t="str">
        <f t="shared" si="6"/>
        <v/>
      </c>
    </row>
    <row r="204" spans="1:10">
      <c r="A204" s="22">
        <v>203</v>
      </c>
      <c r="B204" s="22" t="s">
        <v>15</v>
      </c>
      <c r="C204" s="40" t="s">
        <v>9523</v>
      </c>
      <c r="D204" s="39" t="s">
        <v>9522</v>
      </c>
      <c r="E204" s="22" t="s">
        <v>1952</v>
      </c>
      <c r="F204" s="22">
        <v>7</v>
      </c>
      <c r="G204" s="108">
        <v>46.56</v>
      </c>
      <c r="H204" s="25"/>
      <c r="I204" s="111">
        <f t="shared" si="7"/>
        <v>0</v>
      </c>
      <c r="J204" s="107" t="str">
        <f t="shared" si="6"/>
        <v/>
      </c>
    </row>
    <row r="205" spans="1:10">
      <c r="A205" s="22">
        <v>204</v>
      </c>
      <c r="B205" s="22" t="s">
        <v>15</v>
      </c>
      <c r="C205" s="40" t="s">
        <v>9521</v>
      </c>
      <c r="D205" s="39" t="s">
        <v>3989</v>
      </c>
      <c r="E205" s="22" t="s">
        <v>1952</v>
      </c>
      <c r="F205" s="22">
        <v>5</v>
      </c>
      <c r="G205" s="108">
        <v>61.53</v>
      </c>
      <c r="H205" s="25"/>
      <c r="I205" s="111">
        <f t="shared" si="7"/>
        <v>0</v>
      </c>
      <c r="J205" s="107" t="str">
        <f t="shared" si="6"/>
        <v/>
      </c>
    </row>
    <row r="206" spans="1:10">
      <c r="A206" s="22">
        <v>205</v>
      </c>
      <c r="B206" s="22" t="s">
        <v>15</v>
      </c>
      <c r="C206" s="40" t="s">
        <v>9521</v>
      </c>
      <c r="D206" s="39" t="s">
        <v>3989</v>
      </c>
      <c r="E206" s="22">
        <v>76823</v>
      </c>
      <c r="F206" s="22">
        <v>8</v>
      </c>
      <c r="G206" s="108">
        <v>33.173333333333339</v>
      </c>
      <c r="H206" s="25"/>
      <c r="I206" s="111">
        <f t="shared" si="7"/>
        <v>0</v>
      </c>
      <c r="J206" s="107" t="str">
        <f t="shared" si="6"/>
        <v/>
      </c>
    </row>
    <row r="207" spans="1:10">
      <c r="A207" s="22">
        <v>206</v>
      </c>
      <c r="B207" s="22" t="s">
        <v>15</v>
      </c>
      <c r="C207" s="40" t="s">
        <v>9520</v>
      </c>
      <c r="D207" s="39" t="s">
        <v>14140</v>
      </c>
      <c r="E207" s="22" t="s">
        <v>1952</v>
      </c>
      <c r="F207" s="22">
        <v>5</v>
      </c>
      <c r="G207" s="108">
        <v>54.893333333333338</v>
      </c>
      <c r="H207" s="25"/>
      <c r="I207" s="111">
        <f t="shared" si="7"/>
        <v>0</v>
      </c>
      <c r="J207" s="107" t="str">
        <f t="shared" si="6"/>
        <v/>
      </c>
    </row>
    <row r="208" spans="1:10">
      <c r="A208" s="22">
        <v>207</v>
      </c>
      <c r="B208" s="22" t="s">
        <v>15</v>
      </c>
      <c r="C208" s="40" t="s">
        <v>9519</v>
      </c>
      <c r="D208" s="39" t="s">
        <v>14141</v>
      </c>
      <c r="E208" s="22" t="s">
        <v>1952</v>
      </c>
      <c r="F208" s="22">
        <v>11</v>
      </c>
      <c r="G208" s="108">
        <v>65.260000000000005</v>
      </c>
      <c r="H208" s="25"/>
      <c r="I208" s="111">
        <f t="shared" si="7"/>
        <v>0</v>
      </c>
      <c r="J208" s="107" t="str">
        <f t="shared" si="6"/>
        <v/>
      </c>
    </row>
    <row r="209" spans="1:10">
      <c r="A209" s="22">
        <v>208</v>
      </c>
      <c r="B209" s="22" t="s">
        <v>15</v>
      </c>
      <c r="C209" s="40" t="s">
        <v>9519</v>
      </c>
      <c r="D209" s="39" t="s">
        <v>14141</v>
      </c>
      <c r="E209" s="22">
        <v>76823</v>
      </c>
      <c r="F209" s="22">
        <v>8</v>
      </c>
      <c r="G209" s="108">
        <v>65.260000000000005</v>
      </c>
      <c r="H209" s="25"/>
      <c r="I209" s="111">
        <f t="shared" si="7"/>
        <v>0</v>
      </c>
      <c r="J209" s="107" t="str">
        <f t="shared" si="6"/>
        <v/>
      </c>
    </row>
    <row r="210" spans="1:10">
      <c r="A210" s="22">
        <v>209</v>
      </c>
      <c r="B210" s="22" t="s">
        <v>15</v>
      </c>
      <c r="C210" s="40" t="s">
        <v>9518</v>
      </c>
      <c r="D210" s="39" t="s">
        <v>14142</v>
      </c>
      <c r="E210" s="22" t="s">
        <v>1952</v>
      </c>
      <c r="F210" s="22">
        <v>5</v>
      </c>
      <c r="G210" s="108">
        <v>187.55333333333337</v>
      </c>
      <c r="H210" s="25"/>
      <c r="I210" s="111">
        <f t="shared" si="7"/>
        <v>0</v>
      </c>
      <c r="J210" s="107" t="str">
        <f t="shared" si="6"/>
        <v/>
      </c>
    </row>
    <row r="211" spans="1:10">
      <c r="A211" s="22">
        <v>210</v>
      </c>
      <c r="B211" s="22" t="s">
        <v>15</v>
      </c>
      <c r="C211" s="40" t="s">
        <v>9517</v>
      </c>
      <c r="D211" s="39" t="s">
        <v>14143</v>
      </c>
      <c r="E211" s="22">
        <v>76823</v>
      </c>
      <c r="F211" s="22">
        <v>5</v>
      </c>
      <c r="G211" s="108">
        <v>113.60666666666667</v>
      </c>
      <c r="H211" s="25"/>
      <c r="I211" s="111">
        <f t="shared" si="7"/>
        <v>0</v>
      </c>
      <c r="J211" s="107" t="str">
        <f t="shared" si="6"/>
        <v/>
      </c>
    </row>
    <row r="212" spans="1:10">
      <c r="A212" s="22">
        <v>211</v>
      </c>
      <c r="B212" s="22" t="s">
        <v>15</v>
      </c>
      <c r="C212" s="40" t="s">
        <v>9516</v>
      </c>
      <c r="D212" s="39" t="s">
        <v>14144</v>
      </c>
      <c r="E212" s="22" t="s">
        <v>1952</v>
      </c>
      <c r="F212" s="22">
        <v>5</v>
      </c>
      <c r="G212" s="108">
        <v>143.40666666666664</v>
      </c>
      <c r="H212" s="25"/>
      <c r="I212" s="111">
        <f t="shared" si="7"/>
        <v>0</v>
      </c>
      <c r="J212" s="107" t="str">
        <f t="shared" si="6"/>
        <v/>
      </c>
    </row>
    <row r="213" spans="1:10">
      <c r="A213" s="22">
        <v>212</v>
      </c>
      <c r="B213" s="22" t="s">
        <v>15</v>
      </c>
      <c r="C213" s="40" t="s">
        <v>9516</v>
      </c>
      <c r="D213" s="39" t="s">
        <v>14144</v>
      </c>
      <c r="E213" s="22">
        <v>76823</v>
      </c>
      <c r="F213" s="22">
        <v>14</v>
      </c>
      <c r="G213" s="108">
        <v>166.72666666666666</v>
      </c>
      <c r="H213" s="25"/>
      <c r="I213" s="111">
        <f t="shared" si="7"/>
        <v>0</v>
      </c>
      <c r="J213" s="107" t="str">
        <f t="shared" si="6"/>
        <v/>
      </c>
    </row>
    <row r="214" spans="1:10">
      <c r="A214" s="22">
        <v>213</v>
      </c>
      <c r="B214" s="22" t="s">
        <v>15</v>
      </c>
      <c r="C214" s="40" t="s">
        <v>9515</v>
      </c>
      <c r="D214" s="39" t="s">
        <v>3419</v>
      </c>
      <c r="E214" s="22">
        <v>76823</v>
      </c>
      <c r="F214" s="22">
        <v>38</v>
      </c>
      <c r="G214" s="108">
        <v>172.48666666666668</v>
      </c>
      <c r="H214" s="25"/>
      <c r="I214" s="111">
        <f t="shared" si="7"/>
        <v>0</v>
      </c>
      <c r="J214" s="107" t="str">
        <f t="shared" si="6"/>
        <v/>
      </c>
    </row>
    <row r="215" spans="1:10">
      <c r="A215" s="22">
        <v>214</v>
      </c>
      <c r="B215" s="22" t="s">
        <v>15</v>
      </c>
      <c r="C215" s="40" t="s">
        <v>9514</v>
      </c>
      <c r="D215" s="39" t="s">
        <v>14145</v>
      </c>
      <c r="E215" s="22">
        <v>76823</v>
      </c>
      <c r="F215" s="22">
        <v>82</v>
      </c>
      <c r="G215" s="108">
        <v>7.5</v>
      </c>
      <c r="H215" s="25"/>
      <c r="I215" s="111">
        <f t="shared" si="7"/>
        <v>0</v>
      </c>
      <c r="J215" s="107" t="str">
        <f t="shared" si="6"/>
        <v/>
      </c>
    </row>
    <row r="216" spans="1:10">
      <c r="A216" s="22">
        <v>215</v>
      </c>
      <c r="B216" s="22" t="s">
        <v>15</v>
      </c>
      <c r="C216" s="40" t="s">
        <v>9513</v>
      </c>
      <c r="D216" s="39" t="s">
        <v>9512</v>
      </c>
      <c r="E216" s="22" t="s">
        <v>1952</v>
      </c>
      <c r="F216" s="22">
        <v>12</v>
      </c>
      <c r="G216" s="108">
        <v>31.873333333333335</v>
      </c>
      <c r="H216" s="25"/>
      <c r="I216" s="111">
        <f t="shared" si="7"/>
        <v>0</v>
      </c>
      <c r="J216" s="107" t="str">
        <f t="shared" si="6"/>
        <v/>
      </c>
    </row>
    <row r="217" spans="1:10">
      <c r="A217" s="22">
        <v>216</v>
      </c>
      <c r="B217" s="22" t="s">
        <v>15</v>
      </c>
      <c r="C217" s="40" t="s">
        <v>9513</v>
      </c>
      <c r="D217" s="39" t="s">
        <v>9512</v>
      </c>
      <c r="E217" s="22" t="s">
        <v>7637</v>
      </c>
      <c r="F217" s="22">
        <v>11</v>
      </c>
      <c r="G217" s="108">
        <v>31.873333333333335</v>
      </c>
      <c r="H217" s="25"/>
      <c r="I217" s="111">
        <f t="shared" si="7"/>
        <v>0</v>
      </c>
      <c r="J217" s="107" t="str">
        <f t="shared" si="6"/>
        <v/>
      </c>
    </row>
    <row r="218" spans="1:10">
      <c r="A218" s="22">
        <v>217</v>
      </c>
      <c r="B218" s="22" t="s">
        <v>15</v>
      </c>
      <c r="C218" s="40" t="s">
        <v>9511</v>
      </c>
      <c r="D218" s="39" t="s">
        <v>14146</v>
      </c>
      <c r="E218" s="22">
        <v>76823</v>
      </c>
      <c r="F218" s="22">
        <v>5</v>
      </c>
      <c r="G218" s="108">
        <v>1725.2266666666667</v>
      </c>
      <c r="H218" s="25"/>
      <c r="I218" s="111">
        <f t="shared" si="7"/>
        <v>0</v>
      </c>
      <c r="J218" s="107" t="str">
        <f t="shared" si="6"/>
        <v/>
      </c>
    </row>
    <row r="219" spans="1:10">
      <c r="A219" s="22">
        <v>218</v>
      </c>
      <c r="B219" s="22" t="s">
        <v>15</v>
      </c>
      <c r="C219" s="40" t="s">
        <v>9510</v>
      </c>
      <c r="D219" s="39" t="s">
        <v>14147</v>
      </c>
      <c r="E219" s="22" t="s">
        <v>1952</v>
      </c>
      <c r="F219" s="22">
        <v>5</v>
      </c>
      <c r="G219" s="108">
        <v>284.97000000000003</v>
      </c>
      <c r="H219" s="25"/>
      <c r="I219" s="111">
        <f t="shared" si="7"/>
        <v>0</v>
      </c>
      <c r="J219" s="107" t="str">
        <f t="shared" si="6"/>
        <v/>
      </c>
    </row>
    <row r="220" spans="1:10">
      <c r="A220" s="22">
        <v>219</v>
      </c>
      <c r="B220" s="22" t="s">
        <v>15</v>
      </c>
      <c r="C220" s="40" t="s">
        <v>9509</v>
      </c>
      <c r="D220" s="39" t="s">
        <v>14148</v>
      </c>
      <c r="E220" s="22" t="s">
        <v>1952</v>
      </c>
      <c r="F220" s="22">
        <v>5</v>
      </c>
      <c r="G220" s="108">
        <v>1268.1866666666667</v>
      </c>
      <c r="H220" s="25"/>
      <c r="I220" s="111">
        <f t="shared" si="7"/>
        <v>0</v>
      </c>
      <c r="J220" s="107" t="str">
        <f t="shared" si="6"/>
        <v/>
      </c>
    </row>
    <row r="221" spans="1:10">
      <c r="A221" s="22">
        <v>220</v>
      </c>
      <c r="B221" s="22" t="s">
        <v>15</v>
      </c>
      <c r="C221" s="40" t="s">
        <v>9509</v>
      </c>
      <c r="D221" s="39" t="s">
        <v>14148</v>
      </c>
      <c r="E221" s="22" t="s">
        <v>7637</v>
      </c>
      <c r="F221" s="22">
        <v>5</v>
      </c>
      <c r="G221" s="108">
        <v>1247.2566666666667</v>
      </c>
      <c r="H221" s="25"/>
      <c r="I221" s="111">
        <f t="shared" si="7"/>
        <v>0</v>
      </c>
      <c r="J221" s="107" t="str">
        <f t="shared" si="6"/>
        <v/>
      </c>
    </row>
    <row r="222" spans="1:10">
      <c r="A222" s="22">
        <v>221</v>
      </c>
      <c r="B222" s="22" t="s">
        <v>15</v>
      </c>
      <c r="C222" s="40" t="s">
        <v>9508</v>
      </c>
      <c r="D222" s="39" t="s">
        <v>14149</v>
      </c>
      <c r="E222" s="22" t="s">
        <v>1952</v>
      </c>
      <c r="F222" s="22">
        <v>5</v>
      </c>
      <c r="G222" s="108">
        <v>1742.2299999999998</v>
      </c>
      <c r="H222" s="25"/>
      <c r="I222" s="111">
        <f t="shared" si="7"/>
        <v>0</v>
      </c>
      <c r="J222" s="107" t="str">
        <f t="shared" si="6"/>
        <v/>
      </c>
    </row>
    <row r="223" spans="1:10">
      <c r="A223" s="22">
        <v>222</v>
      </c>
      <c r="B223" s="22" t="s">
        <v>15</v>
      </c>
      <c r="C223" s="40" t="s">
        <v>9507</v>
      </c>
      <c r="D223" s="39" t="s">
        <v>4031</v>
      </c>
      <c r="E223" s="22" t="s">
        <v>1952</v>
      </c>
      <c r="F223" s="22">
        <v>41</v>
      </c>
      <c r="G223" s="108">
        <v>4.8933333333333335</v>
      </c>
      <c r="H223" s="25"/>
      <c r="I223" s="111">
        <f t="shared" si="7"/>
        <v>0</v>
      </c>
      <c r="J223" s="107" t="str">
        <f t="shared" si="6"/>
        <v/>
      </c>
    </row>
    <row r="224" spans="1:10">
      <c r="A224" s="22">
        <v>223</v>
      </c>
      <c r="B224" s="22" t="s">
        <v>15</v>
      </c>
      <c r="C224" s="40" t="s">
        <v>9506</v>
      </c>
      <c r="D224" s="39" t="s">
        <v>14147</v>
      </c>
      <c r="E224" s="22" t="s">
        <v>1952</v>
      </c>
      <c r="F224" s="22">
        <v>5</v>
      </c>
      <c r="G224" s="108">
        <v>527.42333333333329</v>
      </c>
      <c r="H224" s="25"/>
      <c r="I224" s="111">
        <f t="shared" si="7"/>
        <v>0</v>
      </c>
      <c r="J224" s="107" t="str">
        <f t="shared" si="6"/>
        <v/>
      </c>
    </row>
    <row r="225" spans="1:10">
      <c r="A225" s="22">
        <v>224</v>
      </c>
      <c r="B225" s="22" t="s">
        <v>15</v>
      </c>
      <c r="C225" s="40" t="s">
        <v>9506</v>
      </c>
      <c r="D225" s="39" t="s">
        <v>14147</v>
      </c>
      <c r="E225" s="22">
        <v>76823</v>
      </c>
      <c r="F225" s="22">
        <v>5</v>
      </c>
      <c r="G225" s="108">
        <v>372.23</v>
      </c>
      <c r="H225" s="25"/>
      <c r="I225" s="111">
        <f t="shared" si="7"/>
        <v>0</v>
      </c>
      <c r="J225" s="107" t="str">
        <f t="shared" si="6"/>
        <v/>
      </c>
    </row>
    <row r="226" spans="1:10">
      <c r="A226" s="22">
        <v>225</v>
      </c>
      <c r="B226" s="22" t="s">
        <v>15</v>
      </c>
      <c r="C226" s="40" t="s">
        <v>9505</v>
      </c>
      <c r="D226" s="39" t="s">
        <v>2838</v>
      </c>
      <c r="E226" s="22" t="s">
        <v>298</v>
      </c>
      <c r="F226" s="22">
        <v>5</v>
      </c>
      <c r="G226" s="108">
        <v>19</v>
      </c>
      <c r="H226" s="25"/>
      <c r="I226" s="111">
        <f t="shared" si="7"/>
        <v>0</v>
      </c>
      <c r="J226" s="107" t="str">
        <f t="shared" si="6"/>
        <v/>
      </c>
    </row>
    <row r="227" spans="1:10">
      <c r="A227" s="22">
        <v>226</v>
      </c>
      <c r="B227" s="22" t="s">
        <v>15</v>
      </c>
      <c r="C227" s="40" t="s">
        <v>9504</v>
      </c>
      <c r="D227" s="39" t="s">
        <v>14150</v>
      </c>
      <c r="E227" s="22">
        <v>76823</v>
      </c>
      <c r="F227" s="22">
        <v>5</v>
      </c>
      <c r="G227" s="108">
        <v>75</v>
      </c>
      <c r="H227" s="25"/>
      <c r="I227" s="111">
        <f t="shared" si="7"/>
        <v>0</v>
      </c>
      <c r="J227" s="107" t="str">
        <f t="shared" si="6"/>
        <v/>
      </c>
    </row>
    <row r="228" spans="1:10">
      <c r="A228" s="22">
        <v>227</v>
      </c>
      <c r="B228" s="22" t="s">
        <v>15</v>
      </c>
      <c r="C228" s="40" t="s">
        <v>9504</v>
      </c>
      <c r="D228" s="39" t="s">
        <v>14150</v>
      </c>
      <c r="E228" s="22" t="s">
        <v>298</v>
      </c>
      <c r="F228" s="22">
        <v>8</v>
      </c>
      <c r="G228" s="108">
        <v>19</v>
      </c>
      <c r="H228" s="25"/>
      <c r="I228" s="111">
        <f t="shared" si="7"/>
        <v>0</v>
      </c>
      <c r="J228" s="107" t="str">
        <f t="shared" si="6"/>
        <v/>
      </c>
    </row>
    <row r="229" spans="1:10">
      <c r="A229" s="22">
        <v>228</v>
      </c>
      <c r="B229" s="22" t="s">
        <v>15</v>
      </c>
      <c r="C229" s="40" t="s">
        <v>9503</v>
      </c>
      <c r="D229" s="39" t="s">
        <v>14151</v>
      </c>
      <c r="E229" s="22" t="s">
        <v>1952</v>
      </c>
      <c r="F229" s="22">
        <v>5</v>
      </c>
      <c r="G229" s="108">
        <v>177.73666666666668</v>
      </c>
      <c r="H229" s="25"/>
      <c r="I229" s="111">
        <f t="shared" si="7"/>
        <v>0</v>
      </c>
      <c r="J229" s="107" t="str">
        <f t="shared" si="6"/>
        <v/>
      </c>
    </row>
    <row r="230" spans="1:10">
      <c r="A230" s="22">
        <v>229</v>
      </c>
      <c r="B230" s="22" t="s">
        <v>15</v>
      </c>
      <c r="C230" s="40" t="s">
        <v>9502</v>
      </c>
      <c r="D230" s="39" t="s">
        <v>14148</v>
      </c>
      <c r="E230" s="22">
        <v>76823</v>
      </c>
      <c r="F230" s="22">
        <v>5</v>
      </c>
      <c r="G230" s="108">
        <v>270.02666666666664</v>
      </c>
      <c r="H230" s="25"/>
      <c r="I230" s="111">
        <f t="shared" si="7"/>
        <v>0</v>
      </c>
      <c r="J230" s="107" t="str">
        <f t="shared" si="6"/>
        <v/>
      </c>
    </row>
    <row r="231" spans="1:10">
      <c r="A231" s="22">
        <v>230</v>
      </c>
      <c r="B231" s="22" t="s">
        <v>15</v>
      </c>
      <c r="C231" s="40" t="s">
        <v>9501</v>
      </c>
      <c r="D231" s="39" t="s">
        <v>8656</v>
      </c>
      <c r="E231" s="22" t="s">
        <v>298</v>
      </c>
      <c r="F231" s="22">
        <v>5</v>
      </c>
      <c r="G231" s="108">
        <v>163</v>
      </c>
      <c r="H231" s="25"/>
      <c r="I231" s="111">
        <f t="shared" si="7"/>
        <v>0</v>
      </c>
      <c r="J231" s="107" t="str">
        <f t="shared" si="6"/>
        <v/>
      </c>
    </row>
    <row r="232" spans="1:10">
      <c r="A232" s="22">
        <v>231</v>
      </c>
      <c r="B232" s="22" t="s">
        <v>15</v>
      </c>
      <c r="C232" s="40" t="s">
        <v>9500</v>
      </c>
      <c r="D232" s="39" t="s">
        <v>3082</v>
      </c>
      <c r="E232" s="22" t="s">
        <v>1952</v>
      </c>
      <c r="F232" s="22">
        <v>12</v>
      </c>
      <c r="G232" s="108">
        <v>20.45</v>
      </c>
      <c r="H232" s="25"/>
      <c r="I232" s="111">
        <f t="shared" si="7"/>
        <v>0</v>
      </c>
      <c r="J232" s="107" t="str">
        <f t="shared" si="6"/>
        <v/>
      </c>
    </row>
    <row r="233" spans="1:10">
      <c r="A233" s="22">
        <v>232</v>
      </c>
      <c r="B233" s="22" t="s">
        <v>15</v>
      </c>
      <c r="C233" s="40" t="s">
        <v>9499</v>
      </c>
      <c r="D233" s="39" t="s">
        <v>5590</v>
      </c>
      <c r="E233" s="22" t="s">
        <v>1952</v>
      </c>
      <c r="F233" s="22">
        <v>5</v>
      </c>
      <c r="G233" s="108">
        <v>75.860000000000014</v>
      </c>
      <c r="H233" s="25"/>
      <c r="I233" s="111">
        <f t="shared" si="7"/>
        <v>0</v>
      </c>
      <c r="J233" s="107" t="str">
        <f t="shared" si="6"/>
        <v/>
      </c>
    </row>
    <row r="234" spans="1:10">
      <c r="A234" s="22">
        <v>233</v>
      </c>
      <c r="B234" s="22" t="s">
        <v>15</v>
      </c>
      <c r="C234" s="40" t="s">
        <v>9498</v>
      </c>
      <c r="D234" s="39" t="s">
        <v>14152</v>
      </c>
      <c r="E234" s="22">
        <v>76823</v>
      </c>
      <c r="F234" s="22">
        <v>19</v>
      </c>
      <c r="G234" s="108">
        <v>8.9066666666666663</v>
      </c>
      <c r="H234" s="25"/>
      <c r="I234" s="111">
        <f t="shared" si="7"/>
        <v>0</v>
      </c>
      <c r="J234" s="107" t="str">
        <f t="shared" si="6"/>
        <v/>
      </c>
    </row>
    <row r="235" spans="1:10">
      <c r="A235" s="22">
        <v>234</v>
      </c>
      <c r="B235" s="22" t="s">
        <v>15</v>
      </c>
      <c r="C235" s="40" t="s">
        <v>9497</v>
      </c>
      <c r="D235" s="39" t="s">
        <v>9017</v>
      </c>
      <c r="E235" s="22" t="s">
        <v>1952</v>
      </c>
      <c r="F235" s="22">
        <v>16</v>
      </c>
      <c r="G235" s="108">
        <v>83.236666666666665</v>
      </c>
      <c r="H235" s="25"/>
      <c r="I235" s="111">
        <f t="shared" si="7"/>
        <v>0</v>
      </c>
      <c r="J235" s="107" t="str">
        <f t="shared" si="6"/>
        <v/>
      </c>
    </row>
    <row r="236" spans="1:10">
      <c r="A236" s="22">
        <v>235</v>
      </c>
      <c r="B236" s="22" t="s">
        <v>15</v>
      </c>
      <c r="C236" s="40" t="s">
        <v>9496</v>
      </c>
      <c r="D236" s="39" t="s">
        <v>14153</v>
      </c>
      <c r="E236" s="22">
        <v>76823</v>
      </c>
      <c r="F236" s="22">
        <v>5</v>
      </c>
      <c r="G236" s="108">
        <v>1400</v>
      </c>
      <c r="H236" s="25"/>
      <c r="I236" s="111">
        <f t="shared" si="7"/>
        <v>0</v>
      </c>
      <c r="J236" s="107" t="str">
        <f t="shared" si="6"/>
        <v/>
      </c>
    </row>
    <row r="237" spans="1:10">
      <c r="A237" s="22">
        <v>236</v>
      </c>
      <c r="B237" s="22" t="s">
        <v>15</v>
      </c>
      <c r="C237" s="40" t="s">
        <v>9495</v>
      </c>
      <c r="D237" s="39" t="s">
        <v>14154</v>
      </c>
      <c r="E237" s="22">
        <v>76823</v>
      </c>
      <c r="F237" s="22">
        <v>5</v>
      </c>
      <c r="G237" s="108">
        <v>50</v>
      </c>
      <c r="H237" s="25"/>
      <c r="I237" s="111">
        <f t="shared" si="7"/>
        <v>0</v>
      </c>
      <c r="J237" s="107" t="str">
        <f t="shared" si="6"/>
        <v/>
      </c>
    </row>
    <row r="238" spans="1:10">
      <c r="A238" s="22">
        <v>237</v>
      </c>
      <c r="B238" s="22" t="s">
        <v>15</v>
      </c>
      <c r="C238" s="40" t="s">
        <v>9494</v>
      </c>
      <c r="D238" s="39" t="s">
        <v>5240</v>
      </c>
      <c r="E238" s="22">
        <v>76823</v>
      </c>
      <c r="F238" s="22">
        <v>50</v>
      </c>
      <c r="G238" s="108">
        <v>455.74</v>
      </c>
      <c r="H238" s="25"/>
      <c r="I238" s="111">
        <f t="shared" si="7"/>
        <v>0</v>
      </c>
      <c r="J238" s="107" t="str">
        <f t="shared" si="6"/>
        <v/>
      </c>
    </row>
    <row r="239" spans="1:10">
      <c r="A239" s="22">
        <v>238</v>
      </c>
      <c r="B239" s="22" t="s">
        <v>15</v>
      </c>
      <c r="C239" s="40" t="s">
        <v>9493</v>
      </c>
      <c r="D239" s="39" t="s">
        <v>14148</v>
      </c>
      <c r="E239" s="22" t="s">
        <v>1952</v>
      </c>
      <c r="F239" s="22">
        <v>5</v>
      </c>
      <c r="G239" s="108">
        <v>1037.4866666666667</v>
      </c>
      <c r="H239" s="25"/>
      <c r="I239" s="111">
        <f t="shared" si="7"/>
        <v>0</v>
      </c>
      <c r="J239" s="107" t="str">
        <f t="shared" si="6"/>
        <v/>
      </c>
    </row>
    <row r="240" spans="1:10">
      <c r="A240" s="22">
        <v>239</v>
      </c>
      <c r="B240" s="22" t="s">
        <v>15</v>
      </c>
      <c r="C240" s="40" t="s">
        <v>9492</v>
      </c>
      <c r="D240" s="39" t="s">
        <v>2983</v>
      </c>
      <c r="E240" s="22">
        <v>76823</v>
      </c>
      <c r="F240" s="22">
        <v>12</v>
      </c>
      <c r="G240" s="108">
        <v>45</v>
      </c>
      <c r="H240" s="25"/>
      <c r="I240" s="111">
        <f t="shared" si="7"/>
        <v>0</v>
      </c>
      <c r="J240" s="107" t="str">
        <f t="shared" si="6"/>
        <v/>
      </c>
    </row>
    <row r="241" spans="1:10">
      <c r="A241" s="22">
        <v>240</v>
      </c>
      <c r="B241" s="22" t="s">
        <v>15</v>
      </c>
      <c r="C241" s="40" t="s">
        <v>9491</v>
      </c>
      <c r="D241" s="39" t="s">
        <v>14147</v>
      </c>
      <c r="E241" s="22" t="s">
        <v>1952</v>
      </c>
      <c r="F241" s="22">
        <v>5</v>
      </c>
      <c r="G241" s="108">
        <v>340.05666666666667</v>
      </c>
      <c r="H241" s="25"/>
      <c r="I241" s="111">
        <f t="shared" si="7"/>
        <v>0</v>
      </c>
      <c r="J241" s="107" t="str">
        <f t="shared" si="6"/>
        <v/>
      </c>
    </row>
    <row r="242" spans="1:10">
      <c r="A242" s="22">
        <v>241</v>
      </c>
      <c r="B242" s="22" t="s">
        <v>15</v>
      </c>
      <c r="C242" s="40" t="s">
        <v>9491</v>
      </c>
      <c r="D242" s="39" t="s">
        <v>14147</v>
      </c>
      <c r="E242" s="22">
        <v>76823</v>
      </c>
      <c r="F242" s="22">
        <v>7</v>
      </c>
      <c r="G242" s="108">
        <v>324.58666666666664</v>
      </c>
      <c r="H242" s="25"/>
      <c r="I242" s="111">
        <f t="shared" si="7"/>
        <v>0</v>
      </c>
      <c r="J242" s="107" t="str">
        <f t="shared" si="6"/>
        <v/>
      </c>
    </row>
    <row r="243" spans="1:10">
      <c r="A243" s="22">
        <v>242</v>
      </c>
      <c r="B243" s="22" t="s">
        <v>15</v>
      </c>
      <c r="C243" s="40" t="s">
        <v>9490</v>
      </c>
      <c r="D243" s="39" t="s">
        <v>14120</v>
      </c>
      <c r="E243" s="22" t="s">
        <v>1952</v>
      </c>
      <c r="F243" s="22">
        <v>5</v>
      </c>
      <c r="G243" s="108">
        <v>194.04999999999998</v>
      </c>
      <c r="H243" s="25"/>
      <c r="I243" s="111">
        <f t="shared" si="7"/>
        <v>0</v>
      </c>
      <c r="J243" s="107" t="str">
        <f t="shared" si="6"/>
        <v/>
      </c>
    </row>
    <row r="244" spans="1:10">
      <c r="A244" s="22">
        <v>243</v>
      </c>
      <c r="B244" s="22" t="s">
        <v>15</v>
      </c>
      <c r="C244" s="40" t="s">
        <v>9489</v>
      </c>
      <c r="D244" s="39" t="s">
        <v>14155</v>
      </c>
      <c r="E244" s="22">
        <v>76823</v>
      </c>
      <c r="F244" s="22">
        <v>5</v>
      </c>
      <c r="G244" s="108">
        <v>29000</v>
      </c>
      <c r="H244" s="25"/>
      <c r="I244" s="111">
        <f t="shared" si="7"/>
        <v>0</v>
      </c>
      <c r="J244" s="107" t="str">
        <f t="shared" si="6"/>
        <v/>
      </c>
    </row>
    <row r="245" spans="1:10">
      <c r="A245" s="22">
        <v>244</v>
      </c>
      <c r="B245" s="22" t="s">
        <v>15</v>
      </c>
      <c r="C245" s="40" t="s">
        <v>9488</v>
      </c>
      <c r="D245" s="39" t="s">
        <v>14156</v>
      </c>
      <c r="E245" s="22" t="s">
        <v>1952</v>
      </c>
      <c r="F245" s="22">
        <v>5</v>
      </c>
      <c r="G245" s="108">
        <v>68.75333333333333</v>
      </c>
      <c r="H245" s="25"/>
      <c r="I245" s="111">
        <f t="shared" si="7"/>
        <v>0</v>
      </c>
      <c r="J245" s="107" t="str">
        <f t="shared" si="6"/>
        <v/>
      </c>
    </row>
    <row r="246" spans="1:10">
      <c r="A246" s="22">
        <v>245</v>
      </c>
      <c r="B246" s="22" t="s">
        <v>15</v>
      </c>
      <c r="C246" s="40" t="s">
        <v>9487</v>
      </c>
      <c r="D246" s="39" t="s">
        <v>6406</v>
      </c>
      <c r="E246" s="22" t="s">
        <v>1952</v>
      </c>
      <c r="F246" s="22">
        <v>5</v>
      </c>
      <c r="G246" s="108">
        <v>77.059999999999988</v>
      </c>
      <c r="H246" s="25"/>
      <c r="I246" s="111">
        <f t="shared" si="7"/>
        <v>0</v>
      </c>
      <c r="J246" s="107" t="str">
        <f t="shared" si="6"/>
        <v/>
      </c>
    </row>
    <row r="247" spans="1:10">
      <c r="A247" s="22">
        <v>246</v>
      </c>
      <c r="B247" s="22" t="s">
        <v>15</v>
      </c>
      <c r="C247" s="40" t="s">
        <v>9486</v>
      </c>
      <c r="D247" s="39" t="s">
        <v>3385</v>
      </c>
      <c r="E247" s="22">
        <v>76823</v>
      </c>
      <c r="F247" s="22">
        <v>10</v>
      </c>
      <c r="G247" s="108">
        <v>27.73</v>
      </c>
      <c r="H247" s="25"/>
      <c r="I247" s="111">
        <f t="shared" si="7"/>
        <v>0</v>
      </c>
      <c r="J247" s="107" t="str">
        <f t="shared" si="6"/>
        <v/>
      </c>
    </row>
    <row r="248" spans="1:10">
      <c r="A248" s="22">
        <v>247</v>
      </c>
      <c r="B248" s="22" t="s">
        <v>15</v>
      </c>
      <c r="C248" s="40" t="s">
        <v>9485</v>
      </c>
      <c r="D248" s="39" t="s">
        <v>2801</v>
      </c>
      <c r="E248" s="22">
        <v>50632</v>
      </c>
      <c r="F248" s="22">
        <v>5</v>
      </c>
      <c r="G248" s="108">
        <v>42.93</v>
      </c>
      <c r="H248" s="25"/>
      <c r="I248" s="111">
        <f t="shared" si="7"/>
        <v>0</v>
      </c>
      <c r="J248" s="107" t="str">
        <f t="shared" si="6"/>
        <v/>
      </c>
    </row>
    <row r="249" spans="1:10">
      <c r="A249" s="22">
        <v>248</v>
      </c>
      <c r="B249" s="22" t="s">
        <v>15</v>
      </c>
      <c r="C249" s="40" t="s">
        <v>9484</v>
      </c>
      <c r="D249" s="39" t="s">
        <v>14157</v>
      </c>
      <c r="E249" s="22">
        <v>50632</v>
      </c>
      <c r="F249" s="22">
        <v>26</v>
      </c>
      <c r="G249" s="108">
        <v>33.93666666666666</v>
      </c>
      <c r="H249" s="25"/>
      <c r="I249" s="111">
        <f t="shared" si="7"/>
        <v>0</v>
      </c>
      <c r="J249" s="107" t="str">
        <f t="shared" si="6"/>
        <v/>
      </c>
    </row>
    <row r="250" spans="1:10">
      <c r="A250" s="22">
        <v>249</v>
      </c>
      <c r="B250" s="22" t="s">
        <v>15</v>
      </c>
      <c r="C250" s="40" t="s">
        <v>9483</v>
      </c>
      <c r="D250" s="39" t="s">
        <v>2801</v>
      </c>
      <c r="E250" s="22">
        <v>9455</v>
      </c>
      <c r="F250" s="22">
        <v>5</v>
      </c>
      <c r="G250" s="108">
        <v>42.98</v>
      </c>
      <c r="H250" s="25"/>
      <c r="I250" s="111">
        <f t="shared" si="7"/>
        <v>0</v>
      </c>
      <c r="J250" s="107" t="str">
        <f t="shared" si="6"/>
        <v/>
      </c>
    </row>
    <row r="251" spans="1:10">
      <c r="A251" s="22">
        <v>250</v>
      </c>
      <c r="B251" s="22" t="s">
        <v>15</v>
      </c>
      <c r="C251" s="40" t="s">
        <v>9483</v>
      </c>
      <c r="D251" s="39" t="s">
        <v>2801</v>
      </c>
      <c r="E251" s="22">
        <v>73134</v>
      </c>
      <c r="F251" s="22">
        <v>5</v>
      </c>
      <c r="G251" s="108">
        <v>42.98</v>
      </c>
      <c r="H251" s="25"/>
      <c r="I251" s="111">
        <f t="shared" si="7"/>
        <v>0</v>
      </c>
      <c r="J251" s="107" t="str">
        <f t="shared" si="6"/>
        <v/>
      </c>
    </row>
    <row r="252" spans="1:10">
      <c r="A252" s="22">
        <v>251</v>
      </c>
      <c r="B252" s="22" t="s">
        <v>15</v>
      </c>
      <c r="C252" s="40" t="s">
        <v>9483</v>
      </c>
      <c r="D252" s="39" t="s">
        <v>2801</v>
      </c>
      <c r="E252" s="22">
        <v>97613</v>
      </c>
      <c r="F252" s="22">
        <v>25</v>
      </c>
      <c r="G252" s="108">
        <v>42.323333333333331</v>
      </c>
      <c r="H252" s="25"/>
      <c r="I252" s="111">
        <f t="shared" si="7"/>
        <v>0</v>
      </c>
      <c r="J252" s="107" t="str">
        <f t="shared" si="6"/>
        <v/>
      </c>
    </row>
    <row r="253" spans="1:10">
      <c r="A253" s="22">
        <v>252</v>
      </c>
      <c r="B253" s="22" t="s">
        <v>15</v>
      </c>
      <c r="C253" s="40" t="s">
        <v>9482</v>
      </c>
      <c r="D253" s="39" t="s">
        <v>14158</v>
      </c>
      <c r="E253" s="22">
        <v>76823</v>
      </c>
      <c r="F253" s="22">
        <v>10</v>
      </c>
      <c r="G253" s="108">
        <v>24</v>
      </c>
      <c r="H253" s="25"/>
      <c r="I253" s="111">
        <f t="shared" si="7"/>
        <v>0</v>
      </c>
      <c r="J253" s="107" t="str">
        <f t="shared" si="6"/>
        <v/>
      </c>
    </row>
    <row r="254" spans="1:10">
      <c r="A254" s="22">
        <v>253</v>
      </c>
      <c r="B254" s="22" t="s">
        <v>15</v>
      </c>
      <c r="C254" s="40" t="s">
        <v>9481</v>
      </c>
      <c r="D254" s="39" t="s">
        <v>14159</v>
      </c>
      <c r="E254" s="22" t="s">
        <v>1952</v>
      </c>
      <c r="F254" s="22">
        <v>5</v>
      </c>
      <c r="G254" s="108">
        <v>802.78</v>
      </c>
      <c r="H254" s="25"/>
      <c r="I254" s="111">
        <f t="shared" si="7"/>
        <v>0</v>
      </c>
      <c r="J254" s="107" t="str">
        <f t="shared" si="6"/>
        <v/>
      </c>
    </row>
    <row r="255" spans="1:10">
      <c r="A255" s="22">
        <v>254</v>
      </c>
      <c r="B255" s="22" t="s">
        <v>15</v>
      </c>
      <c r="C255" s="40" t="s">
        <v>9480</v>
      </c>
      <c r="D255" s="39" t="s">
        <v>14160</v>
      </c>
      <c r="E255" s="22" t="s">
        <v>1952</v>
      </c>
      <c r="F255" s="22">
        <v>20</v>
      </c>
      <c r="G255" s="108">
        <v>435.40000000000003</v>
      </c>
      <c r="H255" s="25"/>
      <c r="I255" s="111">
        <f t="shared" si="7"/>
        <v>0</v>
      </c>
      <c r="J255" s="107" t="str">
        <f t="shared" si="6"/>
        <v/>
      </c>
    </row>
    <row r="256" spans="1:10">
      <c r="A256" s="22">
        <v>255</v>
      </c>
      <c r="B256" s="22" t="s">
        <v>15</v>
      </c>
      <c r="C256" s="40" t="s">
        <v>9479</v>
      </c>
      <c r="D256" s="39" t="s">
        <v>14161</v>
      </c>
      <c r="E256" s="22">
        <v>76823</v>
      </c>
      <c r="F256" s="22">
        <v>63</v>
      </c>
      <c r="G256" s="108">
        <v>45</v>
      </c>
      <c r="H256" s="25"/>
      <c r="I256" s="111">
        <f t="shared" si="7"/>
        <v>0</v>
      </c>
      <c r="J256" s="107" t="str">
        <f t="shared" si="6"/>
        <v/>
      </c>
    </row>
    <row r="257" spans="1:10">
      <c r="A257" s="22">
        <v>256</v>
      </c>
      <c r="B257" s="22" t="s">
        <v>15</v>
      </c>
      <c r="C257" s="40" t="s">
        <v>9478</v>
      </c>
      <c r="D257" s="39" t="s">
        <v>5391</v>
      </c>
      <c r="E257" s="22">
        <v>76823</v>
      </c>
      <c r="F257" s="22">
        <v>12</v>
      </c>
      <c r="G257" s="108">
        <v>121</v>
      </c>
      <c r="H257" s="25"/>
      <c r="I257" s="111">
        <f t="shared" si="7"/>
        <v>0</v>
      </c>
      <c r="J257" s="107" t="str">
        <f t="shared" si="6"/>
        <v/>
      </c>
    </row>
    <row r="258" spans="1:10">
      <c r="A258" s="22">
        <v>257</v>
      </c>
      <c r="B258" s="22" t="s">
        <v>15</v>
      </c>
      <c r="C258" s="40" t="s">
        <v>9477</v>
      </c>
      <c r="D258" s="39" t="s">
        <v>4496</v>
      </c>
      <c r="E258" s="22">
        <v>76823</v>
      </c>
      <c r="F258" s="22">
        <v>5</v>
      </c>
      <c r="G258" s="108">
        <v>280</v>
      </c>
      <c r="H258" s="25"/>
      <c r="I258" s="111">
        <f t="shared" si="7"/>
        <v>0</v>
      </c>
      <c r="J258" s="107" t="str">
        <f t="shared" ref="J258:J321" si="8">IF(H:H&gt;G:G, "Above Estimated Unit Price", "")</f>
        <v/>
      </c>
    </row>
    <row r="259" spans="1:10">
      <c r="A259" s="22">
        <v>258</v>
      </c>
      <c r="B259" s="22" t="s">
        <v>15</v>
      </c>
      <c r="C259" s="40" t="s">
        <v>9476</v>
      </c>
      <c r="D259" s="39" t="s">
        <v>14162</v>
      </c>
      <c r="E259" s="22">
        <v>76823</v>
      </c>
      <c r="F259" s="22">
        <v>5</v>
      </c>
      <c r="G259" s="108">
        <v>163</v>
      </c>
      <c r="H259" s="25"/>
      <c r="I259" s="111">
        <f t="shared" ref="I259:I322" si="9">F259*H259</f>
        <v>0</v>
      </c>
      <c r="J259" s="107" t="str">
        <f t="shared" si="8"/>
        <v/>
      </c>
    </row>
    <row r="260" spans="1:10">
      <c r="A260" s="22">
        <v>259</v>
      </c>
      <c r="B260" s="22" t="s">
        <v>15</v>
      </c>
      <c r="C260" s="40" t="s">
        <v>9475</v>
      </c>
      <c r="D260" s="39" t="s">
        <v>5806</v>
      </c>
      <c r="E260" s="22">
        <v>76823</v>
      </c>
      <c r="F260" s="22">
        <v>5</v>
      </c>
      <c r="G260" s="108">
        <v>124.47</v>
      </c>
      <c r="H260" s="25"/>
      <c r="I260" s="111">
        <f t="shared" si="9"/>
        <v>0</v>
      </c>
      <c r="J260" s="107" t="str">
        <f t="shared" si="8"/>
        <v/>
      </c>
    </row>
    <row r="261" spans="1:10">
      <c r="A261" s="22">
        <v>260</v>
      </c>
      <c r="B261" s="22" t="s">
        <v>15</v>
      </c>
      <c r="C261" s="40" t="s">
        <v>9474</v>
      </c>
      <c r="D261" s="39" t="s">
        <v>5806</v>
      </c>
      <c r="E261" s="22" t="s">
        <v>298</v>
      </c>
      <c r="F261" s="22">
        <v>5</v>
      </c>
      <c r="G261" s="108">
        <v>262</v>
      </c>
      <c r="H261" s="25"/>
      <c r="I261" s="111">
        <f t="shared" si="9"/>
        <v>0</v>
      </c>
      <c r="J261" s="107" t="str">
        <f t="shared" si="8"/>
        <v/>
      </c>
    </row>
    <row r="262" spans="1:10">
      <c r="A262" s="22">
        <v>261</v>
      </c>
      <c r="B262" s="22" t="s">
        <v>15</v>
      </c>
      <c r="C262" s="40" t="s">
        <v>9473</v>
      </c>
      <c r="D262" s="39" t="s">
        <v>14163</v>
      </c>
      <c r="E262" s="22">
        <v>76823</v>
      </c>
      <c r="F262" s="22">
        <v>5</v>
      </c>
      <c r="G262" s="108">
        <v>150</v>
      </c>
      <c r="H262" s="25"/>
      <c r="I262" s="111">
        <f t="shared" si="9"/>
        <v>0</v>
      </c>
      <c r="J262" s="107" t="str">
        <f t="shared" si="8"/>
        <v/>
      </c>
    </row>
    <row r="263" spans="1:10">
      <c r="A263" s="22">
        <v>262</v>
      </c>
      <c r="B263" s="22" t="s">
        <v>15</v>
      </c>
      <c r="C263" s="40" t="s">
        <v>9472</v>
      </c>
      <c r="D263" s="39" t="s">
        <v>14164</v>
      </c>
      <c r="E263" s="22">
        <v>76823</v>
      </c>
      <c r="F263" s="22">
        <v>5</v>
      </c>
      <c r="G263" s="108">
        <v>550</v>
      </c>
      <c r="H263" s="25"/>
      <c r="I263" s="111">
        <f t="shared" si="9"/>
        <v>0</v>
      </c>
      <c r="J263" s="107" t="str">
        <f t="shared" si="8"/>
        <v/>
      </c>
    </row>
    <row r="264" spans="1:10">
      <c r="A264" s="22">
        <v>263</v>
      </c>
      <c r="B264" s="22" t="s">
        <v>15</v>
      </c>
      <c r="C264" s="40" t="s">
        <v>9471</v>
      </c>
      <c r="D264" s="39" t="s">
        <v>4496</v>
      </c>
      <c r="E264" s="22" t="s">
        <v>298</v>
      </c>
      <c r="F264" s="22">
        <v>5</v>
      </c>
      <c r="G264" s="108">
        <v>169.47</v>
      </c>
      <c r="H264" s="25"/>
      <c r="I264" s="111">
        <f t="shared" si="9"/>
        <v>0</v>
      </c>
      <c r="J264" s="107" t="str">
        <f t="shared" si="8"/>
        <v/>
      </c>
    </row>
    <row r="265" spans="1:10">
      <c r="A265" s="22">
        <v>264</v>
      </c>
      <c r="B265" s="22" t="s">
        <v>15</v>
      </c>
      <c r="C265" s="40" t="s">
        <v>9470</v>
      </c>
      <c r="D265" s="39" t="s">
        <v>5806</v>
      </c>
      <c r="E265" s="22" t="s">
        <v>298</v>
      </c>
      <c r="F265" s="22">
        <v>5</v>
      </c>
      <c r="G265" s="108">
        <v>191</v>
      </c>
      <c r="H265" s="25"/>
      <c r="I265" s="111">
        <f t="shared" si="9"/>
        <v>0</v>
      </c>
      <c r="J265" s="107" t="str">
        <f t="shared" si="8"/>
        <v/>
      </c>
    </row>
    <row r="266" spans="1:10">
      <c r="A266" s="22">
        <v>265</v>
      </c>
      <c r="B266" s="22" t="s">
        <v>15</v>
      </c>
      <c r="C266" s="40" t="s">
        <v>9469</v>
      </c>
      <c r="D266" s="39" t="s">
        <v>5806</v>
      </c>
      <c r="E266" s="22" t="s">
        <v>9442</v>
      </c>
      <c r="F266" s="22">
        <v>5</v>
      </c>
      <c r="G266" s="108">
        <v>295</v>
      </c>
      <c r="H266" s="25"/>
      <c r="I266" s="111">
        <f t="shared" si="9"/>
        <v>0</v>
      </c>
      <c r="J266" s="107" t="str">
        <f t="shared" si="8"/>
        <v/>
      </c>
    </row>
    <row r="267" spans="1:10">
      <c r="A267" s="22">
        <v>266</v>
      </c>
      <c r="B267" s="22" t="s">
        <v>15</v>
      </c>
      <c r="C267" s="40" t="s">
        <v>9468</v>
      </c>
      <c r="D267" s="39" t="s">
        <v>14165</v>
      </c>
      <c r="E267" s="22">
        <v>76823</v>
      </c>
      <c r="F267" s="22">
        <v>19</v>
      </c>
      <c r="G267" s="108">
        <v>103.9</v>
      </c>
      <c r="H267" s="25"/>
      <c r="I267" s="111">
        <f t="shared" si="9"/>
        <v>0</v>
      </c>
      <c r="J267" s="107" t="str">
        <f t="shared" si="8"/>
        <v/>
      </c>
    </row>
    <row r="268" spans="1:10">
      <c r="A268" s="22">
        <v>267</v>
      </c>
      <c r="B268" s="22" t="s">
        <v>15</v>
      </c>
      <c r="C268" s="40" t="s">
        <v>9467</v>
      </c>
      <c r="D268" s="39" t="s">
        <v>14165</v>
      </c>
      <c r="E268" s="22">
        <v>76823</v>
      </c>
      <c r="F268" s="22">
        <v>5</v>
      </c>
      <c r="G268" s="108">
        <v>103.53</v>
      </c>
      <c r="H268" s="25"/>
      <c r="I268" s="111">
        <f t="shared" si="9"/>
        <v>0</v>
      </c>
      <c r="J268" s="107" t="str">
        <f t="shared" si="8"/>
        <v/>
      </c>
    </row>
    <row r="269" spans="1:10">
      <c r="A269" s="22">
        <v>268</v>
      </c>
      <c r="B269" s="22" t="s">
        <v>15</v>
      </c>
      <c r="C269" s="40" t="s">
        <v>9466</v>
      </c>
      <c r="D269" s="39" t="s">
        <v>14166</v>
      </c>
      <c r="E269" s="22">
        <v>76823</v>
      </c>
      <c r="F269" s="22">
        <v>11</v>
      </c>
      <c r="G269" s="108">
        <v>84.99</v>
      </c>
      <c r="H269" s="25"/>
      <c r="I269" s="111">
        <f t="shared" si="9"/>
        <v>0</v>
      </c>
      <c r="J269" s="107" t="str">
        <f t="shared" si="8"/>
        <v/>
      </c>
    </row>
    <row r="270" spans="1:10">
      <c r="A270" s="22">
        <v>269</v>
      </c>
      <c r="B270" s="22" t="s">
        <v>15</v>
      </c>
      <c r="C270" s="40" t="s">
        <v>9465</v>
      </c>
      <c r="D270" s="39" t="s">
        <v>14167</v>
      </c>
      <c r="E270" s="22" t="s">
        <v>1952</v>
      </c>
      <c r="F270" s="22">
        <v>5</v>
      </c>
      <c r="G270" s="108">
        <v>2197.5233333333335</v>
      </c>
      <c r="H270" s="25"/>
      <c r="I270" s="111">
        <f t="shared" si="9"/>
        <v>0</v>
      </c>
      <c r="J270" s="107" t="str">
        <f t="shared" si="8"/>
        <v/>
      </c>
    </row>
    <row r="271" spans="1:10">
      <c r="A271" s="22">
        <v>270</v>
      </c>
      <c r="B271" s="22" t="s">
        <v>15</v>
      </c>
      <c r="C271" s="40" t="s">
        <v>9464</v>
      </c>
      <c r="D271" s="39" t="s">
        <v>4497</v>
      </c>
      <c r="E271" s="22" t="s">
        <v>1952</v>
      </c>
      <c r="F271" s="22">
        <v>7</v>
      </c>
      <c r="G271" s="108">
        <v>45.156666666666659</v>
      </c>
      <c r="H271" s="25"/>
      <c r="I271" s="111">
        <f t="shared" si="9"/>
        <v>0</v>
      </c>
      <c r="J271" s="107" t="str">
        <f t="shared" si="8"/>
        <v/>
      </c>
    </row>
    <row r="272" spans="1:10">
      <c r="A272" s="22">
        <v>271</v>
      </c>
      <c r="B272" s="22" t="s">
        <v>15</v>
      </c>
      <c r="C272" s="40" t="s">
        <v>9463</v>
      </c>
      <c r="D272" s="39" t="s">
        <v>2983</v>
      </c>
      <c r="E272" s="22">
        <v>76823</v>
      </c>
      <c r="F272" s="22">
        <v>19</v>
      </c>
      <c r="G272" s="108">
        <v>80.5</v>
      </c>
      <c r="H272" s="25"/>
      <c r="I272" s="111">
        <f t="shared" si="9"/>
        <v>0</v>
      </c>
      <c r="J272" s="107" t="str">
        <f t="shared" si="8"/>
        <v/>
      </c>
    </row>
    <row r="273" spans="1:10">
      <c r="A273" s="22">
        <v>272</v>
      </c>
      <c r="B273" s="22" t="s">
        <v>15</v>
      </c>
      <c r="C273" s="40" t="s">
        <v>9462</v>
      </c>
      <c r="D273" s="39" t="s">
        <v>9461</v>
      </c>
      <c r="E273" s="22" t="s">
        <v>1952</v>
      </c>
      <c r="F273" s="22">
        <v>22</v>
      </c>
      <c r="G273" s="108">
        <v>42.933333333333337</v>
      </c>
      <c r="H273" s="25"/>
      <c r="I273" s="111">
        <f t="shared" si="9"/>
        <v>0</v>
      </c>
      <c r="J273" s="107" t="str">
        <f t="shared" si="8"/>
        <v/>
      </c>
    </row>
    <row r="274" spans="1:10">
      <c r="A274" s="22">
        <v>273</v>
      </c>
      <c r="B274" s="22" t="s">
        <v>15</v>
      </c>
      <c r="C274" s="40" t="s">
        <v>9460</v>
      </c>
      <c r="D274" s="39" t="s">
        <v>3214</v>
      </c>
      <c r="E274" s="22" t="s">
        <v>1952</v>
      </c>
      <c r="F274" s="22">
        <v>14</v>
      </c>
      <c r="G274" s="108">
        <v>52.276666666666664</v>
      </c>
      <c r="H274" s="25"/>
      <c r="I274" s="111">
        <f t="shared" si="9"/>
        <v>0</v>
      </c>
      <c r="J274" s="107" t="str">
        <f t="shared" si="8"/>
        <v/>
      </c>
    </row>
    <row r="275" spans="1:10">
      <c r="A275" s="22">
        <v>274</v>
      </c>
      <c r="B275" s="22" t="s">
        <v>15</v>
      </c>
      <c r="C275" s="40" t="s">
        <v>9459</v>
      </c>
      <c r="D275" s="39" t="s">
        <v>14168</v>
      </c>
      <c r="E275" s="22">
        <v>76823</v>
      </c>
      <c r="F275" s="22">
        <v>5</v>
      </c>
      <c r="G275" s="108">
        <v>65</v>
      </c>
      <c r="H275" s="25"/>
      <c r="I275" s="111">
        <f t="shared" si="9"/>
        <v>0</v>
      </c>
      <c r="J275" s="107" t="str">
        <f t="shared" si="8"/>
        <v/>
      </c>
    </row>
    <row r="276" spans="1:10">
      <c r="A276" s="22">
        <v>275</v>
      </c>
      <c r="B276" s="22" t="s">
        <v>15</v>
      </c>
      <c r="C276" s="40" t="s">
        <v>9458</v>
      </c>
      <c r="D276" s="39" t="s">
        <v>9457</v>
      </c>
      <c r="E276" s="22" t="s">
        <v>1952</v>
      </c>
      <c r="F276" s="22">
        <v>5</v>
      </c>
      <c r="G276" s="108">
        <v>188.96666666666667</v>
      </c>
      <c r="H276" s="25"/>
      <c r="I276" s="111">
        <f t="shared" si="9"/>
        <v>0</v>
      </c>
      <c r="J276" s="107" t="str">
        <f t="shared" si="8"/>
        <v/>
      </c>
    </row>
    <row r="277" spans="1:10">
      <c r="A277" s="22">
        <v>276</v>
      </c>
      <c r="B277" s="22" t="s">
        <v>15</v>
      </c>
      <c r="C277" s="40" t="s">
        <v>9456</v>
      </c>
      <c r="D277" s="39" t="s">
        <v>14169</v>
      </c>
      <c r="E277" s="22" t="s">
        <v>1952</v>
      </c>
      <c r="F277" s="22">
        <v>12</v>
      </c>
      <c r="G277" s="108">
        <v>40.546666666666667</v>
      </c>
      <c r="H277" s="25"/>
      <c r="I277" s="111">
        <f t="shared" si="9"/>
        <v>0</v>
      </c>
      <c r="J277" s="107" t="str">
        <f t="shared" si="8"/>
        <v/>
      </c>
    </row>
    <row r="278" spans="1:10">
      <c r="A278" s="22">
        <v>277</v>
      </c>
      <c r="B278" s="22" t="s">
        <v>15</v>
      </c>
      <c r="C278" s="40" t="s">
        <v>9455</v>
      </c>
      <c r="D278" s="39" t="s">
        <v>14170</v>
      </c>
      <c r="E278" s="22" t="s">
        <v>1952</v>
      </c>
      <c r="F278" s="22">
        <v>18</v>
      </c>
      <c r="G278" s="108">
        <v>404.3533333333333</v>
      </c>
      <c r="H278" s="25"/>
      <c r="I278" s="111">
        <f t="shared" si="9"/>
        <v>0</v>
      </c>
      <c r="J278" s="107" t="str">
        <f t="shared" si="8"/>
        <v/>
      </c>
    </row>
    <row r="279" spans="1:10">
      <c r="A279" s="22">
        <v>278</v>
      </c>
      <c r="B279" s="22" t="s">
        <v>15</v>
      </c>
      <c r="C279" s="40" t="s">
        <v>9454</v>
      </c>
      <c r="D279" s="39" t="s">
        <v>14170</v>
      </c>
      <c r="E279" s="22" t="s">
        <v>1952</v>
      </c>
      <c r="F279" s="22">
        <v>15</v>
      </c>
      <c r="G279" s="108">
        <v>748.20333333333326</v>
      </c>
      <c r="H279" s="25"/>
      <c r="I279" s="111">
        <f t="shared" si="9"/>
        <v>0</v>
      </c>
      <c r="J279" s="107" t="str">
        <f t="shared" si="8"/>
        <v/>
      </c>
    </row>
    <row r="280" spans="1:10">
      <c r="A280" s="22">
        <v>279</v>
      </c>
      <c r="B280" s="22" t="s">
        <v>15</v>
      </c>
      <c r="C280" s="40" t="s">
        <v>9453</v>
      </c>
      <c r="D280" s="39" t="s">
        <v>9452</v>
      </c>
      <c r="E280" s="22" t="s">
        <v>1952</v>
      </c>
      <c r="F280" s="22">
        <v>18</v>
      </c>
      <c r="G280" s="108">
        <v>96.483333333333334</v>
      </c>
      <c r="H280" s="25"/>
      <c r="I280" s="111">
        <f t="shared" si="9"/>
        <v>0</v>
      </c>
      <c r="J280" s="107" t="str">
        <f t="shared" si="8"/>
        <v/>
      </c>
    </row>
    <row r="281" spans="1:10">
      <c r="A281" s="22">
        <v>280</v>
      </c>
      <c r="B281" s="22" t="s">
        <v>15</v>
      </c>
      <c r="C281" s="40" t="s">
        <v>9451</v>
      </c>
      <c r="D281" s="39" t="s">
        <v>14171</v>
      </c>
      <c r="E281" s="22" t="s">
        <v>1952</v>
      </c>
      <c r="F281" s="22">
        <v>5</v>
      </c>
      <c r="G281" s="108">
        <v>6437.3133333333326</v>
      </c>
      <c r="H281" s="25"/>
      <c r="I281" s="111">
        <f t="shared" si="9"/>
        <v>0</v>
      </c>
      <c r="J281" s="107" t="str">
        <f t="shared" si="8"/>
        <v/>
      </c>
    </row>
    <row r="282" spans="1:10">
      <c r="A282" s="22">
        <v>281</v>
      </c>
      <c r="B282" s="22" t="s">
        <v>15</v>
      </c>
      <c r="C282" s="40" t="s">
        <v>9450</v>
      </c>
      <c r="D282" s="39" t="s">
        <v>14172</v>
      </c>
      <c r="E282" s="22" t="s">
        <v>1952</v>
      </c>
      <c r="F282" s="22">
        <v>5</v>
      </c>
      <c r="G282" s="108">
        <v>3339.94</v>
      </c>
      <c r="H282" s="25"/>
      <c r="I282" s="111">
        <f t="shared" si="9"/>
        <v>0</v>
      </c>
      <c r="J282" s="107" t="str">
        <f t="shared" si="8"/>
        <v/>
      </c>
    </row>
    <row r="283" spans="1:10">
      <c r="A283" s="22">
        <v>282</v>
      </c>
      <c r="B283" s="22" t="s">
        <v>15</v>
      </c>
      <c r="C283" s="40" t="s">
        <v>9449</v>
      </c>
      <c r="D283" s="39" t="s">
        <v>14173</v>
      </c>
      <c r="E283" s="22">
        <v>76823</v>
      </c>
      <c r="F283" s="22">
        <v>5</v>
      </c>
      <c r="G283" s="108">
        <v>1085.31</v>
      </c>
      <c r="H283" s="25"/>
      <c r="I283" s="111">
        <f t="shared" si="9"/>
        <v>0</v>
      </c>
      <c r="J283" s="107" t="str">
        <f t="shared" si="8"/>
        <v/>
      </c>
    </row>
    <row r="284" spans="1:10">
      <c r="A284" s="22">
        <v>283</v>
      </c>
      <c r="B284" s="22" t="s">
        <v>15</v>
      </c>
      <c r="C284" s="40" t="s">
        <v>9448</v>
      </c>
      <c r="D284" s="39" t="s">
        <v>9447</v>
      </c>
      <c r="E284" s="22">
        <v>11304</v>
      </c>
      <c r="F284" s="22">
        <v>5</v>
      </c>
      <c r="G284" s="108">
        <v>1408.1666666666667</v>
      </c>
      <c r="H284" s="25"/>
      <c r="I284" s="111">
        <f t="shared" si="9"/>
        <v>0</v>
      </c>
      <c r="J284" s="107" t="str">
        <f t="shared" si="8"/>
        <v/>
      </c>
    </row>
    <row r="285" spans="1:10">
      <c r="A285" s="22">
        <v>284</v>
      </c>
      <c r="B285" s="22" t="s">
        <v>15</v>
      </c>
      <c r="C285" s="40" t="s">
        <v>9446</v>
      </c>
      <c r="D285" s="39" t="s">
        <v>14174</v>
      </c>
      <c r="E285" s="22">
        <v>76823</v>
      </c>
      <c r="F285" s="22">
        <v>5</v>
      </c>
      <c r="G285" s="108">
        <v>30478.2</v>
      </c>
      <c r="H285" s="25"/>
      <c r="I285" s="111">
        <f t="shared" si="9"/>
        <v>0</v>
      </c>
      <c r="J285" s="107" t="str">
        <f t="shared" si="8"/>
        <v/>
      </c>
    </row>
    <row r="286" spans="1:10">
      <c r="A286" s="22">
        <v>285</v>
      </c>
      <c r="B286" s="22" t="s">
        <v>15</v>
      </c>
      <c r="C286" s="40" t="s">
        <v>9445</v>
      </c>
      <c r="D286" s="39" t="s">
        <v>14175</v>
      </c>
      <c r="E286" s="22" t="s">
        <v>9442</v>
      </c>
      <c r="F286" s="22">
        <v>5</v>
      </c>
      <c r="G286" s="108">
        <v>1500</v>
      </c>
      <c r="H286" s="25"/>
      <c r="I286" s="111">
        <f t="shared" si="9"/>
        <v>0</v>
      </c>
      <c r="J286" s="107" t="str">
        <f t="shared" si="8"/>
        <v/>
      </c>
    </row>
    <row r="287" spans="1:10">
      <c r="A287" s="22">
        <v>286</v>
      </c>
      <c r="B287" s="22" t="s">
        <v>15</v>
      </c>
      <c r="C287" s="40" t="s">
        <v>9444</v>
      </c>
      <c r="D287" s="39" t="s">
        <v>14176</v>
      </c>
      <c r="E287" s="22">
        <v>76823</v>
      </c>
      <c r="F287" s="22">
        <v>6</v>
      </c>
      <c r="G287" s="108">
        <v>34.92</v>
      </c>
      <c r="H287" s="25"/>
      <c r="I287" s="111">
        <f t="shared" si="9"/>
        <v>0</v>
      </c>
      <c r="J287" s="107" t="str">
        <f t="shared" si="8"/>
        <v/>
      </c>
    </row>
    <row r="288" spans="1:10">
      <c r="A288" s="22">
        <v>287</v>
      </c>
      <c r="B288" s="22" t="s">
        <v>15</v>
      </c>
      <c r="C288" s="40" t="s">
        <v>9444</v>
      </c>
      <c r="D288" s="39" t="s">
        <v>14176</v>
      </c>
      <c r="E288" s="22" t="s">
        <v>298</v>
      </c>
      <c r="F288" s="22">
        <v>5</v>
      </c>
      <c r="G288" s="108">
        <v>78.42</v>
      </c>
      <c r="H288" s="25"/>
      <c r="I288" s="111">
        <f t="shared" si="9"/>
        <v>0</v>
      </c>
      <c r="J288" s="107" t="str">
        <f t="shared" si="8"/>
        <v/>
      </c>
    </row>
    <row r="289" spans="1:10">
      <c r="A289" s="22">
        <v>288</v>
      </c>
      <c r="B289" s="22" t="s">
        <v>15</v>
      </c>
      <c r="C289" s="40" t="s">
        <v>9443</v>
      </c>
      <c r="D289" s="39" t="s">
        <v>5806</v>
      </c>
      <c r="E289" s="22" t="s">
        <v>9442</v>
      </c>
      <c r="F289" s="22">
        <v>5</v>
      </c>
      <c r="G289" s="108">
        <v>73.180000000000007</v>
      </c>
      <c r="H289" s="25"/>
      <c r="I289" s="111">
        <f t="shared" si="9"/>
        <v>0</v>
      </c>
      <c r="J289" s="107" t="str">
        <f t="shared" si="8"/>
        <v/>
      </c>
    </row>
    <row r="290" spans="1:10">
      <c r="A290" s="22">
        <v>289</v>
      </c>
      <c r="B290" s="22" t="s">
        <v>15</v>
      </c>
      <c r="C290" s="40" t="s">
        <v>9441</v>
      </c>
      <c r="D290" s="39" t="s">
        <v>14177</v>
      </c>
      <c r="E290" s="22">
        <v>76823</v>
      </c>
      <c r="F290" s="22">
        <v>5</v>
      </c>
      <c r="G290" s="108">
        <v>599</v>
      </c>
      <c r="H290" s="25"/>
      <c r="I290" s="111">
        <f t="shared" si="9"/>
        <v>0</v>
      </c>
      <c r="J290" s="107" t="str">
        <f t="shared" si="8"/>
        <v/>
      </c>
    </row>
    <row r="291" spans="1:10">
      <c r="A291" s="22">
        <v>290</v>
      </c>
      <c r="B291" s="22" t="s">
        <v>15</v>
      </c>
      <c r="C291" s="40" t="s">
        <v>9440</v>
      </c>
      <c r="D291" s="39" t="s">
        <v>14178</v>
      </c>
      <c r="E291" s="22">
        <v>52916</v>
      </c>
      <c r="F291" s="22">
        <v>5</v>
      </c>
      <c r="G291" s="108">
        <v>449.90000000000003</v>
      </c>
      <c r="H291" s="25"/>
      <c r="I291" s="111">
        <f t="shared" si="9"/>
        <v>0</v>
      </c>
      <c r="J291" s="107" t="str">
        <f t="shared" si="8"/>
        <v/>
      </c>
    </row>
    <row r="292" spans="1:10">
      <c r="A292" s="22">
        <v>291</v>
      </c>
      <c r="B292" s="22" t="s">
        <v>15</v>
      </c>
      <c r="C292" s="40" t="s">
        <v>9439</v>
      </c>
      <c r="D292" s="39" t="s">
        <v>2983</v>
      </c>
      <c r="E292" s="22">
        <v>76823</v>
      </c>
      <c r="F292" s="22">
        <v>5</v>
      </c>
      <c r="G292" s="108">
        <v>134</v>
      </c>
      <c r="H292" s="25"/>
      <c r="I292" s="111">
        <f t="shared" si="9"/>
        <v>0</v>
      </c>
      <c r="J292" s="107" t="str">
        <f t="shared" si="8"/>
        <v/>
      </c>
    </row>
    <row r="293" spans="1:10">
      <c r="A293" s="22">
        <v>292</v>
      </c>
      <c r="B293" s="22" t="s">
        <v>15</v>
      </c>
      <c r="C293" s="40" t="s">
        <v>9438</v>
      </c>
      <c r="D293" s="39" t="s">
        <v>3042</v>
      </c>
      <c r="E293" s="22" t="s">
        <v>1952</v>
      </c>
      <c r="F293" s="22">
        <v>5</v>
      </c>
      <c r="G293" s="108">
        <v>170.64000000000001</v>
      </c>
      <c r="H293" s="25"/>
      <c r="I293" s="111">
        <f t="shared" si="9"/>
        <v>0</v>
      </c>
      <c r="J293" s="107" t="str">
        <f t="shared" si="8"/>
        <v/>
      </c>
    </row>
    <row r="294" spans="1:10">
      <c r="A294" s="22">
        <v>293</v>
      </c>
      <c r="B294" s="22" t="s">
        <v>15</v>
      </c>
      <c r="C294" s="40" t="s">
        <v>9437</v>
      </c>
      <c r="D294" s="39" t="s">
        <v>14179</v>
      </c>
      <c r="E294" s="22">
        <v>76823</v>
      </c>
      <c r="F294" s="22">
        <v>5</v>
      </c>
      <c r="G294" s="108">
        <v>1150.05</v>
      </c>
      <c r="H294" s="25"/>
      <c r="I294" s="111">
        <f t="shared" si="9"/>
        <v>0</v>
      </c>
      <c r="J294" s="107" t="str">
        <f t="shared" si="8"/>
        <v/>
      </c>
    </row>
    <row r="295" spans="1:10">
      <c r="A295" s="22">
        <v>294</v>
      </c>
      <c r="B295" s="22" t="s">
        <v>15</v>
      </c>
      <c r="C295" s="40" t="s">
        <v>9436</v>
      </c>
      <c r="D295" s="39" t="s">
        <v>9435</v>
      </c>
      <c r="E295" s="22" t="s">
        <v>1952</v>
      </c>
      <c r="F295" s="22">
        <v>5</v>
      </c>
      <c r="G295" s="108">
        <v>356.26666666666665</v>
      </c>
      <c r="H295" s="25"/>
      <c r="I295" s="111">
        <f t="shared" si="9"/>
        <v>0</v>
      </c>
      <c r="J295" s="107" t="str">
        <f t="shared" si="8"/>
        <v/>
      </c>
    </row>
    <row r="296" spans="1:10">
      <c r="A296" s="22">
        <v>295</v>
      </c>
      <c r="B296" s="22" t="s">
        <v>15</v>
      </c>
      <c r="C296" s="40" t="s">
        <v>9434</v>
      </c>
      <c r="D296" s="39" t="s">
        <v>9017</v>
      </c>
      <c r="E296" s="22" t="s">
        <v>1952</v>
      </c>
      <c r="F296" s="22">
        <v>10</v>
      </c>
      <c r="G296" s="108">
        <v>36.72</v>
      </c>
      <c r="H296" s="25"/>
      <c r="I296" s="111">
        <f t="shared" si="9"/>
        <v>0</v>
      </c>
      <c r="J296" s="107" t="str">
        <f t="shared" si="8"/>
        <v/>
      </c>
    </row>
    <row r="297" spans="1:10">
      <c r="A297" s="22">
        <v>296</v>
      </c>
      <c r="B297" s="22" t="s">
        <v>15</v>
      </c>
      <c r="C297" s="40" t="s">
        <v>9433</v>
      </c>
      <c r="D297" s="39" t="s">
        <v>14147</v>
      </c>
      <c r="E297" s="22" t="s">
        <v>1952</v>
      </c>
      <c r="F297" s="22">
        <v>10</v>
      </c>
      <c r="G297" s="108">
        <v>1070.96</v>
      </c>
      <c r="H297" s="25"/>
      <c r="I297" s="111">
        <f t="shared" si="9"/>
        <v>0</v>
      </c>
      <c r="J297" s="107" t="str">
        <f t="shared" si="8"/>
        <v/>
      </c>
    </row>
    <row r="298" spans="1:10">
      <c r="A298" s="22">
        <v>297</v>
      </c>
      <c r="B298" s="22" t="s">
        <v>15</v>
      </c>
      <c r="C298" s="40" t="s">
        <v>9432</v>
      </c>
      <c r="D298" s="39" t="s">
        <v>14180</v>
      </c>
      <c r="E298" s="22" t="s">
        <v>1952</v>
      </c>
      <c r="F298" s="22">
        <v>5</v>
      </c>
      <c r="G298" s="108">
        <v>363.76333333333332</v>
      </c>
      <c r="H298" s="25"/>
      <c r="I298" s="111">
        <f t="shared" si="9"/>
        <v>0</v>
      </c>
      <c r="J298" s="107" t="str">
        <f t="shared" si="8"/>
        <v/>
      </c>
    </row>
    <row r="299" spans="1:10">
      <c r="A299" s="22">
        <v>298</v>
      </c>
      <c r="B299" s="22" t="s">
        <v>15</v>
      </c>
      <c r="C299" s="40" t="s">
        <v>9431</v>
      </c>
      <c r="D299" s="39" t="s">
        <v>14181</v>
      </c>
      <c r="E299" s="22">
        <v>76823</v>
      </c>
      <c r="F299" s="22">
        <v>8</v>
      </c>
      <c r="G299" s="108">
        <v>49</v>
      </c>
      <c r="H299" s="25"/>
      <c r="I299" s="111">
        <f t="shared" si="9"/>
        <v>0</v>
      </c>
      <c r="J299" s="107" t="str">
        <f t="shared" si="8"/>
        <v/>
      </c>
    </row>
    <row r="300" spans="1:10">
      <c r="A300" s="22">
        <v>299</v>
      </c>
      <c r="B300" s="22" t="s">
        <v>15</v>
      </c>
      <c r="C300" s="40" t="s">
        <v>9431</v>
      </c>
      <c r="D300" s="39" t="s">
        <v>9430</v>
      </c>
      <c r="E300" s="22" t="s">
        <v>298</v>
      </c>
      <c r="F300" s="22">
        <v>5</v>
      </c>
      <c r="G300" s="108">
        <v>121</v>
      </c>
      <c r="H300" s="25"/>
      <c r="I300" s="111">
        <f t="shared" si="9"/>
        <v>0</v>
      </c>
      <c r="J300" s="107" t="str">
        <f t="shared" si="8"/>
        <v/>
      </c>
    </row>
    <row r="301" spans="1:10">
      <c r="A301" s="22">
        <v>300</v>
      </c>
      <c r="B301" s="22" t="s">
        <v>15</v>
      </c>
      <c r="C301" s="40" t="s">
        <v>9429</v>
      </c>
      <c r="D301" s="39" t="s">
        <v>14182</v>
      </c>
      <c r="E301" s="22">
        <v>76823</v>
      </c>
      <c r="F301" s="22">
        <v>34</v>
      </c>
      <c r="G301" s="108">
        <v>6.24</v>
      </c>
      <c r="H301" s="25"/>
      <c r="I301" s="111">
        <f t="shared" si="9"/>
        <v>0</v>
      </c>
      <c r="J301" s="107" t="str">
        <f t="shared" si="8"/>
        <v/>
      </c>
    </row>
    <row r="302" spans="1:10">
      <c r="A302" s="22">
        <v>301</v>
      </c>
      <c r="B302" s="22" t="s">
        <v>15</v>
      </c>
      <c r="C302" s="40" t="s">
        <v>9428</v>
      </c>
      <c r="D302" s="39" t="s">
        <v>14183</v>
      </c>
      <c r="E302" s="22" t="s">
        <v>1952</v>
      </c>
      <c r="F302" s="22">
        <v>7</v>
      </c>
      <c r="G302" s="108">
        <v>507.64000000000004</v>
      </c>
      <c r="H302" s="25"/>
      <c r="I302" s="111">
        <f t="shared" si="9"/>
        <v>0</v>
      </c>
      <c r="J302" s="107" t="str">
        <f t="shared" si="8"/>
        <v/>
      </c>
    </row>
    <row r="303" spans="1:10">
      <c r="A303" s="22">
        <v>302</v>
      </c>
      <c r="B303" s="22" t="s">
        <v>15</v>
      </c>
      <c r="C303" s="40" t="s">
        <v>9427</v>
      </c>
      <c r="D303" s="39" t="s">
        <v>14184</v>
      </c>
      <c r="E303" s="22" t="s">
        <v>1952</v>
      </c>
      <c r="F303" s="22">
        <v>14</v>
      </c>
      <c r="G303" s="108">
        <v>1702.9566666666667</v>
      </c>
      <c r="H303" s="25"/>
      <c r="I303" s="111">
        <f t="shared" si="9"/>
        <v>0</v>
      </c>
      <c r="J303" s="107" t="str">
        <f t="shared" si="8"/>
        <v/>
      </c>
    </row>
    <row r="304" spans="1:10">
      <c r="A304" s="22">
        <v>303</v>
      </c>
      <c r="B304" s="22" t="s">
        <v>15</v>
      </c>
      <c r="C304" s="40" t="s">
        <v>9427</v>
      </c>
      <c r="D304" s="39" t="s">
        <v>14184</v>
      </c>
      <c r="E304" s="22">
        <v>76823</v>
      </c>
      <c r="F304" s="22">
        <v>5</v>
      </c>
      <c r="G304" s="108">
        <v>1250.1366666666665</v>
      </c>
      <c r="H304" s="25"/>
      <c r="I304" s="111">
        <f t="shared" si="9"/>
        <v>0</v>
      </c>
      <c r="J304" s="107" t="str">
        <f t="shared" si="8"/>
        <v/>
      </c>
    </row>
    <row r="305" spans="1:10">
      <c r="A305" s="22">
        <v>304</v>
      </c>
      <c r="B305" s="22" t="s">
        <v>15</v>
      </c>
      <c r="C305" s="40" t="s">
        <v>9426</v>
      </c>
      <c r="D305" s="39" t="s">
        <v>2851</v>
      </c>
      <c r="E305" s="22">
        <v>76823</v>
      </c>
      <c r="F305" s="22">
        <v>11</v>
      </c>
      <c r="G305" s="108">
        <v>285</v>
      </c>
      <c r="H305" s="25"/>
      <c r="I305" s="111">
        <f t="shared" si="9"/>
        <v>0</v>
      </c>
      <c r="J305" s="107" t="str">
        <f t="shared" si="8"/>
        <v/>
      </c>
    </row>
    <row r="306" spans="1:10">
      <c r="A306" s="22">
        <v>305</v>
      </c>
      <c r="B306" s="22" t="s">
        <v>15</v>
      </c>
      <c r="C306" s="40" t="s">
        <v>9425</v>
      </c>
      <c r="D306" s="39" t="s">
        <v>14185</v>
      </c>
      <c r="E306" s="22">
        <v>76823</v>
      </c>
      <c r="F306" s="22">
        <v>27</v>
      </c>
      <c r="G306" s="108">
        <v>75</v>
      </c>
      <c r="H306" s="25"/>
      <c r="I306" s="111">
        <f t="shared" si="9"/>
        <v>0</v>
      </c>
      <c r="J306" s="107" t="str">
        <f t="shared" si="8"/>
        <v/>
      </c>
    </row>
    <row r="307" spans="1:10">
      <c r="A307" s="22">
        <v>306</v>
      </c>
      <c r="B307" s="22" t="s">
        <v>15</v>
      </c>
      <c r="C307" s="40" t="s">
        <v>9424</v>
      </c>
      <c r="D307" s="39" t="s">
        <v>9423</v>
      </c>
      <c r="E307" s="22">
        <v>76823</v>
      </c>
      <c r="F307" s="22">
        <v>5</v>
      </c>
      <c r="G307" s="108">
        <v>1130.2333333333333</v>
      </c>
      <c r="H307" s="25"/>
      <c r="I307" s="111">
        <f t="shared" si="9"/>
        <v>0</v>
      </c>
      <c r="J307" s="107" t="str">
        <f t="shared" si="8"/>
        <v/>
      </c>
    </row>
    <row r="308" spans="1:10">
      <c r="A308" s="22">
        <v>307</v>
      </c>
      <c r="B308" s="22" t="s">
        <v>15</v>
      </c>
      <c r="C308" s="40" t="s">
        <v>9422</v>
      </c>
      <c r="D308" s="39" t="s">
        <v>14186</v>
      </c>
      <c r="E308" s="22" t="s">
        <v>1952</v>
      </c>
      <c r="F308" s="22">
        <v>34</v>
      </c>
      <c r="G308" s="108">
        <v>748.08</v>
      </c>
      <c r="H308" s="25"/>
      <c r="I308" s="111">
        <f t="shared" si="9"/>
        <v>0</v>
      </c>
      <c r="J308" s="107" t="str">
        <f t="shared" si="8"/>
        <v/>
      </c>
    </row>
    <row r="309" spans="1:10">
      <c r="A309" s="22">
        <v>308</v>
      </c>
      <c r="B309" s="22" t="s">
        <v>15</v>
      </c>
      <c r="C309" s="40" t="s">
        <v>9421</v>
      </c>
      <c r="D309" s="39" t="s">
        <v>9420</v>
      </c>
      <c r="E309" s="22" t="s">
        <v>1952</v>
      </c>
      <c r="F309" s="22">
        <v>5</v>
      </c>
      <c r="G309" s="108">
        <v>43.48</v>
      </c>
      <c r="H309" s="25"/>
      <c r="I309" s="111">
        <f t="shared" si="9"/>
        <v>0</v>
      </c>
      <c r="J309" s="107" t="str">
        <f t="shared" si="8"/>
        <v/>
      </c>
    </row>
    <row r="310" spans="1:10">
      <c r="A310" s="22">
        <v>309</v>
      </c>
      <c r="B310" s="22" t="s">
        <v>15</v>
      </c>
      <c r="C310" s="40" t="s">
        <v>9419</v>
      </c>
      <c r="D310" s="39" t="s">
        <v>5407</v>
      </c>
      <c r="E310" s="22" t="s">
        <v>1952</v>
      </c>
      <c r="F310" s="22">
        <v>8</v>
      </c>
      <c r="G310" s="108">
        <v>325.91000000000003</v>
      </c>
      <c r="H310" s="25"/>
      <c r="I310" s="111">
        <f t="shared" si="9"/>
        <v>0</v>
      </c>
      <c r="J310" s="107" t="str">
        <f t="shared" si="8"/>
        <v/>
      </c>
    </row>
    <row r="311" spans="1:10">
      <c r="A311" s="22">
        <v>310</v>
      </c>
      <c r="B311" s="22" t="s">
        <v>15</v>
      </c>
      <c r="C311" s="40" t="s">
        <v>9418</v>
      </c>
      <c r="D311" s="39" t="s">
        <v>14187</v>
      </c>
      <c r="E311" s="22">
        <v>76823</v>
      </c>
      <c r="F311" s="22">
        <v>5</v>
      </c>
      <c r="G311" s="108">
        <v>289</v>
      </c>
      <c r="H311" s="25"/>
      <c r="I311" s="111">
        <f t="shared" si="9"/>
        <v>0</v>
      </c>
      <c r="J311" s="107" t="str">
        <f t="shared" si="8"/>
        <v/>
      </c>
    </row>
    <row r="312" spans="1:10">
      <c r="A312" s="22">
        <v>311</v>
      </c>
      <c r="B312" s="22" t="s">
        <v>15</v>
      </c>
      <c r="C312" s="40" t="s">
        <v>9417</v>
      </c>
      <c r="D312" s="39" t="s">
        <v>5790</v>
      </c>
      <c r="E312" s="22">
        <v>76823</v>
      </c>
      <c r="F312" s="22">
        <v>5</v>
      </c>
      <c r="G312" s="108">
        <v>4360.253333333334</v>
      </c>
      <c r="H312" s="25"/>
      <c r="I312" s="111">
        <f t="shared" si="9"/>
        <v>0</v>
      </c>
      <c r="J312" s="107" t="str">
        <f t="shared" si="8"/>
        <v/>
      </c>
    </row>
    <row r="313" spans="1:10">
      <c r="A313" s="22">
        <v>312</v>
      </c>
      <c r="B313" s="22" t="s">
        <v>15</v>
      </c>
      <c r="C313" s="40" t="s">
        <v>9416</v>
      </c>
      <c r="D313" s="39" t="s">
        <v>14188</v>
      </c>
      <c r="E313" s="22">
        <v>76823</v>
      </c>
      <c r="F313" s="22">
        <v>5</v>
      </c>
      <c r="G313" s="108">
        <v>3038.3799999999997</v>
      </c>
      <c r="H313" s="25"/>
      <c r="I313" s="111">
        <f t="shared" si="9"/>
        <v>0</v>
      </c>
      <c r="J313" s="107" t="str">
        <f t="shared" si="8"/>
        <v/>
      </c>
    </row>
    <row r="314" spans="1:10">
      <c r="A314" s="22">
        <v>313</v>
      </c>
      <c r="B314" s="22" t="s">
        <v>15</v>
      </c>
      <c r="C314" s="40" t="s">
        <v>9415</v>
      </c>
      <c r="D314" s="39" t="s">
        <v>3235</v>
      </c>
      <c r="E314" s="22">
        <v>76823</v>
      </c>
      <c r="F314" s="22">
        <v>5</v>
      </c>
      <c r="G314" s="108">
        <v>29</v>
      </c>
      <c r="H314" s="25"/>
      <c r="I314" s="111">
        <f t="shared" si="9"/>
        <v>0</v>
      </c>
      <c r="J314" s="107" t="str">
        <f t="shared" si="8"/>
        <v/>
      </c>
    </row>
    <row r="315" spans="1:10">
      <c r="A315" s="22">
        <v>314</v>
      </c>
      <c r="B315" s="22" t="s">
        <v>15</v>
      </c>
      <c r="C315" s="40" t="s">
        <v>9414</v>
      </c>
      <c r="D315" s="39" t="s">
        <v>14189</v>
      </c>
      <c r="E315" s="22">
        <v>76823</v>
      </c>
      <c r="F315" s="22">
        <v>12</v>
      </c>
      <c r="G315" s="108">
        <v>68</v>
      </c>
      <c r="H315" s="25"/>
      <c r="I315" s="111">
        <f t="shared" si="9"/>
        <v>0</v>
      </c>
      <c r="J315" s="107" t="str">
        <f t="shared" si="8"/>
        <v/>
      </c>
    </row>
    <row r="316" spans="1:10">
      <c r="A316" s="22">
        <v>315</v>
      </c>
      <c r="B316" s="22" t="s">
        <v>15</v>
      </c>
      <c r="C316" s="40" t="s">
        <v>9413</v>
      </c>
      <c r="D316" s="39" t="s">
        <v>5806</v>
      </c>
      <c r="E316" s="22" t="s">
        <v>298</v>
      </c>
      <c r="F316" s="22">
        <v>5</v>
      </c>
      <c r="G316" s="108">
        <v>945</v>
      </c>
      <c r="H316" s="25"/>
      <c r="I316" s="111">
        <f t="shared" si="9"/>
        <v>0</v>
      </c>
      <c r="J316" s="107" t="str">
        <f t="shared" si="8"/>
        <v/>
      </c>
    </row>
    <row r="317" spans="1:10">
      <c r="A317" s="22">
        <v>316</v>
      </c>
      <c r="B317" s="22" t="s">
        <v>15</v>
      </c>
      <c r="C317" s="40" t="s">
        <v>9412</v>
      </c>
      <c r="D317" s="39" t="s">
        <v>14190</v>
      </c>
      <c r="E317" s="22">
        <v>76823</v>
      </c>
      <c r="F317" s="22">
        <v>18</v>
      </c>
      <c r="G317" s="108">
        <v>199</v>
      </c>
      <c r="H317" s="25"/>
      <c r="I317" s="111">
        <f t="shared" si="9"/>
        <v>0</v>
      </c>
      <c r="J317" s="107" t="str">
        <f t="shared" si="8"/>
        <v/>
      </c>
    </row>
    <row r="318" spans="1:10">
      <c r="A318" s="22">
        <v>317</v>
      </c>
      <c r="B318" s="22" t="s">
        <v>15</v>
      </c>
      <c r="C318" s="40" t="s">
        <v>9412</v>
      </c>
      <c r="D318" s="39" t="s">
        <v>14191</v>
      </c>
      <c r="E318" s="22" t="s">
        <v>298</v>
      </c>
      <c r="F318" s="22">
        <v>5</v>
      </c>
      <c r="G318" s="108">
        <v>302.14999999999998</v>
      </c>
      <c r="H318" s="25"/>
      <c r="I318" s="111">
        <f t="shared" si="9"/>
        <v>0</v>
      </c>
      <c r="J318" s="107" t="str">
        <f t="shared" si="8"/>
        <v/>
      </c>
    </row>
    <row r="319" spans="1:10">
      <c r="A319" s="22">
        <v>318</v>
      </c>
      <c r="B319" s="22" t="s">
        <v>15</v>
      </c>
      <c r="C319" s="40" t="s">
        <v>9411</v>
      </c>
      <c r="D319" s="39" t="s">
        <v>14192</v>
      </c>
      <c r="E319" s="22" t="s">
        <v>1952</v>
      </c>
      <c r="F319" s="22">
        <v>5</v>
      </c>
      <c r="G319" s="108">
        <v>220</v>
      </c>
      <c r="H319" s="25"/>
      <c r="I319" s="111">
        <f t="shared" si="9"/>
        <v>0</v>
      </c>
      <c r="J319" s="107" t="str">
        <f t="shared" si="8"/>
        <v/>
      </c>
    </row>
    <row r="320" spans="1:10">
      <c r="A320" s="22">
        <v>319</v>
      </c>
      <c r="B320" s="22" t="s">
        <v>15</v>
      </c>
      <c r="C320" s="40" t="s">
        <v>9411</v>
      </c>
      <c r="D320" s="39" t="s">
        <v>14192</v>
      </c>
      <c r="E320" s="22">
        <v>76823</v>
      </c>
      <c r="F320" s="22">
        <v>5</v>
      </c>
      <c r="G320" s="108">
        <v>269</v>
      </c>
      <c r="H320" s="25"/>
      <c r="I320" s="111">
        <f t="shared" si="9"/>
        <v>0</v>
      </c>
      <c r="J320" s="107" t="str">
        <f t="shared" si="8"/>
        <v/>
      </c>
    </row>
    <row r="321" spans="1:10">
      <c r="A321" s="22">
        <v>320</v>
      </c>
      <c r="B321" s="22" t="s">
        <v>15</v>
      </c>
      <c r="C321" s="40" t="s">
        <v>9410</v>
      </c>
      <c r="D321" s="39" t="s">
        <v>9409</v>
      </c>
      <c r="E321" s="22" t="s">
        <v>1952</v>
      </c>
      <c r="F321" s="22">
        <v>8</v>
      </c>
      <c r="G321" s="108">
        <v>342</v>
      </c>
      <c r="H321" s="25"/>
      <c r="I321" s="111">
        <f t="shared" si="9"/>
        <v>0</v>
      </c>
      <c r="J321" s="107" t="str">
        <f t="shared" si="8"/>
        <v/>
      </c>
    </row>
    <row r="322" spans="1:10">
      <c r="A322" s="22">
        <v>321</v>
      </c>
      <c r="B322" s="22" t="s">
        <v>15</v>
      </c>
      <c r="C322" s="40" t="s">
        <v>9408</v>
      </c>
      <c r="D322" s="39" t="s">
        <v>5409</v>
      </c>
      <c r="E322" s="22">
        <v>76823</v>
      </c>
      <c r="F322" s="22">
        <v>5</v>
      </c>
      <c r="G322" s="108">
        <v>129.11333333333332</v>
      </c>
      <c r="H322" s="25"/>
      <c r="I322" s="111">
        <f t="shared" si="9"/>
        <v>0</v>
      </c>
      <c r="J322" s="107" t="str">
        <f t="shared" ref="J322:J385" si="10">IF(H:H&gt;G:G, "Above Estimated Unit Price", "")</f>
        <v/>
      </c>
    </row>
    <row r="323" spans="1:10">
      <c r="A323" s="22">
        <v>322</v>
      </c>
      <c r="B323" s="22" t="s">
        <v>15</v>
      </c>
      <c r="C323" s="40" t="s">
        <v>9407</v>
      </c>
      <c r="D323" s="39" t="s">
        <v>14144</v>
      </c>
      <c r="E323" s="22" t="s">
        <v>1952</v>
      </c>
      <c r="F323" s="22">
        <v>5</v>
      </c>
      <c r="G323" s="108">
        <v>229.37333333333336</v>
      </c>
      <c r="H323" s="25"/>
      <c r="I323" s="111">
        <f t="shared" ref="I323:I386" si="11">F323*H323</f>
        <v>0</v>
      </c>
      <c r="J323" s="107" t="str">
        <f t="shared" si="10"/>
        <v/>
      </c>
    </row>
    <row r="324" spans="1:10">
      <c r="A324" s="22">
        <v>323</v>
      </c>
      <c r="B324" s="22" t="s">
        <v>15</v>
      </c>
      <c r="C324" s="40" t="s">
        <v>9406</v>
      </c>
      <c r="D324" s="39" t="s">
        <v>14193</v>
      </c>
      <c r="E324" s="22">
        <v>76823</v>
      </c>
      <c r="F324" s="22">
        <v>5</v>
      </c>
      <c r="G324" s="108">
        <v>845.63</v>
      </c>
      <c r="H324" s="25"/>
      <c r="I324" s="111">
        <f t="shared" si="11"/>
        <v>0</v>
      </c>
      <c r="J324" s="107" t="str">
        <f t="shared" si="10"/>
        <v/>
      </c>
    </row>
    <row r="325" spans="1:10">
      <c r="A325" s="22">
        <v>324</v>
      </c>
      <c r="B325" s="22" t="s">
        <v>15</v>
      </c>
      <c r="C325" s="40" t="s">
        <v>9405</v>
      </c>
      <c r="D325" s="39" t="s">
        <v>5806</v>
      </c>
      <c r="E325" s="22" t="s">
        <v>298</v>
      </c>
      <c r="F325" s="22">
        <v>5</v>
      </c>
      <c r="G325" s="108">
        <v>700.9</v>
      </c>
      <c r="H325" s="25"/>
      <c r="I325" s="111">
        <f t="shared" si="11"/>
        <v>0</v>
      </c>
      <c r="J325" s="107" t="str">
        <f t="shared" si="10"/>
        <v/>
      </c>
    </row>
    <row r="326" spans="1:10">
      <c r="A326" s="22">
        <v>325</v>
      </c>
      <c r="B326" s="22" t="s">
        <v>15</v>
      </c>
      <c r="C326" s="40" t="s">
        <v>9404</v>
      </c>
      <c r="D326" s="39" t="s">
        <v>5806</v>
      </c>
      <c r="E326" s="22" t="s">
        <v>298</v>
      </c>
      <c r="F326" s="22">
        <v>5</v>
      </c>
      <c r="G326" s="108">
        <v>201.6</v>
      </c>
      <c r="H326" s="25"/>
      <c r="I326" s="111">
        <f t="shared" si="11"/>
        <v>0</v>
      </c>
      <c r="J326" s="107" t="str">
        <f t="shared" si="10"/>
        <v/>
      </c>
    </row>
    <row r="327" spans="1:10">
      <c r="A327" s="22">
        <v>326</v>
      </c>
      <c r="B327" s="22" t="s">
        <v>15</v>
      </c>
      <c r="C327" s="40" t="s">
        <v>9403</v>
      </c>
      <c r="D327" s="39" t="s">
        <v>2983</v>
      </c>
      <c r="E327" s="22">
        <v>76823</v>
      </c>
      <c r="F327" s="22">
        <v>5</v>
      </c>
      <c r="G327" s="108">
        <v>150</v>
      </c>
      <c r="H327" s="25"/>
      <c r="I327" s="111">
        <f t="shared" si="11"/>
        <v>0</v>
      </c>
      <c r="J327" s="107" t="str">
        <f t="shared" si="10"/>
        <v/>
      </c>
    </row>
    <row r="328" spans="1:10">
      <c r="A328" s="22">
        <v>327</v>
      </c>
      <c r="B328" s="22" t="s">
        <v>15</v>
      </c>
      <c r="C328" s="40" t="s">
        <v>9402</v>
      </c>
      <c r="D328" s="39" t="s">
        <v>14194</v>
      </c>
      <c r="E328" s="22">
        <v>76823</v>
      </c>
      <c r="F328" s="22">
        <v>5</v>
      </c>
      <c r="G328" s="108">
        <v>150</v>
      </c>
      <c r="H328" s="25"/>
      <c r="I328" s="111">
        <f t="shared" si="11"/>
        <v>0</v>
      </c>
      <c r="J328" s="107" t="str">
        <f t="shared" si="10"/>
        <v/>
      </c>
    </row>
    <row r="329" spans="1:10">
      <c r="A329" s="22">
        <v>328</v>
      </c>
      <c r="B329" s="22" t="s">
        <v>15</v>
      </c>
      <c r="C329" s="40" t="s">
        <v>9401</v>
      </c>
      <c r="D329" s="39" t="s">
        <v>14195</v>
      </c>
      <c r="E329" s="22">
        <v>76823</v>
      </c>
      <c r="F329" s="22">
        <v>14</v>
      </c>
      <c r="G329" s="108">
        <v>36</v>
      </c>
      <c r="H329" s="25"/>
      <c r="I329" s="111">
        <f t="shared" si="11"/>
        <v>0</v>
      </c>
      <c r="J329" s="107" t="str">
        <f t="shared" si="10"/>
        <v/>
      </c>
    </row>
    <row r="330" spans="1:10">
      <c r="A330" s="22">
        <v>329</v>
      </c>
      <c r="B330" s="22" t="s">
        <v>15</v>
      </c>
      <c r="C330" s="40" t="s">
        <v>9400</v>
      </c>
      <c r="D330" s="39" t="s">
        <v>14196</v>
      </c>
      <c r="E330" s="22">
        <v>76823</v>
      </c>
      <c r="F330" s="22">
        <v>11</v>
      </c>
      <c r="G330" s="108">
        <v>49</v>
      </c>
      <c r="H330" s="25"/>
      <c r="I330" s="111">
        <f t="shared" si="11"/>
        <v>0</v>
      </c>
      <c r="J330" s="107" t="str">
        <f t="shared" si="10"/>
        <v/>
      </c>
    </row>
    <row r="331" spans="1:10">
      <c r="A331" s="22">
        <v>330</v>
      </c>
      <c r="B331" s="22" t="s">
        <v>15</v>
      </c>
      <c r="C331" s="40" t="s">
        <v>9399</v>
      </c>
      <c r="D331" s="39" t="s">
        <v>14197</v>
      </c>
      <c r="E331" s="22">
        <v>76823</v>
      </c>
      <c r="F331" s="22">
        <v>5</v>
      </c>
      <c r="G331" s="108">
        <v>98</v>
      </c>
      <c r="H331" s="25"/>
      <c r="I331" s="111">
        <f t="shared" si="11"/>
        <v>0</v>
      </c>
      <c r="J331" s="107" t="str">
        <f t="shared" si="10"/>
        <v/>
      </c>
    </row>
    <row r="332" spans="1:10">
      <c r="A332" s="22">
        <v>331</v>
      </c>
      <c r="B332" s="22" t="s">
        <v>15</v>
      </c>
      <c r="C332" s="40" t="s">
        <v>9398</v>
      </c>
      <c r="D332" s="39" t="s">
        <v>14198</v>
      </c>
      <c r="E332" s="22" t="s">
        <v>1952</v>
      </c>
      <c r="F332" s="22">
        <v>9</v>
      </c>
      <c r="G332" s="108">
        <v>2048.75</v>
      </c>
      <c r="H332" s="25"/>
      <c r="I332" s="111">
        <f t="shared" si="11"/>
        <v>0</v>
      </c>
      <c r="J332" s="107" t="str">
        <f t="shared" si="10"/>
        <v/>
      </c>
    </row>
    <row r="333" spans="1:10">
      <c r="A333" s="22">
        <v>332</v>
      </c>
      <c r="B333" s="22" t="s">
        <v>15</v>
      </c>
      <c r="C333" s="40" t="s">
        <v>9397</v>
      </c>
      <c r="D333" s="39" t="s">
        <v>14199</v>
      </c>
      <c r="E333" s="22" t="s">
        <v>1952</v>
      </c>
      <c r="F333" s="22">
        <v>5</v>
      </c>
      <c r="G333" s="108">
        <v>2021.0666666666668</v>
      </c>
      <c r="H333" s="25"/>
      <c r="I333" s="111">
        <f t="shared" si="11"/>
        <v>0</v>
      </c>
      <c r="J333" s="107" t="str">
        <f t="shared" si="10"/>
        <v/>
      </c>
    </row>
    <row r="334" spans="1:10">
      <c r="A334" s="22">
        <v>333</v>
      </c>
      <c r="B334" s="22" t="s">
        <v>15</v>
      </c>
      <c r="C334" s="40" t="s">
        <v>9396</v>
      </c>
      <c r="D334" s="39" t="s">
        <v>14200</v>
      </c>
      <c r="E334" s="22" t="s">
        <v>1952</v>
      </c>
      <c r="F334" s="22">
        <v>5</v>
      </c>
      <c r="G334" s="108">
        <v>939.67</v>
      </c>
      <c r="H334" s="25"/>
      <c r="I334" s="111">
        <f t="shared" si="11"/>
        <v>0</v>
      </c>
      <c r="J334" s="107" t="str">
        <f t="shared" si="10"/>
        <v/>
      </c>
    </row>
    <row r="335" spans="1:10">
      <c r="A335" s="22">
        <v>334</v>
      </c>
      <c r="B335" s="22" t="s">
        <v>15</v>
      </c>
      <c r="C335" s="40" t="s">
        <v>9395</v>
      </c>
      <c r="D335" s="39" t="s">
        <v>14201</v>
      </c>
      <c r="E335" s="22">
        <v>76823</v>
      </c>
      <c r="F335" s="22">
        <v>5</v>
      </c>
      <c r="G335" s="108">
        <v>64</v>
      </c>
      <c r="H335" s="25"/>
      <c r="I335" s="111">
        <f t="shared" si="11"/>
        <v>0</v>
      </c>
      <c r="J335" s="107" t="str">
        <f t="shared" si="10"/>
        <v/>
      </c>
    </row>
    <row r="336" spans="1:10">
      <c r="A336" s="22">
        <v>335</v>
      </c>
      <c r="B336" s="22" t="s">
        <v>15</v>
      </c>
      <c r="C336" s="40" t="s">
        <v>9394</v>
      </c>
      <c r="D336" s="39" t="s">
        <v>3066</v>
      </c>
      <c r="E336" s="22" t="s">
        <v>298</v>
      </c>
      <c r="F336" s="22">
        <v>10</v>
      </c>
      <c r="G336" s="108">
        <v>8.1</v>
      </c>
      <c r="H336" s="25"/>
      <c r="I336" s="111">
        <f t="shared" si="11"/>
        <v>0</v>
      </c>
      <c r="J336" s="107" t="str">
        <f t="shared" si="10"/>
        <v/>
      </c>
    </row>
    <row r="337" spans="1:10">
      <c r="A337" s="22">
        <v>336</v>
      </c>
      <c r="B337" s="22" t="s">
        <v>15</v>
      </c>
      <c r="C337" s="40" t="s">
        <v>9393</v>
      </c>
      <c r="D337" s="39" t="s">
        <v>14202</v>
      </c>
      <c r="E337" s="22">
        <v>76823</v>
      </c>
      <c r="F337" s="22">
        <v>5</v>
      </c>
      <c r="G337" s="108">
        <v>3726</v>
      </c>
      <c r="H337" s="25"/>
      <c r="I337" s="111">
        <f t="shared" si="11"/>
        <v>0</v>
      </c>
      <c r="J337" s="107" t="str">
        <f t="shared" si="10"/>
        <v/>
      </c>
    </row>
    <row r="338" spans="1:10">
      <c r="A338" s="22">
        <v>337</v>
      </c>
      <c r="B338" s="22" t="s">
        <v>15</v>
      </c>
      <c r="C338" s="40" t="s">
        <v>9392</v>
      </c>
      <c r="D338" s="39" t="s">
        <v>14203</v>
      </c>
      <c r="E338" s="22">
        <v>76823</v>
      </c>
      <c r="F338" s="22">
        <v>29</v>
      </c>
      <c r="G338" s="108">
        <v>42.766666666666673</v>
      </c>
      <c r="H338" s="25"/>
      <c r="I338" s="111">
        <f t="shared" si="11"/>
        <v>0</v>
      </c>
      <c r="J338" s="107" t="str">
        <f t="shared" si="10"/>
        <v/>
      </c>
    </row>
    <row r="339" spans="1:10">
      <c r="A339" s="22">
        <v>338</v>
      </c>
      <c r="B339" s="22" t="s">
        <v>15</v>
      </c>
      <c r="C339" s="40" t="s">
        <v>9391</v>
      </c>
      <c r="D339" s="39" t="s">
        <v>14204</v>
      </c>
      <c r="E339" s="22" t="s">
        <v>1952</v>
      </c>
      <c r="F339" s="22">
        <v>5</v>
      </c>
      <c r="G339" s="108">
        <v>365.33666666666664</v>
      </c>
      <c r="H339" s="25"/>
      <c r="I339" s="111">
        <f t="shared" si="11"/>
        <v>0</v>
      </c>
      <c r="J339" s="107" t="str">
        <f t="shared" si="10"/>
        <v/>
      </c>
    </row>
    <row r="340" spans="1:10">
      <c r="A340" s="22">
        <v>339</v>
      </c>
      <c r="B340" s="22" t="s">
        <v>15</v>
      </c>
      <c r="C340" s="40" t="s">
        <v>9390</v>
      </c>
      <c r="D340" s="39" t="s">
        <v>14204</v>
      </c>
      <c r="E340" s="22" t="s">
        <v>1952</v>
      </c>
      <c r="F340" s="22">
        <v>98</v>
      </c>
      <c r="G340" s="108">
        <v>8.92</v>
      </c>
      <c r="H340" s="25"/>
      <c r="I340" s="111">
        <f t="shared" si="11"/>
        <v>0</v>
      </c>
      <c r="J340" s="107" t="str">
        <f t="shared" si="10"/>
        <v/>
      </c>
    </row>
    <row r="341" spans="1:10">
      <c r="A341" s="22">
        <v>340</v>
      </c>
      <c r="B341" s="22" t="s">
        <v>15</v>
      </c>
      <c r="C341" s="40" t="s">
        <v>9389</v>
      </c>
      <c r="D341" s="39" t="s">
        <v>14205</v>
      </c>
      <c r="E341" s="22">
        <v>76823</v>
      </c>
      <c r="F341" s="22">
        <v>5</v>
      </c>
      <c r="G341" s="108">
        <v>1946</v>
      </c>
      <c r="H341" s="25"/>
      <c r="I341" s="111">
        <f t="shared" si="11"/>
        <v>0</v>
      </c>
      <c r="J341" s="107" t="str">
        <f t="shared" si="10"/>
        <v/>
      </c>
    </row>
    <row r="342" spans="1:10">
      <c r="A342" s="22">
        <v>341</v>
      </c>
      <c r="B342" s="22" t="s">
        <v>15</v>
      </c>
      <c r="C342" s="40" t="s">
        <v>9388</v>
      </c>
      <c r="D342" s="39" t="s">
        <v>14206</v>
      </c>
      <c r="E342" s="22">
        <v>76823</v>
      </c>
      <c r="F342" s="22">
        <v>5</v>
      </c>
      <c r="G342" s="108">
        <v>6687.1333333333341</v>
      </c>
      <c r="H342" s="25"/>
      <c r="I342" s="111">
        <f t="shared" si="11"/>
        <v>0</v>
      </c>
      <c r="J342" s="107" t="str">
        <f t="shared" si="10"/>
        <v/>
      </c>
    </row>
    <row r="343" spans="1:10">
      <c r="A343" s="22">
        <v>342</v>
      </c>
      <c r="B343" s="22" t="s">
        <v>15</v>
      </c>
      <c r="C343" s="40" t="s">
        <v>9387</v>
      </c>
      <c r="D343" s="39" t="s">
        <v>14207</v>
      </c>
      <c r="E343" s="22">
        <v>76823</v>
      </c>
      <c r="F343" s="22">
        <v>5</v>
      </c>
      <c r="G343" s="108">
        <v>5337.7733333333335</v>
      </c>
      <c r="H343" s="25"/>
      <c r="I343" s="111">
        <f t="shared" si="11"/>
        <v>0</v>
      </c>
      <c r="J343" s="107" t="str">
        <f t="shared" si="10"/>
        <v/>
      </c>
    </row>
    <row r="344" spans="1:10">
      <c r="A344" s="22">
        <v>343</v>
      </c>
      <c r="B344" s="22" t="s">
        <v>15</v>
      </c>
      <c r="C344" s="40" t="s">
        <v>9386</v>
      </c>
      <c r="D344" s="39" t="s">
        <v>2759</v>
      </c>
      <c r="E344" s="22">
        <v>76823</v>
      </c>
      <c r="F344" s="22">
        <v>10</v>
      </c>
      <c r="G344" s="108">
        <v>38</v>
      </c>
      <c r="H344" s="25"/>
      <c r="I344" s="111">
        <f t="shared" si="11"/>
        <v>0</v>
      </c>
      <c r="J344" s="107" t="str">
        <f t="shared" si="10"/>
        <v/>
      </c>
    </row>
    <row r="345" spans="1:10">
      <c r="A345" s="22">
        <v>344</v>
      </c>
      <c r="B345" s="22" t="s">
        <v>15</v>
      </c>
      <c r="C345" s="40" t="s">
        <v>9385</v>
      </c>
      <c r="D345" s="39" t="s">
        <v>14208</v>
      </c>
      <c r="E345" s="22">
        <v>76823</v>
      </c>
      <c r="F345" s="22">
        <v>5</v>
      </c>
      <c r="G345" s="108">
        <v>3500.6666666666665</v>
      </c>
      <c r="H345" s="25"/>
      <c r="I345" s="111">
        <f t="shared" si="11"/>
        <v>0</v>
      </c>
      <c r="J345" s="107" t="str">
        <f t="shared" si="10"/>
        <v/>
      </c>
    </row>
    <row r="346" spans="1:10">
      <c r="A346" s="22">
        <v>345</v>
      </c>
      <c r="B346" s="22" t="s">
        <v>15</v>
      </c>
      <c r="C346" s="40" t="s">
        <v>9384</v>
      </c>
      <c r="D346" s="39" t="s">
        <v>14209</v>
      </c>
      <c r="E346" s="22">
        <v>76823</v>
      </c>
      <c r="F346" s="22">
        <v>15</v>
      </c>
      <c r="G346" s="108">
        <v>16.5</v>
      </c>
      <c r="H346" s="25"/>
      <c r="I346" s="111">
        <f t="shared" si="11"/>
        <v>0</v>
      </c>
      <c r="J346" s="107" t="str">
        <f t="shared" si="10"/>
        <v/>
      </c>
    </row>
    <row r="347" spans="1:10">
      <c r="A347" s="22">
        <v>346</v>
      </c>
      <c r="B347" s="22" t="s">
        <v>15</v>
      </c>
      <c r="C347" s="40" t="s">
        <v>9383</v>
      </c>
      <c r="D347" s="39" t="s">
        <v>9382</v>
      </c>
      <c r="E347" s="22" t="s">
        <v>1952</v>
      </c>
      <c r="F347" s="22">
        <v>5</v>
      </c>
      <c r="G347" s="108">
        <v>173.77666666666667</v>
      </c>
      <c r="H347" s="25"/>
      <c r="I347" s="111">
        <f t="shared" si="11"/>
        <v>0</v>
      </c>
      <c r="J347" s="107" t="str">
        <f t="shared" si="10"/>
        <v/>
      </c>
    </row>
    <row r="348" spans="1:10">
      <c r="A348" s="22">
        <v>347</v>
      </c>
      <c r="B348" s="22" t="s">
        <v>15</v>
      </c>
      <c r="C348" s="40" t="s">
        <v>9381</v>
      </c>
      <c r="D348" s="39" t="s">
        <v>6461</v>
      </c>
      <c r="E348" s="22" t="s">
        <v>1952</v>
      </c>
      <c r="F348" s="22">
        <v>10</v>
      </c>
      <c r="G348" s="108">
        <v>218.22</v>
      </c>
      <c r="H348" s="25"/>
      <c r="I348" s="111">
        <f t="shared" si="11"/>
        <v>0</v>
      </c>
      <c r="J348" s="107" t="str">
        <f t="shared" si="10"/>
        <v/>
      </c>
    </row>
    <row r="349" spans="1:10">
      <c r="A349" s="22">
        <v>348</v>
      </c>
      <c r="B349" s="22" t="s">
        <v>15</v>
      </c>
      <c r="C349" s="40" t="s">
        <v>9380</v>
      </c>
      <c r="D349" s="39" t="s">
        <v>14210</v>
      </c>
      <c r="E349" s="22">
        <v>76823</v>
      </c>
      <c r="F349" s="22">
        <v>38</v>
      </c>
      <c r="G349" s="108">
        <v>1300</v>
      </c>
      <c r="H349" s="25"/>
      <c r="I349" s="111">
        <f t="shared" si="11"/>
        <v>0</v>
      </c>
      <c r="J349" s="107" t="str">
        <f t="shared" si="10"/>
        <v/>
      </c>
    </row>
    <row r="350" spans="1:10">
      <c r="A350" s="22">
        <v>349</v>
      </c>
      <c r="B350" s="22" t="s">
        <v>15</v>
      </c>
      <c r="C350" s="40" t="s">
        <v>9379</v>
      </c>
      <c r="D350" s="39" t="s">
        <v>2978</v>
      </c>
      <c r="E350" s="22" t="s">
        <v>298</v>
      </c>
      <c r="F350" s="22">
        <v>5</v>
      </c>
      <c r="G350" s="108">
        <v>325</v>
      </c>
      <c r="H350" s="25"/>
      <c r="I350" s="111">
        <f t="shared" si="11"/>
        <v>0</v>
      </c>
      <c r="J350" s="107" t="str">
        <f t="shared" si="10"/>
        <v/>
      </c>
    </row>
    <row r="351" spans="1:10">
      <c r="A351" s="22">
        <v>350</v>
      </c>
      <c r="B351" s="22" t="s">
        <v>15</v>
      </c>
      <c r="C351" s="40" t="s">
        <v>9378</v>
      </c>
      <c r="D351" s="39" t="s">
        <v>14211</v>
      </c>
      <c r="E351" s="22">
        <v>76823</v>
      </c>
      <c r="F351" s="22">
        <v>5</v>
      </c>
      <c r="G351" s="108">
        <v>2141.8333333333335</v>
      </c>
      <c r="H351" s="25"/>
      <c r="I351" s="111">
        <f t="shared" si="11"/>
        <v>0</v>
      </c>
      <c r="J351" s="107" t="str">
        <f t="shared" si="10"/>
        <v/>
      </c>
    </row>
    <row r="352" spans="1:10">
      <c r="A352" s="22">
        <v>351</v>
      </c>
      <c r="B352" s="22" t="s">
        <v>15</v>
      </c>
      <c r="C352" s="40" t="s">
        <v>9377</v>
      </c>
      <c r="D352" s="39" t="s">
        <v>14211</v>
      </c>
      <c r="E352" s="22">
        <v>76823</v>
      </c>
      <c r="F352" s="22">
        <v>5</v>
      </c>
      <c r="G352" s="108">
        <v>1179.1266666666668</v>
      </c>
      <c r="H352" s="25"/>
      <c r="I352" s="111">
        <f t="shared" si="11"/>
        <v>0</v>
      </c>
      <c r="J352" s="107" t="str">
        <f t="shared" si="10"/>
        <v/>
      </c>
    </row>
    <row r="353" spans="1:10">
      <c r="A353" s="22">
        <v>352</v>
      </c>
      <c r="B353" s="22" t="s">
        <v>15</v>
      </c>
      <c r="C353" s="40" t="s">
        <v>9376</v>
      </c>
      <c r="D353" s="39" t="s">
        <v>14212</v>
      </c>
      <c r="E353" s="22">
        <v>76823</v>
      </c>
      <c r="F353" s="22">
        <v>5</v>
      </c>
      <c r="G353" s="108">
        <v>232.05333333333331</v>
      </c>
      <c r="H353" s="25"/>
      <c r="I353" s="111">
        <f t="shared" si="11"/>
        <v>0</v>
      </c>
      <c r="J353" s="107" t="str">
        <f t="shared" si="10"/>
        <v/>
      </c>
    </row>
    <row r="354" spans="1:10">
      <c r="A354" s="22">
        <v>353</v>
      </c>
      <c r="B354" s="22" t="s">
        <v>15</v>
      </c>
      <c r="C354" s="40" t="s">
        <v>9375</v>
      </c>
      <c r="D354" s="39" t="s">
        <v>14213</v>
      </c>
      <c r="E354" s="22">
        <v>76823</v>
      </c>
      <c r="F354" s="22">
        <v>5</v>
      </c>
      <c r="G354" s="108">
        <v>392.27</v>
      </c>
      <c r="H354" s="25"/>
      <c r="I354" s="111">
        <f t="shared" si="11"/>
        <v>0</v>
      </c>
      <c r="J354" s="107" t="str">
        <f t="shared" si="10"/>
        <v/>
      </c>
    </row>
    <row r="355" spans="1:10">
      <c r="A355" s="22">
        <v>354</v>
      </c>
      <c r="B355" s="22" t="s">
        <v>15</v>
      </c>
      <c r="C355" s="40" t="s">
        <v>9374</v>
      </c>
      <c r="D355" s="39" t="s">
        <v>3235</v>
      </c>
      <c r="E355" s="22" t="s">
        <v>298</v>
      </c>
      <c r="F355" s="22">
        <v>17</v>
      </c>
      <c r="G355" s="108">
        <v>149</v>
      </c>
      <c r="H355" s="25"/>
      <c r="I355" s="111">
        <f t="shared" si="11"/>
        <v>0</v>
      </c>
      <c r="J355" s="107" t="str">
        <f t="shared" si="10"/>
        <v/>
      </c>
    </row>
    <row r="356" spans="1:10">
      <c r="A356" s="22">
        <v>355</v>
      </c>
      <c r="B356" s="22" t="s">
        <v>15</v>
      </c>
      <c r="C356" s="40" t="s">
        <v>9373</v>
      </c>
      <c r="D356" s="39" t="s">
        <v>5806</v>
      </c>
      <c r="E356" s="22" t="s">
        <v>298</v>
      </c>
      <c r="F356" s="22">
        <v>5</v>
      </c>
      <c r="G356" s="108">
        <v>70</v>
      </c>
      <c r="H356" s="25"/>
      <c r="I356" s="111">
        <f t="shared" si="11"/>
        <v>0</v>
      </c>
      <c r="J356" s="107" t="str">
        <f t="shared" si="10"/>
        <v/>
      </c>
    </row>
    <row r="357" spans="1:10">
      <c r="A357" s="22">
        <v>356</v>
      </c>
      <c r="B357" s="22" t="s">
        <v>15</v>
      </c>
      <c r="C357" s="40" t="s">
        <v>9372</v>
      </c>
      <c r="D357" s="39" t="s">
        <v>5806</v>
      </c>
      <c r="E357" s="22">
        <v>76823</v>
      </c>
      <c r="F357" s="22">
        <v>5</v>
      </c>
      <c r="G357" s="108">
        <v>231.25</v>
      </c>
      <c r="H357" s="25"/>
      <c r="I357" s="111">
        <f t="shared" si="11"/>
        <v>0</v>
      </c>
      <c r="J357" s="107" t="str">
        <f t="shared" si="10"/>
        <v/>
      </c>
    </row>
    <row r="358" spans="1:10">
      <c r="A358" s="22">
        <v>357</v>
      </c>
      <c r="B358" s="22" t="s">
        <v>15</v>
      </c>
      <c r="C358" s="40" t="s">
        <v>9371</v>
      </c>
      <c r="D358" s="39" t="s">
        <v>5806</v>
      </c>
      <c r="E358" s="22">
        <v>76823</v>
      </c>
      <c r="F358" s="22">
        <v>5</v>
      </c>
      <c r="G358" s="108">
        <v>270</v>
      </c>
      <c r="H358" s="25"/>
      <c r="I358" s="111">
        <f t="shared" si="11"/>
        <v>0</v>
      </c>
      <c r="J358" s="107" t="str">
        <f t="shared" si="10"/>
        <v/>
      </c>
    </row>
    <row r="359" spans="1:10">
      <c r="A359" s="22">
        <v>358</v>
      </c>
      <c r="B359" s="22" t="s">
        <v>15</v>
      </c>
      <c r="C359" s="40" t="s">
        <v>9370</v>
      </c>
      <c r="D359" s="39" t="s">
        <v>5806</v>
      </c>
      <c r="E359" s="22" t="s">
        <v>298</v>
      </c>
      <c r="F359" s="22">
        <v>5</v>
      </c>
      <c r="G359" s="108">
        <v>55.62</v>
      </c>
      <c r="H359" s="25"/>
      <c r="I359" s="111">
        <f t="shared" si="11"/>
        <v>0</v>
      </c>
      <c r="J359" s="107" t="str">
        <f t="shared" si="10"/>
        <v/>
      </c>
    </row>
    <row r="360" spans="1:10">
      <c r="A360" s="22">
        <v>359</v>
      </c>
      <c r="B360" s="22" t="s">
        <v>15</v>
      </c>
      <c r="C360" s="40" t="s">
        <v>9369</v>
      </c>
      <c r="D360" s="39" t="s">
        <v>5806</v>
      </c>
      <c r="E360" s="22" t="s">
        <v>298</v>
      </c>
      <c r="F360" s="22">
        <v>5</v>
      </c>
      <c r="G360" s="108">
        <v>321</v>
      </c>
      <c r="H360" s="25"/>
      <c r="I360" s="111">
        <f t="shared" si="11"/>
        <v>0</v>
      </c>
      <c r="J360" s="107" t="str">
        <f t="shared" si="10"/>
        <v/>
      </c>
    </row>
    <row r="361" spans="1:10">
      <c r="A361" s="22">
        <v>360</v>
      </c>
      <c r="B361" s="22" t="s">
        <v>15</v>
      </c>
      <c r="C361" s="40" t="s">
        <v>9368</v>
      </c>
      <c r="D361" s="39" t="s">
        <v>14207</v>
      </c>
      <c r="E361" s="22">
        <v>76823</v>
      </c>
      <c r="F361" s="22">
        <v>5</v>
      </c>
      <c r="G361" s="108">
        <v>796.34333333333325</v>
      </c>
      <c r="H361" s="25"/>
      <c r="I361" s="111">
        <f t="shared" si="11"/>
        <v>0</v>
      </c>
      <c r="J361" s="107" t="str">
        <f t="shared" si="10"/>
        <v/>
      </c>
    </row>
    <row r="362" spans="1:10">
      <c r="A362" s="22">
        <v>361</v>
      </c>
      <c r="B362" s="22" t="s">
        <v>15</v>
      </c>
      <c r="C362" s="40" t="s">
        <v>9367</v>
      </c>
      <c r="D362" s="39" t="s">
        <v>14214</v>
      </c>
      <c r="E362" s="22">
        <v>76823</v>
      </c>
      <c r="F362" s="22">
        <v>5</v>
      </c>
      <c r="G362" s="108">
        <v>49</v>
      </c>
      <c r="H362" s="25"/>
      <c r="I362" s="111">
        <f t="shared" si="11"/>
        <v>0</v>
      </c>
      <c r="J362" s="107" t="str">
        <f t="shared" si="10"/>
        <v/>
      </c>
    </row>
    <row r="363" spans="1:10">
      <c r="A363" s="22">
        <v>362</v>
      </c>
      <c r="B363" s="22" t="s">
        <v>15</v>
      </c>
      <c r="C363" s="40" t="s">
        <v>9366</v>
      </c>
      <c r="D363" s="39" t="s">
        <v>14215</v>
      </c>
      <c r="E363" s="22">
        <v>76823</v>
      </c>
      <c r="F363" s="22">
        <v>5</v>
      </c>
      <c r="G363" s="108">
        <v>645</v>
      </c>
      <c r="H363" s="25"/>
      <c r="I363" s="111">
        <f t="shared" si="11"/>
        <v>0</v>
      </c>
      <c r="J363" s="107" t="str">
        <f t="shared" si="10"/>
        <v/>
      </c>
    </row>
    <row r="364" spans="1:10">
      <c r="A364" s="22">
        <v>363</v>
      </c>
      <c r="B364" s="22" t="s">
        <v>15</v>
      </c>
      <c r="C364" s="40" t="s">
        <v>9365</v>
      </c>
      <c r="D364" s="39" t="s">
        <v>14216</v>
      </c>
      <c r="E364" s="22">
        <v>76823</v>
      </c>
      <c r="F364" s="22">
        <v>5</v>
      </c>
      <c r="G364" s="108">
        <v>465</v>
      </c>
      <c r="H364" s="25"/>
      <c r="I364" s="111">
        <f t="shared" si="11"/>
        <v>0</v>
      </c>
      <c r="J364" s="107" t="str">
        <f t="shared" si="10"/>
        <v/>
      </c>
    </row>
    <row r="365" spans="1:10">
      <c r="A365" s="22">
        <v>364</v>
      </c>
      <c r="B365" s="22" t="s">
        <v>15</v>
      </c>
      <c r="C365" s="40" t="s">
        <v>9365</v>
      </c>
      <c r="D365" s="39" t="s">
        <v>14216</v>
      </c>
      <c r="E365" s="22" t="s">
        <v>298</v>
      </c>
      <c r="F365" s="22">
        <v>5</v>
      </c>
      <c r="G365" s="108">
        <v>790</v>
      </c>
      <c r="H365" s="25"/>
      <c r="I365" s="111">
        <f t="shared" si="11"/>
        <v>0</v>
      </c>
      <c r="J365" s="107" t="str">
        <f t="shared" si="10"/>
        <v/>
      </c>
    </row>
    <row r="366" spans="1:10">
      <c r="A366" s="22">
        <v>365</v>
      </c>
      <c r="B366" s="22" t="s">
        <v>15</v>
      </c>
      <c r="C366" s="40" t="s">
        <v>9364</v>
      </c>
      <c r="D366" s="39" t="s">
        <v>4501</v>
      </c>
      <c r="E366" s="22">
        <v>76823</v>
      </c>
      <c r="F366" s="22">
        <v>5</v>
      </c>
      <c r="G366" s="108">
        <v>699</v>
      </c>
      <c r="H366" s="25"/>
      <c r="I366" s="111">
        <f t="shared" si="11"/>
        <v>0</v>
      </c>
      <c r="J366" s="107" t="str">
        <f t="shared" si="10"/>
        <v/>
      </c>
    </row>
    <row r="367" spans="1:10">
      <c r="A367" s="22">
        <v>366</v>
      </c>
      <c r="B367" s="22" t="s">
        <v>15</v>
      </c>
      <c r="C367" s="40" t="s">
        <v>9363</v>
      </c>
      <c r="D367" s="39" t="s">
        <v>14217</v>
      </c>
      <c r="E367" s="22">
        <v>76823</v>
      </c>
      <c r="F367" s="22">
        <v>5</v>
      </c>
      <c r="G367" s="108">
        <v>467.51</v>
      </c>
      <c r="H367" s="25"/>
      <c r="I367" s="111">
        <f t="shared" si="11"/>
        <v>0</v>
      </c>
      <c r="J367" s="107" t="str">
        <f t="shared" si="10"/>
        <v/>
      </c>
    </row>
    <row r="368" spans="1:10">
      <c r="A368" s="22">
        <v>367</v>
      </c>
      <c r="B368" s="22" t="s">
        <v>15</v>
      </c>
      <c r="C368" s="40" t="s">
        <v>9363</v>
      </c>
      <c r="D368" s="39" t="s">
        <v>14217</v>
      </c>
      <c r="E368" s="22" t="s">
        <v>298</v>
      </c>
      <c r="F368" s="22">
        <v>5</v>
      </c>
      <c r="G368" s="108">
        <v>410</v>
      </c>
      <c r="H368" s="25"/>
      <c r="I368" s="111">
        <f t="shared" si="11"/>
        <v>0</v>
      </c>
      <c r="J368" s="107" t="str">
        <f t="shared" si="10"/>
        <v/>
      </c>
    </row>
    <row r="369" spans="1:10">
      <c r="A369" s="22">
        <v>368</v>
      </c>
      <c r="B369" s="22" t="s">
        <v>15</v>
      </c>
      <c r="C369" s="40" t="s">
        <v>9362</v>
      </c>
      <c r="D369" s="39" t="s">
        <v>14218</v>
      </c>
      <c r="E369" s="22" t="s">
        <v>298</v>
      </c>
      <c r="F369" s="22">
        <v>5</v>
      </c>
      <c r="G369" s="108">
        <v>3280</v>
      </c>
      <c r="H369" s="25"/>
      <c r="I369" s="111">
        <f t="shared" si="11"/>
        <v>0</v>
      </c>
      <c r="J369" s="107" t="str">
        <f t="shared" si="10"/>
        <v/>
      </c>
    </row>
    <row r="370" spans="1:10">
      <c r="A370" s="22">
        <v>369</v>
      </c>
      <c r="B370" s="22" t="s">
        <v>15</v>
      </c>
      <c r="C370" s="40" t="s">
        <v>9361</v>
      </c>
      <c r="D370" s="39" t="s">
        <v>6268</v>
      </c>
      <c r="E370" s="22">
        <v>72737</v>
      </c>
      <c r="F370" s="22">
        <v>5</v>
      </c>
      <c r="G370" s="108">
        <v>3845</v>
      </c>
      <c r="H370" s="25"/>
      <c r="I370" s="111">
        <f t="shared" si="11"/>
        <v>0</v>
      </c>
      <c r="J370" s="107" t="str">
        <f t="shared" si="10"/>
        <v/>
      </c>
    </row>
    <row r="371" spans="1:10">
      <c r="A371" s="22">
        <v>370</v>
      </c>
      <c r="B371" s="22" t="s">
        <v>15</v>
      </c>
      <c r="C371" s="40" t="s">
        <v>9360</v>
      </c>
      <c r="D371" s="39" t="s">
        <v>5220</v>
      </c>
      <c r="E371" s="22">
        <v>76823</v>
      </c>
      <c r="F371" s="22">
        <v>5</v>
      </c>
      <c r="G371" s="108">
        <v>21228.579999999998</v>
      </c>
      <c r="H371" s="25"/>
      <c r="I371" s="111">
        <f t="shared" si="11"/>
        <v>0</v>
      </c>
      <c r="J371" s="107" t="str">
        <f t="shared" si="10"/>
        <v/>
      </c>
    </row>
    <row r="372" spans="1:10">
      <c r="A372" s="22">
        <v>371</v>
      </c>
      <c r="B372" s="22" t="s">
        <v>15</v>
      </c>
      <c r="C372" s="40" t="s">
        <v>9359</v>
      </c>
      <c r="D372" s="39" t="s">
        <v>2759</v>
      </c>
      <c r="E372" s="22">
        <v>64547</v>
      </c>
      <c r="F372" s="22">
        <v>16</v>
      </c>
      <c r="G372" s="108">
        <v>6.333333333333333</v>
      </c>
      <c r="H372" s="25"/>
      <c r="I372" s="111">
        <f t="shared" si="11"/>
        <v>0</v>
      </c>
      <c r="J372" s="107" t="str">
        <f t="shared" si="10"/>
        <v/>
      </c>
    </row>
    <row r="373" spans="1:10">
      <c r="A373" s="22">
        <v>372</v>
      </c>
      <c r="B373" s="22" t="s">
        <v>15</v>
      </c>
      <c r="C373" s="40" t="s">
        <v>9358</v>
      </c>
      <c r="D373" s="39" t="s">
        <v>14219</v>
      </c>
      <c r="E373" s="22">
        <v>76823</v>
      </c>
      <c r="F373" s="22">
        <v>5</v>
      </c>
      <c r="G373" s="108">
        <v>84.44</v>
      </c>
      <c r="H373" s="25"/>
      <c r="I373" s="111">
        <f t="shared" si="11"/>
        <v>0</v>
      </c>
      <c r="J373" s="107" t="str">
        <f t="shared" si="10"/>
        <v/>
      </c>
    </row>
    <row r="374" spans="1:10">
      <c r="A374" s="22">
        <v>373</v>
      </c>
      <c r="B374" s="22" t="s">
        <v>15</v>
      </c>
      <c r="C374" s="40" t="s">
        <v>9357</v>
      </c>
      <c r="D374" s="39" t="s">
        <v>14220</v>
      </c>
      <c r="E374" s="22">
        <v>76823</v>
      </c>
      <c r="F374" s="22">
        <v>5</v>
      </c>
      <c r="G374" s="108">
        <v>28.573333333333334</v>
      </c>
      <c r="H374" s="25"/>
      <c r="I374" s="111">
        <f t="shared" si="11"/>
        <v>0</v>
      </c>
      <c r="J374" s="107" t="str">
        <f t="shared" si="10"/>
        <v/>
      </c>
    </row>
    <row r="375" spans="1:10">
      <c r="A375" s="22">
        <v>374</v>
      </c>
      <c r="B375" s="22" t="s">
        <v>15</v>
      </c>
      <c r="C375" s="40" t="s">
        <v>9357</v>
      </c>
      <c r="D375" s="39" t="s">
        <v>14221</v>
      </c>
      <c r="E375" s="22" t="s">
        <v>298</v>
      </c>
      <c r="F375" s="22">
        <v>5</v>
      </c>
      <c r="G375" s="108">
        <v>82.75</v>
      </c>
      <c r="H375" s="25"/>
      <c r="I375" s="111">
        <f t="shared" si="11"/>
        <v>0</v>
      </c>
      <c r="J375" s="107" t="str">
        <f t="shared" si="10"/>
        <v/>
      </c>
    </row>
    <row r="376" spans="1:10">
      <c r="A376" s="22">
        <v>375</v>
      </c>
      <c r="B376" s="22" t="s">
        <v>15</v>
      </c>
      <c r="C376" s="40" t="s">
        <v>9356</v>
      </c>
      <c r="D376" s="39" t="s">
        <v>14222</v>
      </c>
      <c r="E376" s="22">
        <v>76823</v>
      </c>
      <c r="F376" s="22">
        <v>5</v>
      </c>
      <c r="G376" s="108">
        <v>115</v>
      </c>
      <c r="H376" s="25"/>
      <c r="I376" s="111">
        <f t="shared" si="11"/>
        <v>0</v>
      </c>
      <c r="J376" s="107" t="str">
        <f t="shared" si="10"/>
        <v/>
      </c>
    </row>
    <row r="377" spans="1:10">
      <c r="A377" s="22">
        <v>376</v>
      </c>
      <c r="B377" s="22" t="s">
        <v>15</v>
      </c>
      <c r="C377" s="40" t="s">
        <v>9355</v>
      </c>
      <c r="D377" s="39" t="s">
        <v>14223</v>
      </c>
      <c r="E377" s="22">
        <v>76823</v>
      </c>
      <c r="F377" s="22">
        <v>7</v>
      </c>
      <c r="G377" s="108">
        <v>26.9</v>
      </c>
      <c r="H377" s="25"/>
      <c r="I377" s="111">
        <f t="shared" si="11"/>
        <v>0</v>
      </c>
      <c r="J377" s="107" t="str">
        <f t="shared" si="10"/>
        <v/>
      </c>
    </row>
    <row r="378" spans="1:10">
      <c r="A378" s="22">
        <v>377</v>
      </c>
      <c r="B378" s="22" t="s">
        <v>15</v>
      </c>
      <c r="C378" s="40" t="s">
        <v>9354</v>
      </c>
      <c r="D378" s="39" t="s">
        <v>14224</v>
      </c>
      <c r="E378" s="22" t="s">
        <v>298</v>
      </c>
      <c r="F378" s="22">
        <v>5</v>
      </c>
      <c r="G378" s="108">
        <v>146.5</v>
      </c>
      <c r="H378" s="25"/>
      <c r="I378" s="111">
        <f t="shared" si="11"/>
        <v>0</v>
      </c>
      <c r="J378" s="107" t="str">
        <f t="shared" si="10"/>
        <v/>
      </c>
    </row>
    <row r="379" spans="1:10">
      <c r="A379" s="22">
        <v>378</v>
      </c>
      <c r="B379" s="22" t="s">
        <v>15</v>
      </c>
      <c r="C379" s="40" t="s">
        <v>9353</v>
      </c>
      <c r="D379" s="39" t="s">
        <v>2801</v>
      </c>
      <c r="E379" s="22" t="s">
        <v>1952</v>
      </c>
      <c r="F379" s="22">
        <v>40</v>
      </c>
      <c r="G379" s="108">
        <v>5.1566666666666672</v>
      </c>
      <c r="H379" s="25"/>
      <c r="I379" s="111">
        <f t="shared" si="11"/>
        <v>0</v>
      </c>
      <c r="J379" s="107" t="str">
        <f t="shared" si="10"/>
        <v/>
      </c>
    </row>
    <row r="380" spans="1:10">
      <c r="A380" s="22">
        <v>379</v>
      </c>
      <c r="B380" s="22" t="s">
        <v>15</v>
      </c>
      <c r="C380" s="40" t="s">
        <v>9352</v>
      </c>
      <c r="D380" s="39" t="s">
        <v>14225</v>
      </c>
      <c r="E380" s="22">
        <v>76823</v>
      </c>
      <c r="F380" s="22">
        <v>5</v>
      </c>
      <c r="G380" s="108">
        <v>1500</v>
      </c>
      <c r="H380" s="25"/>
      <c r="I380" s="111">
        <f t="shared" si="11"/>
        <v>0</v>
      </c>
      <c r="J380" s="107" t="str">
        <f t="shared" si="10"/>
        <v/>
      </c>
    </row>
    <row r="381" spans="1:10">
      <c r="A381" s="22">
        <v>380</v>
      </c>
      <c r="B381" s="22" t="s">
        <v>15</v>
      </c>
      <c r="C381" s="40" t="s">
        <v>9351</v>
      </c>
      <c r="D381" s="39" t="s">
        <v>14226</v>
      </c>
      <c r="E381" s="22">
        <v>76823</v>
      </c>
      <c r="F381" s="22">
        <v>5</v>
      </c>
      <c r="G381" s="108">
        <v>291.21999999999997</v>
      </c>
      <c r="H381" s="25"/>
      <c r="I381" s="111">
        <f t="shared" si="11"/>
        <v>0</v>
      </c>
      <c r="J381" s="107" t="str">
        <f t="shared" si="10"/>
        <v/>
      </c>
    </row>
    <row r="382" spans="1:10">
      <c r="A382" s="22">
        <v>381</v>
      </c>
      <c r="B382" s="22" t="s">
        <v>15</v>
      </c>
      <c r="C382" s="40" t="s">
        <v>9350</v>
      </c>
      <c r="D382" s="39" t="s">
        <v>6497</v>
      </c>
      <c r="E382" s="22" t="s">
        <v>1952</v>
      </c>
      <c r="F382" s="22">
        <v>14</v>
      </c>
      <c r="G382" s="108">
        <v>125.49333333333334</v>
      </c>
      <c r="H382" s="25"/>
      <c r="I382" s="111">
        <f t="shared" si="11"/>
        <v>0</v>
      </c>
      <c r="J382" s="107" t="str">
        <f t="shared" si="10"/>
        <v/>
      </c>
    </row>
    <row r="383" spans="1:10">
      <c r="A383" s="22">
        <v>382</v>
      </c>
      <c r="B383" s="22" t="s">
        <v>15</v>
      </c>
      <c r="C383" s="40" t="s">
        <v>9349</v>
      </c>
      <c r="D383" s="39" t="s">
        <v>9348</v>
      </c>
      <c r="E383" s="22" t="s">
        <v>1952</v>
      </c>
      <c r="F383" s="22">
        <v>11</v>
      </c>
      <c r="G383" s="108">
        <v>33.983333333333341</v>
      </c>
      <c r="H383" s="25"/>
      <c r="I383" s="111">
        <f t="shared" si="11"/>
        <v>0</v>
      </c>
      <c r="J383" s="107" t="str">
        <f t="shared" si="10"/>
        <v/>
      </c>
    </row>
    <row r="384" spans="1:10">
      <c r="A384" s="22">
        <v>383</v>
      </c>
      <c r="B384" s="22" t="s">
        <v>15</v>
      </c>
      <c r="C384" s="40" t="s">
        <v>9347</v>
      </c>
      <c r="D384" s="39" t="s">
        <v>14227</v>
      </c>
      <c r="E384" s="22" t="s">
        <v>1952</v>
      </c>
      <c r="F384" s="22">
        <v>10</v>
      </c>
      <c r="G384" s="108">
        <v>113.73666666666668</v>
      </c>
      <c r="H384" s="25"/>
      <c r="I384" s="111">
        <f t="shared" si="11"/>
        <v>0</v>
      </c>
      <c r="J384" s="107" t="str">
        <f t="shared" si="10"/>
        <v/>
      </c>
    </row>
    <row r="385" spans="1:10">
      <c r="A385" s="22">
        <v>384</v>
      </c>
      <c r="B385" s="22" t="s">
        <v>15</v>
      </c>
      <c r="C385" s="40" t="s">
        <v>9346</v>
      </c>
      <c r="D385" s="39" t="s">
        <v>14228</v>
      </c>
      <c r="E385" s="22" t="s">
        <v>1952</v>
      </c>
      <c r="F385" s="22">
        <v>18</v>
      </c>
      <c r="G385" s="108">
        <v>423.42</v>
      </c>
      <c r="H385" s="25"/>
      <c r="I385" s="111">
        <f t="shared" si="11"/>
        <v>0</v>
      </c>
      <c r="J385" s="107" t="str">
        <f t="shared" si="10"/>
        <v/>
      </c>
    </row>
    <row r="386" spans="1:10">
      <c r="A386" s="22">
        <v>385</v>
      </c>
      <c r="B386" s="22" t="s">
        <v>15</v>
      </c>
      <c r="C386" s="40" t="s">
        <v>9345</v>
      </c>
      <c r="D386" s="39" t="s">
        <v>14229</v>
      </c>
      <c r="E386" s="22" t="s">
        <v>1952</v>
      </c>
      <c r="F386" s="22">
        <v>14</v>
      </c>
      <c r="G386" s="108">
        <v>56.106666666666662</v>
      </c>
      <c r="H386" s="25"/>
      <c r="I386" s="111">
        <f t="shared" si="11"/>
        <v>0</v>
      </c>
      <c r="J386" s="107" t="str">
        <f t="shared" ref="J386:J449" si="12">IF(H:H&gt;G:G, "Above Estimated Unit Price", "")</f>
        <v/>
      </c>
    </row>
    <row r="387" spans="1:10">
      <c r="A387" s="22">
        <v>386</v>
      </c>
      <c r="B387" s="22" t="s">
        <v>15</v>
      </c>
      <c r="C387" s="40" t="s">
        <v>9344</v>
      </c>
      <c r="D387" s="39" t="s">
        <v>14230</v>
      </c>
      <c r="E387" s="22">
        <v>76823</v>
      </c>
      <c r="F387" s="22">
        <v>30</v>
      </c>
      <c r="G387" s="108">
        <v>25</v>
      </c>
      <c r="H387" s="25"/>
      <c r="I387" s="111">
        <f t="shared" ref="I387:I450" si="13">F387*H387</f>
        <v>0</v>
      </c>
      <c r="J387" s="107" t="str">
        <f t="shared" si="12"/>
        <v/>
      </c>
    </row>
    <row r="388" spans="1:10">
      <c r="A388" s="22">
        <v>387</v>
      </c>
      <c r="B388" s="22" t="s">
        <v>15</v>
      </c>
      <c r="C388" s="40" t="s">
        <v>9343</v>
      </c>
      <c r="D388" s="39" t="s">
        <v>14170</v>
      </c>
      <c r="E388" s="22">
        <v>15860</v>
      </c>
      <c r="F388" s="22">
        <v>5</v>
      </c>
      <c r="G388" s="108">
        <v>868.33666666666659</v>
      </c>
      <c r="H388" s="25"/>
      <c r="I388" s="111">
        <f t="shared" si="13"/>
        <v>0</v>
      </c>
      <c r="J388" s="107" t="str">
        <f t="shared" si="12"/>
        <v/>
      </c>
    </row>
    <row r="389" spans="1:10">
      <c r="A389" s="22">
        <v>388</v>
      </c>
      <c r="B389" s="22" t="s">
        <v>15</v>
      </c>
      <c r="C389" s="40" t="s">
        <v>9343</v>
      </c>
      <c r="D389" s="39" t="s">
        <v>14170</v>
      </c>
      <c r="E389" s="22">
        <v>76823</v>
      </c>
      <c r="F389" s="22">
        <v>5</v>
      </c>
      <c r="G389" s="108">
        <v>653.20333333333338</v>
      </c>
      <c r="H389" s="25"/>
      <c r="I389" s="111">
        <f t="shared" si="13"/>
        <v>0</v>
      </c>
      <c r="J389" s="107" t="str">
        <f t="shared" si="12"/>
        <v/>
      </c>
    </row>
    <row r="390" spans="1:10">
      <c r="A390" s="22">
        <v>389</v>
      </c>
      <c r="B390" s="22" t="s">
        <v>15</v>
      </c>
      <c r="C390" s="40" t="s">
        <v>9342</v>
      </c>
      <c r="D390" s="39" t="s">
        <v>14170</v>
      </c>
      <c r="E390" s="22">
        <v>76823</v>
      </c>
      <c r="F390" s="22">
        <v>5</v>
      </c>
      <c r="G390" s="108">
        <v>780.75333333333322</v>
      </c>
      <c r="H390" s="25"/>
      <c r="I390" s="111">
        <f t="shared" si="13"/>
        <v>0</v>
      </c>
      <c r="J390" s="107" t="str">
        <f t="shared" si="12"/>
        <v/>
      </c>
    </row>
    <row r="391" spans="1:10">
      <c r="A391" s="22">
        <v>390</v>
      </c>
      <c r="B391" s="22" t="s">
        <v>15</v>
      </c>
      <c r="C391" s="40" t="s">
        <v>9341</v>
      </c>
      <c r="D391" s="39" t="s">
        <v>14231</v>
      </c>
      <c r="E391" s="22">
        <v>76823</v>
      </c>
      <c r="F391" s="22">
        <v>5</v>
      </c>
      <c r="G391" s="108">
        <v>245.49333333333334</v>
      </c>
      <c r="H391" s="25"/>
      <c r="I391" s="111">
        <f t="shared" si="13"/>
        <v>0</v>
      </c>
      <c r="J391" s="107" t="str">
        <f t="shared" si="12"/>
        <v/>
      </c>
    </row>
    <row r="392" spans="1:10">
      <c r="A392" s="22">
        <v>391</v>
      </c>
      <c r="B392" s="22" t="s">
        <v>15</v>
      </c>
      <c r="C392" s="40" t="s">
        <v>9340</v>
      </c>
      <c r="D392" s="39" t="s">
        <v>9339</v>
      </c>
      <c r="E392" s="22">
        <v>76823</v>
      </c>
      <c r="F392" s="22">
        <v>5</v>
      </c>
      <c r="G392" s="108">
        <v>362.95</v>
      </c>
      <c r="H392" s="25"/>
      <c r="I392" s="111">
        <f t="shared" si="13"/>
        <v>0</v>
      </c>
      <c r="J392" s="107" t="str">
        <f t="shared" si="12"/>
        <v/>
      </c>
    </row>
    <row r="393" spans="1:10">
      <c r="A393" s="22">
        <v>392</v>
      </c>
      <c r="B393" s="22" t="s">
        <v>15</v>
      </c>
      <c r="C393" s="40" t="s">
        <v>9338</v>
      </c>
      <c r="D393" s="39" t="s">
        <v>14232</v>
      </c>
      <c r="E393" s="22" t="s">
        <v>1952</v>
      </c>
      <c r="F393" s="22">
        <v>5</v>
      </c>
      <c r="G393" s="108">
        <v>23.08</v>
      </c>
      <c r="H393" s="25"/>
      <c r="I393" s="111">
        <f t="shared" si="13"/>
        <v>0</v>
      </c>
      <c r="J393" s="107" t="str">
        <f t="shared" si="12"/>
        <v/>
      </c>
    </row>
    <row r="394" spans="1:10">
      <c r="A394" s="22">
        <v>393</v>
      </c>
      <c r="B394" s="22" t="s">
        <v>15</v>
      </c>
      <c r="C394" s="40" t="s">
        <v>9337</v>
      </c>
      <c r="D394" s="39" t="s">
        <v>14233</v>
      </c>
      <c r="E394" s="22" t="s">
        <v>1952</v>
      </c>
      <c r="F394" s="22">
        <v>5</v>
      </c>
      <c r="G394" s="108">
        <v>2737.9533333333334</v>
      </c>
      <c r="H394" s="25"/>
      <c r="I394" s="111">
        <f t="shared" si="13"/>
        <v>0</v>
      </c>
      <c r="J394" s="107" t="str">
        <f t="shared" si="12"/>
        <v/>
      </c>
    </row>
    <row r="395" spans="1:10">
      <c r="A395" s="22">
        <v>394</v>
      </c>
      <c r="B395" s="22" t="s">
        <v>15</v>
      </c>
      <c r="C395" s="40" t="s">
        <v>9336</v>
      </c>
      <c r="D395" s="39" t="s">
        <v>2838</v>
      </c>
      <c r="E395" s="22">
        <v>9445</v>
      </c>
      <c r="F395" s="22">
        <v>44</v>
      </c>
      <c r="G395" s="108">
        <v>32.49</v>
      </c>
      <c r="H395" s="25"/>
      <c r="I395" s="111">
        <f t="shared" si="13"/>
        <v>0</v>
      </c>
      <c r="J395" s="107" t="str">
        <f t="shared" si="12"/>
        <v/>
      </c>
    </row>
    <row r="396" spans="1:10">
      <c r="A396" s="22">
        <v>395</v>
      </c>
      <c r="B396" s="22" t="s">
        <v>15</v>
      </c>
      <c r="C396" s="40" t="s">
        <v>9335</v>
      </c>
      <c r="D396" s="39" t="s">
        <v>9334</v>
      </c>
      <c r="E396" s="22">
        <v>96238</v>
      </c>
      <c r="F396" s="22">
        <v>5</v>
      </c>
      <c r="G396" s="108">
        <v>121.13</v>
      </c>
      <c r="H396" s="25"/>
      <c r="I396" s="111">
        <f t="shared" si="13"/>
        <v>0</v>
      </c>
      <c r="J396" s="107" t="str">
        <f t="shared" si="12"/>
        <v/>
      </c>
    </row>
    <row r="397" spans="1:10">
      <c r="A397" s="22">
        <v>396</v>
      </c>
      <c r="B397" s="22" t="s">
        <v>15</v>
      </c>
      <c r="C397" s="40" t="s">
        <v>9333</v>
      </c>
      <c r="D397" s="39" t="s">
        <v>14234</v>
      </c>
      <c r="E397" s="22">
        <v>73760</v>
      </c>
      <c r="F397" s="22">
        <v>10</v>
      </c>
      <c r="G397" s="108">
        <v>12</v>
      </c>
      <c r="H397" s="25"/>
      <c r="I397" s="111">
        <f t="shared" si="13"/>
        <v>0</v>
      </c>
      <c r="J397" s="107" t="str">
        <f t="shared" si="12"/>
        <v/>
      </c>
    </row>
    <row r="398" spans="1:10">
      <c r="A398" s="22">
        <v>397</v>
      </c>
      <c r="B398" s="22" t="s">
        <v>15</v>
      </c>
      <c r="C398" s="40" t="s">
        <v>9332</v>
      </c>
      <c r="D398" s="39" t="s">
        <v>9331</v>
      </c>
      <c r="E398" s="22">
        <v>74063</v>
      </c>
      <c r="F398" s="22">
        <v>5</v>
      </c>
      <c r="G398" s="108">
        <v>2331</v>
      </c>
      <c r="H398" s="25"/>
      <c r="I398" s="111">
        <f t="shared" si="13"/>
        <v>0</v>
      </c>
      <c r="J398" s="107" t="str">
        <f t="shared" si="12"/>
        <v/>
      </c>
    </row>
    <row r="399" spans="1:10">
      <c r="A399" s="22">
        <v>398</v>
      </c>
      <c r="B399" s="22" t="s">
        <v>15</v>
      </c>
      <c r="C399" s="40" t="s">
        <v>9330</v>
      </c>
      <c r="D399" s="39" t="s">
        <v>5193</v>
      </c>
      <c r="E399" s="22">
        <v>74063</v>
      </c>
      <c r="F399" s="22">
        <v>5</v>
      </c>
      <c r="G399" s="108">
        <v>199.54999999999998</v>
      </c>
      <c r="H399" s="25"/>
      <c r="I399" s="111">
        <f t="shared" si="13"/>
        <v>0</v>
      </c>
      <c r="J399" s="107" t="str">
        <f t="shared" si="12"/>
        <v/>
      </c>
    </row>
    <row r="400" spans="1:10">
      <c r="A400" s="22">
        <v>399</v>
      </c>
      <c r="B400" s="22" t="s">
        <v>15</v>
      </c>
      <c r="C400" s="40" t="s">
        <v>9329</v>
      </c>
      <c r="D400" s="39" t="s">
        <v>8965</v>
      </c>
      <c r="E400" s="22">
        <v>72914</v>
      </c>
      <c r="F400" s="22">
        <v>5</v>
      </c>
      <c r="G400" s="108">
        <v>313.73</v>
      </c>
      <c r="H400" s="25"/>
      <c r="I400" s="111">
        <f t="shared" si="13"/>
        <v>0</v>
      </c>
      <c r="J400" s="107" t="str">
        <f t="shared" si="12"/>
        <v/>
      </c>
    </row>
    <row r="401" spans="1:10">
      <c r="A401" s="22">
        <v>400</v>
      </c>
      <c r="B401" s="22" t="s">
        <v>15</v>
      </c>
      <c r="C401" s="40" t="s">
        <v>9328</v>
      </c>
      <c r="D401" s="39" t="s">
        <v>14235</v>
      </c>
      <c r="E401" s="22">
        <v>99251</v>
      </c>
      <c r="F401" s="22">
        <v>5</v>
      </c>
      <c r="G401" s="108">
        <v>338</v>
      </c>
      <c r="H401" s="25"/>
      <c r="I401" s="111">
        <f t="shared" si="13"/>
        <v>0</v>
      </c>
      <c r="J401" s="107" t="str">
        <f t="shared" si="12"/>
        <v/>
      </c>
    </row>
    <row r="402" spans="1:10">
      <c r="A402" s="22">
        <v>401</v>
      </c>
      <c r="B402" s="22" t="s">
        <v>15</v>
      </c>
      <c r="C402" s="40" t="s">
        <v>9327</v>
      </c>
      <c r="D402" s="39" t="s">
        <v>2743</v>
      </c>
      <c r="E402" s="22">
        <v>10001</v>
      </c>
      <c r="F402" s="22">
        <v>8</v>
      </c>
      <c r="G402" s="108">
        <v>7.1499999999999995</v>
      </c>
      <c r="H402" s="25"/>
      <c r="I402" s="111">
        <f t="shared" si="13"/>
        <v>0</v>
      </c>
      <c r="J402" s="107" t="str">
        <f t="shared" si="12"/>
        <v/>
      </c>
    </row>
    <row r="403" spans="1:10">
      <c r="A403" s="22">
        <v>402</v>
      </c>
      <c r="B403" s="22" t="s">
        <v>15</v>
      </c>
      <c r="C403" s="40" t="s">
        <v>9326</v>
      </c>
      <c r="D403" s="39" t="s">
        <v>9325</v>
      </c>
      <c r="E403" s="22">
        <v>98889</v>
      </c>
      <c r="F403" s="22">
        <v>5</v>
      </c>
      <c r="G403" s="108">
        <v>2148.8833333333337</v>
      </c>
      <c r="H403" s="25"/>
      <c r="I403" s="111">
        <f t="shared" si="13"/>
        <v>0</v>
      </c>
      <c r="J403" s="107" t="str">
        <f t="shared" si="12"/>
        <v/>
      </c>
    </row>
    <row r="404" spans="1:10">
      <c r="A404" s="22">
        <v>403</v>
      </c>
      <c r="B404" s="22" t="s">
        <v>15</v>
      </c>
      <c r="C404" s="40" t="s">
        <v>9324</v>
      </c>
      <c r="D404" s="39" t="s">
        <v>14236</v>
      </c>
      <c r="E404" s="22">
        <v>98889</v>
      </c>
      <c r="F404" s="22">
        <v>5</v>
      </c>
      <c r="G404" s="108">
        <v>599.38</v>
      </c>
      <c r="H404" s="25"/>
      <c r="I404" s="111">
        <f t="shared" si="13"/>
        <v>0</v>
      </c>
      <c r="J404" s="107" t="str">
        <f t="shared" si="12"/>
        <v/>
      </c>
    </row>
    <row r="405" spans="1:10">
      <c r="A405" s="22">
        <v>404</v>
      </c>
      <c r="B405" s="22" t="s">
        <v>15</v>
      </c>
      <c r="C405" s="40" t="s">
        <v>9323</v>
      </c>
      <c r="D405" s="39" t="s">
        <v>14237</v>
      </c>
      <c r="E405" s="22">
        <v>98889</v>
      </c>
      <c r="F405" s="22">
        <v>5</v>
      </c>
      <c r="G405" s="108">
        <v>1400.36</v>
      </c>
      <c r="H405" s="25"/>
      <c r="I405" s="111">
        <f t="shared" si="13"/>
        <v>0</v>
      </c>
      <c r="J405" s="107" t="str">
        <f t="shared" si="12"/>
        <v/>
      </c>
    </row>
    <row r="406" spans="1:10">
      <c r="A406" s="22">
        <v>405</v>
      </c>
      <c r="B406" s="22" t="s">
        <v>15</v>
      </c>
      <c r="C406" s="40" t="s">
        <v>9322</v>
      </c>
      <c r="D406" s="39" t="s">
        <v>6449</v>
      </c>
      <c r="E406" s="22">
        <v>73760</v>
      </c>
      <c r="F406" s="22">
        <v>10</v>
      </c>
      <c r="G406" s="108">
        <v>15</v>
      </c>
      <c r="H406" s="25"/>
      <c r="I406" s="111">
        <f t="shared" si="13"/>
        <v>0</v>
      </c>
      <c r="J406" s="107" t="str">
        <f t="shared" si="12"/>
        <v/>
      </c>
    </row>
    <row r="407" spans="1:10">
      <c r="A407" s="22">
        <v>406</v>
      </c>
      <c r="B407" s="22" t="s">
        <v>15</v>
      </c>
      <c r="C407" s="40" t="s">
        <v>9321</v>
      </c>
      <c r="D407" s="39" t="s">
        <v>2963</v>
      </c>
      <c r="E407" s="22">
        <v>73760</v>
      </c>
      <c r="F407" s="22">
        <v>10</v>
      </c>
      <c r="G407" s="108">
        <v>12</v>
      </c>
      <c r="H407" s="25"/>
      <c r="I407" s="111">
        <f t="shared" si="13"/>
        <v>0</v>
      </c>
      <c r="J407" s="107" t="str">
        <f t="shared" si="12"/>
        <v/>
      </c>
    </row>
    <row r="408" spans="1:10">
      <c r="A408" s="22">
        <v>407</v>
      </c>
      <c r="B408" s="22" t="s">
        <v>15</v>
      </c>
      <c r="C408" s="40" t="s">
        <v>9320</v>
      </c>
      <c r="D408" s="39" t="s">
        <v>14086</v>
      </c>
      <c r="E408" s="22">
        <v>99251</v>
      </c>
      <c r="F408" s="22">
        <v>5</v>
      </c>
      <c r="G408" s="108">
        <v>110.07333333333334</v>
      </c>
      <c r="H408" s="25"/>
      <c r="I408" s="111">
        <f t="shared" si="13"/>
        <v>0</v>
      </c>
      <c r="J408" s="107" t="str">
        <f t="shared" si="12"/>
        <v/>
      </c>
    </row>
    <row r="409" spans="1:10">
      <c r="A409" s="22">
        <v>408</v>
      </c>
      <c r="B409" s="22" t="s">
        <v>15</v>
      </c>
      <c r="C409" s="40" t="s">
        <v>9319</v>
      </c>
      <c r="D409" s="39" t="s">
        <v>14238</v>
      </c>
      <c r="E409" s="22">
        <v>13499</v>
      </c>
      <c r="F409" s="22">
        <v>5</v>
      </c>
      <c r="G409" s="108">
        <v>2156.25</v>
      </c>
      <c r="H409" s="25"/>
      <c r="I409" s="111">
        <f t="shared" si="13"/>
        <v>0</v>
      </c>
      <c r="J409" s="107" t="str">
        <f t="shared" si="12"/>
        <v/>
      </c>
    </row>
    <row r="410" spans="1:10">
      <c r="A410" s="22">
        <v>409</v>
      </c>
      <c r="B410" s="22" t="s">
        <v>15</v>
      </c>
      <c r="C410" s="40" t="s">
        <v>9318</v>
      </c>
      <c r="D410" s="39" t="s">
        <v>2788</v>
      </c>
      <c r="E410" s="22">
        <v>73760</v>
      </c>
      <c r="F410" s="22">
        <v>5</v>
      </c>
      <c r="G410" s="108">
        <v>25</v>
      </c>
      <c r="H410" s="25"/>
      <c r="I410" s="111">
        <f t="shared" si="13"/>
        <v>0</v>
      </c>
      <c r="J410" s="107" t="str">
        <f t="shared" si="12"/>
        <v/>
      </c>
    </row>
    <row r="411" spans="1:10">
      <c r="A411" s="22">
        <v>410</v>
      </c>
      <c r="B411" s="22" t="s">
        <v>15</v>
      </c>
      <c r="C411" s="40" t="s">
        <v>9317</v>
      </c>
      <c r="D411" s="39" t="s">
        <v>2738</v>
      </c>
      <c r="E411" s="22">
        <v>24446</v>
      </c>
      <c r="F411" s="22">
        <v>30</v>
      </c>
      <c r="G411" s="108">
        <v>2.23</v>
      </c>
      <c r="H411" s="25"/>
      <c r="I411" s="111">
        <f t="shared" si="13"/>
        <v>0</v>
      </c>
      <c r="J411" s="107" t="str">
        <f t="shared" si="12"/>
        <v/>
      </c>
    </row>
    <row r="412" spans="1:10">
      <c r="A412" s="22">
        <v>411</v>
      </c>
      <c r="B412" s="22" t="s">
        <v>15</v>
      </c>
      <c r="C412" s="40" t="s">
        <v>9316</v>
      </c>
      <c r="D412" s="39" t="s">
        <v>4444</v>
      </c>
      <c r="E412" s="22">
        <v>78710</v>
      </c>
      <c r="F412" s="22">
        <v>5</v>
      </c>
      <c r="G412" s="108">
        <v>161.01</v>
      </c>
      <c r="H412" s="25"/>
      <c r="I412" s="111">
        <f t="shared" si="13"/>
        <v>0</v>
      </c>
      <c r="J412" s="107" t="str">
        <f t="shared" si="12"/>
        <v/>
      </c>
    </row>
    <row r="413" spans="1:10">
      <c r="A413" s="22">
        <v>412</v>
      </c>
      <c r="B413" s="22" t="s">
        <v>15</v>
      </c>
      <c r="C413" s="40" t="s">
        <v>9315</v>
      </c>
      <c r="D413" s="39" t="s">
        <v>14239</v>
      </c>
      <c r="E413" s="22">
        <v>6177</v>
      </c>
      <c r="F413" s="22">
        <v>5</v>
      </c>
      <c r="G413" s="108">
        <v>5841.3300000000008</v>
      </c>
      <c r="H413" s="25"/>
      <c r="I413" s="111">
        <f t="shared" si="13"/>
        <v>0</v>
      </c>
      <c r="J413" s="107" t="str">
        <f t="shared" si="12"/>
        <v/>
      </c>
    </row>
    <row r="414" spans="1:10">
      <c r="A414" s="22">
        <v>413</v>
      </c>
      <c r="B414" s="22" t="s">
        <v>15</v>
      </c>
      <c r="C414" s="40" t="s">
        <v>9314</v>
      </c>
      <c r="D414" s="39" t="s">
        <v>14240</v>
      </c>
      <c r="E414" s="22">
        <v>35736</v>
      </c>
      <c r="F414" s="22">
        <v>6</v>
      </c>
      <c r="G414" s="108">
        <v>226.57333333333335</v>
      </c>
      <c r="H414" s="25"/>
      <c r="I414" s="111">
        <f t="shared" si="13"/>
        <v>0</v>
      </c>
      <c r="J414" s="107" t="str">
        <f t="shared" si="12"/>
        <v/>
      </c>
    </row>
    <row r="415" spans="1:10">
      <c r="A415" s="22">
        <v>414</v>
      </c>
      <c r="B415" s="22" t="s">
        <v>15</v>
      </c>
      <c r="C415" s="40" t="s">
        <v>9313</v>
      </c>
      <c r="D415" s="39" t="s">
        <v>14241</v>
      </c>
      <c r="E415" s="22">
        <v>78710</v>
      </c>
      <c r="F415" s="22">
        <v>5</v>
      </c>
      <c r="G415" s="108">
        <v>265.19</v>
      </c>
      <c r="H415" s="25"/>
      <c r="I415" s="111">
        <f t="shared" si="13"/>
        <v>0</v>
      </c>
      <c r="J415" s="107" t="str">
        <f t="shared" si="12"/>
        <v/>
      </c>
    </row>
    <row r="416" spans="1:10">
      <c r="A416" s="22">
        <v>415</v>
      </c>
      <c r="B416" s="22" t="s">
        <v>15</v>
      </c>
      <c r="C416" s="40" t="s">
        <v>9312</v>
      </c>
      <c r="D416" s="39" t="s">
        <v>9311</v>
      </c>
      <c r="E416" s="22">
        <v>96774</v>
      </c>
      <c r="F416" s="22">
        <v>5</v>
      </c>
      <c r="G416" s="108">
        <v>2999.6466666666661</v>
      </c>
      <c r="H416" s="25"/>
      <c r="I416" s="111">
        <f t="shared" si="13"/>
        <v>0</v>
      </c>
      <c r="J416" s="107" t="str">
        <f t="shared" si="12"/>
        <v/>
      </c>
    </row>
    <row r="417" spans="1:10">
      <c r="A417" s="22">
        <v>416</v>
      </c>
      <c r="B417" s="22" t="s">
        <v>15</v>
      </c>
      <c r="C417" s="40" t="s">
        <v>9310</v>
      </c>
      <c r="D417" s="39" t="s">
        <v>2708</v>
      </c>
      <c r="E417" s="22">
        <v>624</v>
      </c>
      <c r="F417" s="22">
        <v>5</v>
      </c>
      <c r="G417" s="108">
        <v>53.446666666666665</v>
      </c>
      <c r="H417" s="25"/>
      <c r="I417" s="111">
        <f t="shared" si="13"/>
        <v>0</v>
      </c>
      <c r="J417" s="107" t="str">
        <f t="shared" si="12"/>
        <v/>
      </c>
    </row>
    <row r="418" spans="1:10">
      <c r="A418" s="22">
        <v>417</v>
      </c>
      <c r="B418" s="22" t="s">
        <v>15</v>
      </c>
      <c r="C418" s="40" t="s">
        <v>9309</v>
      </c>
      <c r="D418" s="39" t="s">
        <v>9307</v>
      </c>
      <c r="E418" s="22">
        <v>99207</v>
      </c>
      <c r="F418" s="22">
        <v>11</v>
      </c>
      <c r="G418" s="108">
        <v>4708.92</v>
      </c>
      <c r="H418" s="25"/>
      <c r="I418" s="111">
        <f t="shared" si="13"/>
        <v>0</v>
      </c>
      <c r="J418" s="107" t="str">
        <f t="shared" si="12"/>
        <v/>
      </c>
    </row>
    <row r="419" spans="1:10">
      <c r="A419" s="22">
        <v>418</v>
      </c>
      <c r="B419" s="22" t="s">
        <v>15</v>
      </c>
      <c r="C419" s="40" t="s">
        <v>9308</v>
      </c>
      <c r="D419" s="39" t="s">
        <v>9307</v>
      </c>
      <c r="E419" s="22">
        <v>66503</v>
      </c>
      <c r="F419" s="22">
        <v>5</v>
      </c>
      <c r="G419" s="108">
        <v>821.68</v>
      </c>
      <c r="H419" s="25"/>
      <c r="I419" s="111">
        <f t="shared" si="13"/>
        <v>0</v>
      </c>
      <c r="J419" s="107" t="str">
        <f t="shared" si="12"/>
        <v/>
      </c>
    </row>
    <row r="420" spans="1:10">
      <c r="A420" s="22">
        <v>419</v>
      </c>
      <c r="B420" s="22" t="s">
        <v>15</v>
      </c>
      <c r="C420" s="40" t="s">
        <v>9306</v>
      </c>
      <c r="D420" s="39" t="s">
        <v>14242</v>
      </c>
      <c r="E420" s="22">
        <v>76823</v>
      </c>
      <c r="F420" s="22">
        <v>5</v>
      </c>
      <c r="G420" s="108">
        <v>10056.433333333332</v>
      </c>
      <c r="H420" s="25"/>
      <c r="I420" s="111">
        <f t="shared" si="13"/>
        <v>0</v>
      </c>
      <c r="J420" s="107" t="str">
        <f t="shared" si="12"/>
        <v/>
      </c>
    </row>
    <row r="421" spans="1:10">
      <c r="A421" s="22">
        <v>420</v>
      </c>
      <c r="B421" s="22" t="s">
        <v>15</v>
      </c>
      <c r="C421" s="40" t="s">
        <v>9305</v>
      </c>
      <c r="D421" s="39" t="s">
        <v>9304</v>
      </c>
      <c r="E421" s="22" t="s">
        <v>1952</v>
      </c>
      <c r="F421" s="22">
        <v>5</v>
      </c>
      <c r="G421" s="108">
        <v>690.34333333333325</v>
      </c>
      <c r="H421" s="25"/>
      <c r="I421" s="111">
        <f t="shared" si="13"/>
        <v>0</v>
      </c>
      <c r="J421" s="107" t="str">
        <f t="shared" si="12"/>
        <v/>
      </c>
    </row>
    <row r="422" spans="1:10">
      <c r="A422" s="22">
        <v>421</v>
      </c>
      <c r="B422" s="22" t="s">
        <v>15</v>
      </c>
      <c r="C422" s="40" t="s">
        <v>9303</v>
      </c>
      <c r="D422" s="39" t="s">
        <v>14207</v>
      </c>
      <c r="E422" s="22" t="s">
        <v>1952</v>
      </c>
      <c r="F422" s="22">
        <v>9</v>
      </c>
      <c r="G422" s="108">
        <v>893.73333333333323</v>
      </c>
      <c r="H422" s="25"/>
      <c r="I422" s="111">
        <f t="shared" si="13"/>
        <v>0</v>
      </c>
      <c r="J422" s="107" t="str">
        <f t="shared" si="12"/>
        <v/>
      </c>
    </row>
    <row r="423" spans="1:10">
      <c r="A423" s="22">
        <v>422</v>
      </c>
      <c r="B423" s="22" t="s">
        <v>15</v>
      </c>
      <c r="C423" s="40" t="s">
        <v>9302</v>
      </c>
      <c r="D423" s="39" t="s">
        <v>2801</v>
      </c>
      <c r="E423" s="22" t="s">
        <v>1952</v>
      </c>
      <c r="F423" s="22">
        <v>5</v>
      </c>
      <c r="G423" s="108">
        <v>2778.4600000000005</v>
      </c>
      <c r="H423" s="25"/>
      <c r="I423" s="111">
        <f t="shared" si="13"/>
        <v>0</v>
      </c>
      <c r="J423" s="107" t="str">
        <f t="shared" si="12"/>
        <v/>
      </c>
    </row>
    <row r="424" spans="1:10">
      <c r="A424" s="22">
        <v>423</v>
      </c>
      <c r="B424" s="22" t="s">
        <v>15</v>
      </c>
      <c r="C424" s="40" t="s">
        <v>9301</v>
      </c>
      <c r="D424" s="39" t="s">
        <v>14174</v>
      </c>
      <c r="E424" s="22">
        <v>76823</v>
      </c>
      <c r="F424" s="22">
        <v>5</v>
      </c>
      <c r="G424" s="108">
        <v>12987.06</v>
      </c>
      <c r="H424" s="25"/>
      <c r="I424" s="111">
        <f t="shared" si="13"/>
        <v>0</v>
      </c>
      <c r="J424" s="107" t="str">
        <f t="shared" si="12"/>
        <v/>
      </c>
    </row>
    <row r="425" spans="1:10">
      <c r="A425" s="22">
        <v>424</v>
      </c>
      <c r="B425" s="22" t="s">
        <v>15</v>
      </c>
      <c r="C425" s="40" t="s">
        <v>9300</v>
      </c>
      <c r="D425" s="39" t="s">
        <v>14207</v>
      </c>
      <c r="E425" s="22" t="s">
        <v>1952</v>
      </c>
      <c r="F425" s="22">
        <v>5</v>
      </c>
      <c r="G425" s="108">
        <v>40563.853333333333</v>
      </c>
      <c r="H425" s="25"/>
      <c r="I425" s="111">
        <f t="shared" si="13"/>
        <v>0</v>
      </c>
      <c r="J425" s="107" t="str">
        <f t="shared" si="12"/>
        <v/>
      </c>
    </row>
    <row r="426" spans="1:10">
      <c r="A426" s="22">
        <v>425</v>
      </c>
      <c r="B426" s="22" t="s">
        <v>15</v>
      </c>
      <c r="C426" s="40" t="s">
        <v>9299</v>
      </c>
      <c r="D426" s="39" t="s">
        <v>14243</v>
      </c>
      <c r="E426" s="22">
        <v>71895</v>
      </c>
      <c r="F426" s="22">
        <v>24</v>
      </c>
      <c r="G426" s="108">
        <v>18.170000000000002</v>
      </c>
      <c r="H426" s="25"/>
      <c r="I426" s="111">
        <f t="shared" si="13"/>
        <v>0</v>
      </c>
      <c r="J426" s="107" t="str">
        <f t="shared" si="12"/>
        <v/>
      </c>
    </row>
    <row r="427" spans="1:10">
      <c r="A427" s="22">
        <v>426</v>
      </c>
      <c r="B427" s="22" t="s">
        <v>15</v>
      </c>
      <c r="C427" s="40" t="s">
        <v>9299</v>
      </c>
      <c r="D427" s="39" t="s">
        <v>14243</v>
      </c>
      <c r="E427" s="22">
        <v>99207</v>
      </c>
      <c r="F427" s="22">
        <v>9</v>
      </c>
      <c r="G427" s="108">
        <v>16.93</v>
      </c>
      <c r="H427" s="25"/>
      <c r="I427" s="111">
        <f t="shared" si="13"/>
        <v>0</v>
      </c>
      <c r="J427" s="107" t="str">
        <f t="shared" si="12"/>
        <v/>
      </c>
    </row>
    <row r="428" spans="1:10">
      <c r="A428" s="22">
        <v>427</v>
      </c>
      <c r="B428" s="22" t="s">
        <v>15</v>
      </c>
      <c r="C428" s="40" t="s">
        <v>9298</v>
      </c>
      <c r="D428" s="39" t="s">
        <v>9297</v>
      </c>
      <c r="E428" s="22">
        <v>71895</v>
      </c>
      <c r="F428" s="22">
        <v>35</v>
      </c>
      <c r="G428" s="108">
        <v>29.96</v>
      </c>
      <c r="H428" s="25"/>
      <c r="I428" s="111">
        <f t="shared" si="13"/>
        <v>0</v>
      </c>
      <c r="J428" s="107" t="str">
        <f t="shared" si="12"/>
        <v/>
      </c>
    </row>
    <row r="429" spans="1:10">
      <c r="A429" s="22">
        <v>428</v>
      </c>
      <c r="B429" s="22" t="s">
        <v>15</v>
      </c>
      <c r="C429" s="40" t="s">
        <v>9296</v>
      </c>
      <c r="D429" s="39" t="s">
        <v>14244</v>
      </c>
      <c r="E429" s="22">
        <v>99207</v>
      </c>
      <c r="F429" s="22">
        <v>6</v>
      </c>
      <c r="G429" s="108">
        <v>67.12</v>
      </c>
      <c r="H429" s="25"/>
      <c r="I429" s="111">
        <f t="shared" si="13"/>
        <v>0</v>
      </c>
      <c r="J429" s="107" t="str">
        <f t="shared" si="12"/>
        <v/>
      </c>
    </row>
    <row r="430" spans="1:10">
      <c r="A430" s="22">
        <v>429</v>
      </c>
      <c r="B430" s="22" t="s">
        <v>15</v>
      </c>
      <c r="C430" s="40" t="s">
        <v>9295</v>
      </c>
      <c r="D430" s="39" t="s">
        <v>14245</v>
      </c>
      <c r="E430" s="22">
        <v>99207</v>
      </c>
      <c r="F430" s="22">
        <v>28</v>
      </c>
      <c r="G430" s="108">
        <v>209.14000000000001</v>
      </c>
      <c r="H430" s="25"/>
      <c r="I430" s="111">
        <f t="shared" si="13"/>
        <v>0</v>
      </c>
      <c r="J430" s="107" t="str">
        <f t="shared" si="12"/>
        <v/>
      </c>
    </row>
    <row r="431" spans="1:10">
      <c r="A431" s="22">
        <v>430</v>
      </c>
      <c r="B431" s="22" t="s">
        <v>15</v>
      </c>
      <c r="C431" s="40" t="s">
        <v>9294</v>
      </c>
      <c r="D431" s="39" t="s">
        <v>14246</v>
      </c>
      <c r="E431" s="22">
        <v>99207</v>
      </c>
      <c r="F431" s="22">
        <v>16</v>
      </c>
      <c r="G431" s="108">
        <v>85.143333333333331</v>
      </c>
      <c r="H431" s="25"/>
      <c r="I431" s="111">
        <f t="shared" si="13"/>
        <v>0</v>
      </c>
      <c r="J431" s="107" t="str">
        <f t="shared" si="12"/>
        <v/>
      </c>
    </row>
    <row r="432" spans="1:10">
      <c r="A432" s="22">
        <v>431</v>
      </c>
      <c r="B432" s="22" t="s">
        <v>15</v>
      </c>
      <c r="C432" s="40" t="s">
        <v>9293</v>
      </c>
      <c r="D432" s="39" t="s">
        <v>14247</v>
      </c>
      <c r="E432" s="22">
        <v>91587</v>
      </c>
      <c r="F432" s="22">
        <v>13</v>
      </c>
      <c r="G432" s="108">
        <v>270.05333333333334</v>
      </c>
      <c r="H432" s="25"/>
      <c r="I432" s="111">
        <f t="shared" si="13"/>
        <v>0</v>
      </c>
      <c r="J432" s="107" t="str">
        <f t="shared" si="12"/>
        <v/>
      </c>
    </row>
    <row r="433" spans="1:10">
      <c r="A433" s="22">
        <v>432</v>
      </c>
      <c r="B433" s="22" t="s">
        <v>15</v>
      </c>
      <c r="C433" s="40" t="s">
        <v>9292</v>
      </c>
      <c r="D433" s="39" t="s">
        <v>2777</v>
      </c>
      <c r="E433" s="22">
        <v>38443</v>
      </c>
      <c r="F433" s="22">
        <v>13</v>
      </c>
      <c r="G433" s="108">
        <v>367.00666666666666</v>
      </c>
      <c r="H433" s="25"/>
      <c r="I433" s="111">
        <f t="shared" si="13"/>
        <v>0</v>
      </c>
      <c r="J433" s="107" t="str">
        <f t="shared" si="12"/>
        <v/>
      </c>
    </row>
    <row r="434" spans="1:10">
      <c r="A434" s="22">
        <v>433</v>
      </c>
      <c r="B434" s="22" t="s">
        <v>15</v>
      </c>
      <c r="C434" s="40" t="s">
        <v>9291</v>
      </c>
      <c r="D434" s="39" t="s">
        <v>9290</v>
      </c>
      <c r="E434" s="22">
        <v>99207</v>
      </c>
      <c r="F434" s="22">
        <v>9</v>
      </c>
      <c r="G434" s="108">
        <v>890.61</v>
      </c>
      <c r="H434" s="25"/>
      <c r="I434" s="111">
        <f t="shared" si="13"/>
        <v>0</v>
      </c>
      <c r="J434" s="107" t="str">
        <f t="shared" si="12"/>
        <v/>
      </c>
    </row>
    <row r="435" spans="1:10">
      <c r="A435" s="22">
        <v>434</v>
      </c>
      <c r="B435" s="22" t="s">
        <v>15</v>
      </c>
      <c r="C435" s="40" t="s">
        <v>9289</v>
      </c>
      <c r="D435" s="39" t="s">
        <v>14248</v>
      </c>
      <c r="E435" s="22">
        <v>99207</v>
      </c>
      <c r="F435" s="22">
        <v>15</v>
      </c>
      <c r="G435" s="108">
        <v>994.4766666666668</v>
      </c>
      <c r="H435" s="25"/>
      <c r="I435" s="111">
        <f t="shared" si="13"/>
        <v>0</v>
      </c>
      <c r="J435" s="107" t="str">
        <f t="shared" si="12"/>
        <v/>
      </c>
    </row>
    <row r="436" spans="1:10">
      <c r="A436" s="22">
        <v>435</v>
      </c>
      <c r="B436" s="22" t="s">
        <v>15</v>
      </c>
      <c r="C436" s="40" t="s">
        <v>9288</v>
      </c>
      <c r="D436" s="39" t="s">
        <v>4612</v>
      </c>
      <c r="E436" s="22">
        <v>99207</v>
      </c>
      <c r="F436" s="22">
        <v>5</v>
      </c>
      <c r="G436" s="108">
        <v>74.41</v>
      </c>
      <c r="H436" s="25"/>
      <c r="I436" s="111">
        <f t="shared" si="13"/>
        <v>0</v>
      </c>
      <c r="J436" s="107" t="str">
        <f t="shared" si="12"/>
        <v/>
      </c>
    </row>
    <row r="437" spans="1:10">
      <c r="A437" s="22">
        <v>436</v>
      </c>
      <c r="B437" s="22" t="s">
        <v>15</v>
      </c>
      <c r="C437" s="40" t="s">
        <v>9287</v>
      </c>
      <c r="D437" s="39" t="s">
        <v>2963</v>
      </c>
      <c r="E437" s="22" t="s">
        <v>9286</v>
      </c>
      <c r="F437" s="22">
        <v>5</v>
      </c>
      <c r="G437" s="108">
        <v>73.736666666666665</v>
      </c>
      <c r="H437" s="25"/>
      <c r="I437" s="111">
        <f t="shared" si="13"/>
        <v>0</v>
      </c>
      <c r="J437" s="107" t="str">
        <f t="shared" si="12"/>
        <v/>
      </c>
    </row>
    <row r="438" spans="1:10">
      <c r="A438" s="22">
        <v>437</v>
      </c>
      <c r="B438" s="22" t="s">
        <v>15</v>
      </c>
      <c r="C438" s="40" t="s">
        <v>9285</v>
      </c>
      <c r="D438" s="39" t="s">
        <v>7983</v>
      </c>
      <c r="E438" s="22">
        <v>66503</v>
      </c>
      <c r="F438" s="22">
        <v>5</v>
      </c>
      <c r="G438" s="108">
        <v>173.71</v>
      </c>
      <c r="H438" s="25"/>
      <c r="I438" s="111">
        <f t="shared" si="13"/>
        <v>0</v>
      </c>
      <c r="J438" s="107" t="str">
        <f t="shared" si="12"/>
        <v/>
      </c>
    </row>
    <row r="439" spans="1:10">
      <c r="A439" s="22">
        <v>438</v>
      </c>
      <c r="B439" s="22" t="s">
        <v>15</v>
      </c>
      <c r="C439" s="40" t="s">
        <v>9284</v>
      </c>
      <c r="D439" s="39" t="s">
        <v>14249</v>
      </c>
      <c r="E439" s="22">
        <v>99207</v>
      </c>
      <c r="F439" s="22">
        <v>5</v>
      </c>
      <c r="G439" s="108">
        <v>3500</v>
      </c>
      <c r="H439" s="25"/>
      <c r="I439" s="111">
        <f t="shared" si="13"/>
        <v>0</v>
      </c>
      <c r="J439" s="107" t="str">
        <f t="shared" si="12"/>
        <v/>
      </c>
    </row>
    <row r="440" spans="1:10">
      <c r="A440" s="22">
        <v>439</v>
      </c>
      <c r="B440" s="22" t="s">
        <v>15</v>
      </c>
      <c r="C440" s="40" t="s">
        <v>9283</v>
      </c>
      <c r="D440" s="39" t="s">
        <v>14249</v>
      </c>
      <c r="E440" s="22">
        <v>99207</v>
      </c>
      <c r="F440" s="22">
        <v>5</v>
      </c>
      <c r="G440" s="108">
        <v>33000</v>
      </c>
      <c r="H440" s="25"/>
      <c r="I440" s="111">
        <f t="shared" si="13"/>
        <v>0</v>
      </c>
      <c r="J440" s="107" t="str">
        <f t="shared" si="12"/>
        <v/>
      </c>
    </row>
    <row r="441" spans="1:10">
      <c r="A441" s="22">
        <v>440</v>
      </c>
      <c r="B441" s="22" t="s">
        <v>15</v>
      </c>
      <c r="C441" s="40" t="s">
        <v>9282</v>
      </c>
      <c r="D441" s="39" t="s">
        <v>2963</v>
      </c>
      <c r="E441" s="22">
        <v>66503</v>
      </c>
      <c r="F441" s="22">
        <v>5</v>
      </c>
      <c r="G441" s="108">
        <v>144.87</v>
      </c>
      <c r="H441" s="25"/>
      <c r="I441" s="111">
        <f t="shared" si="13"/>
        <v>0</v>
      </c>
      <c r="J441" s="107" t="str">
        <f t="shared" si="12"/>
        <v/>
      </c>
    </row>
    <row r="442" spans="1:10">
      <c r="A442" s="22">
        <v>441</v>
      </c>
      <c r="B442" s="22" t="s">
        <v>15</v>
      </c>
      <c r="C442" s="40" t="s">
        <v>9281</v>
      </c>
      <c r="D442" s="39" t="s">
        <v>14250</v>
      </c>
      <c r="E442" s="22">
        <v>99207</v>
      </c>
      <c r="F442" s="22">
        <v>7</v>
      </c>
      <c r="G442" s="108">
        <v>3072.62</v>
      </c>
      <c r="H442" s="25"/>
      <c r="I442" s="111">
        <f t="shared" si="13"/>
        <v>0</v>
      </c>
      <c r="J442" s="107" t="str">
        <f t="shared" si="12"/>
        <v/>
      </c>
    </row>
    <row r="443" spans="1:10">
      <c r="A443" s="22">
        <v>442</v>
      </c>
      <c r="B443" s="22" t="s">
        <v>15</v>
      </c>
      <c r="C443" s="40" t="s">
        <v>9280</v>
      </c>
      <c r="D443" s="39" t="s">
        <v>9279</v>
      </c>
      <c r="E443" s="22">
        <v>66503</v>
      </c>
      <c r="F443" s="22">
        <v>5</v>
      </c>
      <c r="G443" s="108">
        <v>231.58</v>
      </c>
      <c r="H443" s="25"/>
      <c r="I443" s="111">
        <f t="shared" si="13"/>
        <v>0</v>
      </c>
      <c r="J443" s="107" t="str">
        <f t="shared" si="12"/>
        <v/>
      </c>
    </row>
    <row r="444" spans="1:10">
      <c r="A444" s="22">
        <v>443</v>
      </c>
      <c r="B444" s="22" t="s">
        <v>15</v>
      </c>
      <c r="C444" s="40" t="s">
        <v>9278</v>
      </c>
      <c r="D444" s="39" t="s">
        <v>2963</v>
      </c>
      <c r="E444" s="22">
        <v>9445</v>
      </c>
      <c r="F444" s="22">
        <v>6</v>
      </c>
      <c r="G444" s="108">
        <v>177.17</v>
      </c>
      <c r="H444" s="25"/>
      <c r="I444" s="111">
        <f t="shared" si="13"/>
        <v>0</v>
      </c>
      <c r="J444" s="107" t="str">
        <f t="shared" si="12"/>
        <v/>
      </c>
    </row>
    <row r="445" spans="1:10">
      <c r="A445" s="22">
        <v>444</v>
      </c>
      <c r="B445" s="22" t="s">
        <v>15</v>
      </c>
      <c r="C445" s="40" t="s">
        <v>9277</v>
      </c>
      <c r="D445" s="39" t="s">
        <v>14251</v>
      </c>
      <c r="E445" s="22">
        <v>79300</v>
      </c>
      <c r="F445" s="22">
        <v>13</v>
      </c>
      <c r="G445" s="108">
        <v>10.96</v>
      </c>
      <c r="H445" s="25"/>
      <c r="I445" s="111">
        <f t="shared" si="13"/>
        <v>0</v>
      </c>
      <c r="J445" s="107" t="str">
        <f t="shared" si="12"/>
        <v/>
      </c>
    </row>
    <row r="446" spans="1:10">
      <c r="A446" s="22">
        <v>445</v>
      </c>
      <c r="B446" s="22" t="s">
        <v>15</v>
      </c>
      <c r="C446" s="40" t="s">
        <v>9276</v>
      </c>
      <c r="D446" s="39" t="s">
        <v>3572</v>
      </c>
      <c r="E446" s="22">
        <v>98750</v>
      </c>
      <c r="F446" s="22">
        <v>5</v>
      </c>
      <c r="G446" s="108">
        <v>299</v>
      </c>
      <c r="H446" s="25"/>
      <c r="I446" s="111">
        <f t="shared" si="13"/>
        <v>0</v>
      </c>
      <c r="J446" s="107" t="str">
        <f t="shared" si="12"/>
        <v/>
      </c>
    </row>
    <row r="447" spans="1:10">
      <c r="A447" s="22">
        <v>446</v>
      </c>
      <c r="B447" s="22" t="s">
        <v>15</v>
      </c>
      <c r="C447" s="40" t="s">
        <v>9275</v>
      </c>
      <c r="D447" s="39" t="s">
        <v>2963</v>
      </c>
      <c r="E447" s="22">
        <v>3350</v>
      </c>
      <c r="F447" s="22">
        <v>5</v>
      </c>
      <c r="G447" s="108">
        <v>486.18333333333334</v>
      </c>
      <c r="H447" s="25"/>
      <c r="I447" s="111">
        <f t="shared" si="13"/>
        <v>0</v>
      </c>
      <c r="J447" s="107" t="str">
        <f t="shared" si="12"/>
        <v/>
      </c>
    </row>
    <row r="448" spans="1:10">
      <c r="A448" s="22">
        <v>447</v>
      </c>
      <c r="B448" s="22" t="s">
        <v>15</v>
      </c>
      <c r="C448" s="40" t="s">
        <v>9274</v>
      </c>
      <c r="D448" s="39" t="s">
        <v>5240</v>
      </c>
      <c r="E448" s="22">
        <v>99207</v>
      </c>
      <c r="F448" s="22">
        <v>5</v>
      </c>
      <c r="G448" s="108">
        <v>115.89666666666666</v>
      </c>
      <c r="H448" s="25"/>
      <c r="I448" s="111">
        <f t="shared" si="13"/>
        <v>0</v>
      </c>
      <c r="J448" s="107" t="str">
        <f t="shared" si="12"/>
        <v/>
      </c>
    </row>
    <row r="449" spans="1:10">
      <c r="A449" s="22">
        <v>448</v>
      </c>
      <c r="B449" s="22" t="s">
        <v>15</v>
      </c>
      <c r="C449" s="40" t="s">
        <v>9273</v>
      </c>
      <c r="D449" s="39" t="s">
        <v>2743</v>
      </c>
      <c r="E449" s="22">
        <v>99207</v>
      </c>
      <c r="F449" s="22">
        <v>16</v>
      </c>
      <c r="G449" s="108">
        <v>20</v>
      </c>
      <c r="H449" s="25"/>
      <c r="I449" s="111">
        <f t="shared" si="13"/>
        <v>0</v>
      </c>
      <c r="J449" s="107" t="str">
        <f t="shared" si="12"/>
        <v/>
      </c>
    </row>
    <row r="450" spans="1:10">
      <c r="A450" s="22">
        <v>449</v>
      </c>
      <c r="B450" s="22" t="s">
        <v>15</v>
      </c>
      <c r="C450" s="40" t="s">
        <v>9272</v>
      </c>
      <c r="D450" s="39" t="s">
        <v>14252</v>
      </c>
      <c r="E450" s="22">
        <v>95266</v>
      </c>
      <c r="F450" s="22">
        <v>5</v>
      </c>
      <c r="G450" s="108">
        <v>1303.5433333333333</v>
      </c>
      <c r="H450" s="25"/>
      <c r="I450" s="111">
        <f t="shared" si="13"/>
        <v>0</v>
      </c>
      <c r="J450" s="107" t="str">
        <f t="shared" ref="J450:J513" si="14">IF(H:H&gt;G:G, "Above Estimated Unit Price", "")</f>
        <v/>
      </c>
    </row>
    <row r="451" spans="1:10">
      <c r="A451" s="22">
        <v>450</v>
      </c>
      <c r="B451" s="22" t="s">
        <v>15</v>
      </c>
      <c r="C451" s="40" t="s">
        <v>9271</v>
      </c>
      <c r="D451" s="39" t="s">
        <v>7458</v>
      </c>
      <c r="E451" s="22">
        <v>3350</v>
      </c>
      <c r="F451" s="22">
        <v>10</v>
      </c>
      <c r="G451" s="108">
        <v>23.24</v>
      </c>
      <c r="H451" s="25"/>
      <c r="I451" s="111">
        <f t="shared" ref="I451:I514" si="15">F451*H451</f>
        <v>0</v>
      </c>
      <c r="J451" s="107" t="str">
        <f t="shared" si="14"/>
        <v/>
      </c>
    </row>
    <row r="452" spans="1:10">
      <c r="A452" s="22">
        <v>451</v>
      </c>
      <c r="B452" s="22" t="s">
        <v>15</v>
      </c>
      <c r="C452" s="40" t="s">
        <v>9270</v>
      </c>
      <c r="D452" s="39" t="s">
        <v>2801</v>
      </c>
      <c r="E452" s="22">
        <v>99207</v>
      </c>
      <c r="F452" s="22">
        <v>27</v>
      </c>
      <c r="G452" s="108">
        <v>5.833333333333333</v>
      </c>
      <c r="H452" s="25"/>
      <c r="I452" s="111">
        <f t="shared" si="15"/>
        <v>0</v>
      </c>
      <c r="J452" s="107" t="str">
        <f t="shared" si="14"/>
        <v/>
      </c>
    </row>
    <row r="453" spans="1:10">
      <c r="A453" s="22">
        <v>452</v>
      </c>
      <c r="B453" s="22" t="s">
        <v>15</v>
      </c>
      <c r="C453" s="40" t="s">
        <v>9269</v>
      </c>
      <c r="D453" s="39" t="s">
        <v>3297</v>
      </c>
      <c r="E453" s="22">
        <v>99207</v>
      </c>
      <c r="F453" s="22">
        <v>24</v>
      </c>
      <c r="G453" s="108">
        <v>3.2999999999999994</v>
      </c>
      <c r="H453" s="25"/>
      <c r="I453" s="111">
        <f t="shared" si="15"/>
        <v>0</v>
      </c>
      <c r="J453" s="107" t="str">
        <f t="shared" si="14"/>
        <v/>
      </c>
    </row>
    <row r="454" spans="1:10">
      <c r="A454" s="22">
        <v>453</v>
      </c>
      <c r="B454" s="22" t="s">
        <v>15</v>
      </c>
      <c r="C454" s="40" t="s">
        <v>9268</v>
      </c>
      <c r="D454" s="39" t="s">
        <v>2801</v>
      </c>
      <c r="E454" s="22">
        <v>99207</v>
      </c>
      <c r="F454" s="22">
        <v>90</v>
      </c>
      <c r="G454" s="108">
        <v>5.4666666666666677</v>
      </c>
      <c r="H454" s="25"/>
      <c r="I454" s="111">
        <f t="shared" si="15"/>
        <v>0</v>
      </c>
      <c r="J454" s="107" t="str">
        <f t="shared" si="14"/>
        <v/>
      </c>
    </row>
    <row r="455" spans="1:10">
      <c r="A455" s="22">
        <v>454</v>
      </c>
      <c r="B455" s="22" t="s">
        <v>15</v>
      </c>
      <c r="C455" s="40" t="s">
        <v>9267</v>
      </c>
      <c r="D455" s="39" t="s">
        <v>6373</v>
      </c>
      <c r="E455" s="22">
        <v>99207</v>
      </c>
      <c r="F455" s="22">
        <v>5</v>
      </c>
      <c r="G455" s="108">
        <v>63.5</v>
      </c>
      <c r="H455" s="25"/>
      <c r="I455" s="111">
        <f t="shared" si="15"/>
        <v>0</v>
      </c>
      <c r="J455" s="107" t="str">
        <f t="shared" si="14"/>
        <v/>
      </c>
    </row>
    <row r="456" spans="1:10">
      <c r="A456" s="22">
        <v>455</v>
      </c>
      <c r="B456" s="22" t="s">
        <v>15</v>
      </c>
      <c r="C456" s="40" t="s">
        <v>9266</v>
      </c>
      <c r="D456" s="39" t="s">
        <v>14253</v>
      </c>
      <c r="E456" s="22">
        <v>99207</v>
      </c>
      <c r="F456" s="22">
        <v>5</v>
      </c>
      <c r="G456" s="108">
        <v>172.07333333333335</v>
      </c>
      <c r="H456" s="25"/>
      <c r="I456" s="111">
        <f t="shared" si="15"/>
        <v>0</v>
      </c>
      <c r="J456" s="107" t="str">
        <f t="shared" si="14"/>
        <v/>
      </c>
    </row>
    <row r="457" spans="1:10">
      <c r="A457" s="22">
        <v>456</v>
      </c>
      <c r="B457" s="22" t="s">
        <v>15</v>
      </c>
      <c r="C457" s="40" t="s">
        <v>9265</v>
      </c>
      <c r="D457" s="39" t="s">
        <v>9264</v>
      </c>
      <c r="E457" s="22">
        <v>99207</v>
      </c>
      <c r="F457" s="22">
        <v>5</v>
      </c>
      <c r="G457" s="108">
        <v>182.62</v>
      </c>
      <c r="H457" s="25"/>
      <c r="I457" s="111">
        <f t="shared" si="15"/>
        <v>0</v>
      </c>
      <c r="J457" s="107" t="str">
        <f t="shared" si="14"/>
        <v/>
      </c>
    </row>
    <row r="458" spans="1:10">
      <c r="A458" s="22">
        <v>457</v>
      </c>
      <c r="B458" s="22" t="s">
        <v>15</v>
      </c>
      <c r="C458" s="40" t="s">
        <v>9263</v>
      </c>
      <c r="D458" s="39" t="s">
        <v>4478</v>
      </c>
      <c r="E458" s="22">
        <v>99207</v>
      </c>
      <c r="F458" s="22">
        <v>9</v>
      </c>
      <c r="G458" s="108">
        <v>115</v>
      </c>
      <c r="H458" s="25"/>
      <c r="I458" s="111">
        <f t="shared" si="15"/>
        <v>0</v>
      </c>
      <c r="J458" s="107" t="str">
        <f t="shared" si="14"/>
        <v/>
      </c>
    </row>
    <row r="459" spans="1:10">
      <c r="A459" s="22">
        <v>458</v>
      </c>
      <c r="B459" s="22" t="s">
        <v>15</v>
      </c>
      <c r="C459" s="40" t="s">
        <v>9262</v>
      </c>
      <c r="D459" s="39" t="s">
        <v>14254</v>
      </c>
      <c r="E459" s="22" t="s">
        <v>6408</v>
      </c>
      <c r="F459" s="22">
        <v>5</v>
      </c>
      <c r="G459" s="108">
        <v>57.009999999999991</v>
      </c>
      <c r="H459" s="25"/>
      <c r="I459" s="111">
        <f t="shared" si="15"/>
        <v>0</v>
      </c>
      <c r="J459" s="107" t="str">
        <f t="shared" si="14"/>
        <v/>
      </c>
    </row>
    <row r="460" spans="1:10">
      <c r="A460" s="22">
        <v>459</v>
      </c>
      <c r="B460" s="22" t="s">
        <v>15</v>
      </c>
      <c r="C460" s="40" t="s">
        <v>9261</v>
      </c>
      <c r="D460" s="39" t="s">
        <v>6546</v>
      </c>
      <c r="E460" s="22">
        <v>79300</v>
      </c>
      <c r="F460" s="22">
        <v>5</v>
      </c>
      <c r="G460" s="108">
        <v>195</v>
      </c>
      <c r="H460" s="25"/>
      <c r="I460" s="111">
        <f t="shared" si="15"/>
        <v>0</v>
      </c>
      <c r="J460" s="107" t="str">
        <f t="shared" si="14"/>
        <v/>
      </c>
    </row>
    <row r="461" spans="1:10">
      <c r="A461" s="22">
        <v>460</v>
      </c>
      <c r="B461" s="22" t="s">
        <v>15</v>
      </c>
      <c r="C461" s="40" t="s">
        <v>9260</v>
      </c>
      <c r="D461" s="39" t="s">
        <v>14255</v>
      </c>
      <c r="E461" s="22" t="s">
        <v>6408</v>
      </c>
      <c r="F461" s="22">
        <v>5</v>
      </c>
      <c r="G461" s="108">
        <v>66.09333333333332</v>
      </c>
      <c r="H461" s="25"/>
      <c r="I461" s="111">
        <f t="shared" si="15"/>
        <v>0</v>
      </c>
      <c r="J461" s="107" t="str">
        <f t="shared" si="14"/>
        <v/>
      </c>
    </row>
    <row r="462" spans="1:10">
      <c r="A462" s="22">
        <v>461</v>
      </c>
      <c r="B462" s="22" t="s">
        <v>15</v>
      </c>
      <c r="C462" s="40" t="s">
        <v>9259</v>
      </c>
      <c r="D462" s="39" t="s">
        <v>14256</v>
      </c>
      <c r="E462" s="22">
        <v>81833</v>
      </c>
      <c r="F462" s="22">
        <v>5</v>
      </c>
      <c r="G462" s="108">
        <v>13507.763333333331</v>
      </c>
      <c r="H462" s="25"/>
      <c r="I462" s="111">
        <f t="shared" si="15"/>
        <v>0</v>
      </c>
      <c r="J462" s="107" t="str">
        <f t="shared" si="14"/>
        <v/>
      </c>
    </row>
    <row r="463" spans="1:10">
      <c r="A463" s="22">
        <v>462</v>
      </c>
      <c r="B463" s="22" t="s">
        <v>15</v>
      </c>
      <c r="C463" s="40" t="s">
        <v>9258</v>
      </c>
      <c r="D463" s="39" t="s">
        <v>2755</v>
      </c>
      <c r="E463" s="22">
        <v>77969</v>
      </c>
      <c r="F463" s="22">
        <v>5</v>
      </c>
      <c r="G463" s="108">
        <v>150.27000000000001</v>
      </c>
      <c r="H463" s="25"/>
      <c r="I463" s="111">
        <f t="shared" si="15"/>
        <v>0</v>
      </c>
      <c r="J463" s="107" t="str">
        <f t="shared" si="14"/>
        <v/>
      </c>
    </row>
    <row r="464" spans="1:10">
      <c r="A464" s="22">
        <v>463</v>
      </c>
      <c r="B464" s="22" t="s">
        <v>15</v>
      </c>
      <c r="C464" s="40" t="s">
        <v>9257</v>
      </c>
      <c r="D464" s="39" t="s">
        <v>2834</v>
      </c>
      <c r="E464" s="22">
        <v>23233</v>
      </c>
      <c r="F464" s="22">
        <v>122</v>
      </c>
      <c r="G464" s="108">
        <v>25.543333333333333</v>
      </c>
      <c r="H464" s="25"/>
      <c r="I464" s="111">
        <f t="shared" si="15"/>
        <v>0</v>
      </c>
      <c r="J464" s="107" t="str">
        <f t="shared" si="14"/>
        <v/>
      </c>
    </row>
    <row r="465" spans="1:10">
      <c r="A465" s="22">
        <v>464</v>
      </c>
      <c r="B465" s="22" t="s">
        <v>15</v>
      </c>
      <c r="C465" s="40" t="s">
        <v>9256</v>
      </c>
      <c r="D465" s="39" t="s">
        <v>3703</v>
      </c>
      <c r="E465" s="22">
        <v>81590</v>
      </c>
      <c r="F465" s="22">
        <v>5</v>
      </c>
      <c r="G465" s="108">
        <v>1112.3</v>
      </c>
      <c r="H465" s="25"/>
      <c r="I465" s="111">
        <f t="shared" si="15"/>
        <v>0</v>
      </c>
      <c r="J465" s="107" t="str">
        <f t="shared" si="14"/>
        <v/>
      </c>
    </row>
    <row r="466" spans="1:10">
      <c r="A466" s="22">
        <v>465</v>
      </c>
      <c r="B466" s="22" t="s">
        <v>15</v>
      </c>
      <c r="C466" s="40" t="s">
        <v>9255</v>
      </c>
      <c r="D466" s="39" t="s">
        <v>2755</v>
      </c>
      <c r="E466" s="22">
        <v>77969</v>
      </c>
      <c r="F466" s="22">
        <v>5</v>
      </c>
      <c r="G466" s="108">
        <v>863.5</v>
      </c>
      <c r="H466" s="25"/>
      <c r="I466" s="111">
        <f t="shared" si="15"/>
        <v>0</v>
      </c>
      <c r="J466" s="107" t="str">
        <f t="shared" si="14"/>
        <v/>
      </c>
    </row>
    <row r="467" spans="1:10">
      <c r="A467" s="22">
        <v>466</v>
      </c>
      <c r="B467" s="22" t="s">
        <v>15</v>
      </c>
      <c r="C467" s="40" t="s">
        <v>9254</v>
      </c>
      <c r="D467" s="39" t="s">
        <v>14257</v>
      </c>
      <c r="E467" s="22">
        <v>67245</v>
      </c>
      <c r="F467" s="22">
        <v>8</v>
      </c>
      <c r="G467" s="108">
        <v>317.41333333333336</v>
      </c>
      <c r="H467" s="25"/>
      <c r="I467" s="111">
        <f t="shared" si="15"/>
        <v>0</v>
      </c>
      <c r="J467" s="107" t="str">
        <f t="shared" si="14"/>
        <v/>
      </c>
    </row>
    <row r="468" spans="1:10">
      <c r="A468" s="22">
        <v>467</v>
      </c>
      <c r="B468" s="22" t="s">
        <v>15</v>
      </c>
      <c r="C468" s="40" t="s">
        <v>9253</v>
      </c>
      <c r="D468" s="39" t="s">
        <v>2759</v>
      </c>
      <c r="E468" s="22">
        <v>98159</v>
      </c>
      <c r="F468" s="22">
        <v>6</v>
      </c>
      <c r="G468" s="108">
        <v>52.26</v>
      </c>
      <c r="H468" s="25"/>
      <c r="I468" s="111">
        <f t="shared" si="15"/>
        <v>0</v>
      </c>
      <c r="J468" s="107" t="str">
        <f t="shared" si="14"/>
        <v/>
      </c>
    </row>
    <row r="469" spans="1:10">
      <c r="A469" s="22">
        <v>468</v>
      </c>
      <c r="B469" s="22" t="s">
        <v>15</v>
      </c>
      <c r="C469" s="40" t="s">
        <v>9252</v>
      </c>
      <c r="D469" s="39" t="s">
        <v>3834</v>
      </c>
      <c r="E469" s="22">
        <v>6581</v>
      </c>
      <c r="F469" s="22">
        <v>5</v>
      </c>
      <c r="G469" s="108">
        <v>58.873333333333335</v>
      </c>
      <c r="H469" s="25"/>
      <c r="I469" s="111">
        <f t="shared" si="15"/>
        <v>0</v>
      </c>
      <c r="J469" s="107" t="str">
        <f t="shared" si="14"/>
        <v/>
      </c>
    </row>
    <row r="470" spans="1:10">
      <c r="A470" s="22">
        <v>469</v>
      </c>
      <c r="B470" s="22" t="s">
        <v>15</v>
      </c>
      <c r="C470" s="40" t="s">
        <v>9251</v>
      </c>
      <c r="D470" s="39" t="s">
        <v>14258</v>
      </c>
      <c r="E470" s="22">
        <v>96736</v>
      </c>
      <c r="F470" s="22">
        <v>7</v>
      </c>
      <c r="G470" s="108">
        <v>4020.6533333333336</v>
      </c>
      <c r="H470" s="25"/>
      <c r="I470" s="111">
        <f t="shared" si="15"/>
        <v>0</v>
      </c>
      <c r="J470" s="107" t="str">
        <f t="shared" si="14"/>
        <v/>
      </c>
    </row>
    <row r="471" spans="1:10">
      <c r="A471" s="22">
        <v>470</v>
      </c>
      <c r="B471" s="22" t="s">
        <v>15</v>
      </c>
      <c r="C471" s="40" t="s">
        <v>9250</v>
      </c>
      <c r="D471" s="39" t="s">
        <v>9249</v>
      </c>
      <c r="E471" s="22">
        <v>96736</v>
      </c>
      <c r="F471" s="22">
        <v>5</v>
      </c>
      <c r="G471" s="108">
        <v>6012.7333333333336</v>
      </c>
      <c r="H471" s="25"/>
      <c r="I471" s="111">
        <f t="shared" si="15"/>
        <v>0</v>
      </c>
      <c r="J471" s="107" t="str">
        <f t="shared" si="14"/>
        <v/>
      </c>
    </row>
    <row r="472" spans="1:10">
      <c r="A472" s="22">
        <v>471</v>
      </c>
      <c r="B472" s="22" t="s">
        <v>15</v>
      </c>
      <c r="C472" s="40" t="s">
        <v>9248</v>
      </c>
      <c r="D472" s="39" t="s">
        <v>9247</v>
      </c>
      <c r="E472" s="22" t="s">
        <v>1952</v>
      </c>
      <c r="F472" s="22">
        <v>5</v>
      </c>
      <c r="G472" s="108">
        <v>55.51</v>
      </c>
      <c r="H472" s="25"/>
      <c r="I472" s="111">
        <f t="shared" si="15"/>
        <v>0</v>
      </c>
      <c r="J472" s="107" t="str">
        <f t="shared" si="14"/>
        <v/>
      </c>
    </row>
    <row r="473" spans="1:10">
      <c r="A473" s="22">
        <v>472</v>
      </c>
      <c r="B473" s="22" t="s">
        <v>15</v>
      </c>
      <c r="C473" s="40" t="s">
        <v>9246</v>
      </c>
      <c r="D473" s="39" t="s">
        <v>2807</v>
      </c>
      <c r="E473" s="22" t="s">
        <v>4012</v>
      </c>
      <c r="F473" s="22">
        <v>109</v>
      </c>
      <c r="G473" s="108">
        <v>1.8666666666666665</v>
      </c>
      <c r="H473" s="25"/>
      <c r="I473" s="111">
        <f t="shared" si="15"/>
        <v>0</v>
      </c>
      <c r="J473" s="107" t="str">
        <f t="shared" si="14"/>
        <v/>
      </c>
    </row>
    <row r="474" spans="1:10">
      <c r="A474" s="22">
        <v>473</v>
      </c>
      <c r="B474" s="22" t="s">
        <v>15</v>
      </c>
      <c r="C474" s="40" t="s">
        <v>9245</v>
      </c>
      <c r="D474" s="39" t="s">
        <v>14120</v>
      </c>
      <c r="E474" s="22" t="s">
        <v>1952</v>
      </c>
      <c r="F474" s="22">
        <v>42</v>
      </c>
      <c r="G474" s="108">
        <v>25.373333333333335</v>
      </c>
      <c r="H474" s="25"/>
      <c r="I474" s="111">
        <f t="shared" si="15"/>
        <v>0</v>
      </c>
      <c r="J474" s="107" t="str">
        <f t="shared" si="14"/>
        <v/>
      </c>
    </row>
    <row r="475" spans="1:10">
      <c r="A475" s="22">
        <v>474</v>
      </c>
      <c r="B475" s="22" t="s">
        <v>15</v>
      </c>
      <c r="C475" s="40" t="s">
        <v>9244</v>
      </c>
      <c r="D475" s="39" t="s">
        <v>8911</v>
      </c>
      <c r="E475" s="22">
        <v>10989</v>
      </c>
      <c r="F475" s="22">
        <v>5</v>
      </c>
      <c r="G475" s="108">
        <v>419.15666666666669</v>
      </c>
      <c r="H475" s="25"/>
      <c r="I475" s="111">
        <f t="shared" si="15"/>
        <v>0</v>
      </c>
      <c r="J475" s="107" t="str">
        <f t="shared" si="14"/>
        <v/>
      </c>
    </row>
    <row r="476" spans="1:10">
      <c r="A476" s="22">
        <v>475</v>
      </c>
      <c r="B476" s="22" t="s">
        <v>15</v>
      </c>
      <c r="C476" s="40" t="s">
        <v>9243</v>
      </c>
      <c r="D476" s="39" t="s">
        <v>14259</v>
      </c>
      <c r="E476" s="22">
        <v>76823</v>
      </c>
      <c r="F476" s="22">
        <v>5</v>
      </c>
      <c r="G476" s="108">
        <v>64</v>
      </c>
      <c r="H476" s="25"/>
      <c r="I476" s="111">
        <f t="shared" si="15"/>
        <v>0</v>
      </c>
      <c r="J476" s="107" t="str">
        <f t="shared" si="14"/>
        <v/>
      </c>
    </row>
    <row r="477" spans="1:10">
      <c r="A477" s="22">
        <v>476</v>
      </c>
      <c r="B477" s="22" t="s">
        <v>15</v>
      </c>
      <c r="C477" s="40" t="s">
        <v>9242</v>
      </c>
      <c r="D477" s="39" t="s">
        <v>14259</v>
      </c>
      <c r="E477" s="22" t="s">
        <v>1952</v>
      </c>
      <c r="F477" s="22">
        <v>5</v>
      </c>
      <c r="G477" s="108">
        <v>61.153333333333329</v>
      </c>
      <c r="H477" s="25"/>
      <c r="I477" s="111">
        <f t="shared" si="15"/>
        <v>0</v>
      </c>
      <c r="J477" s="107" t="str">
        <f t="shared" si="14"/>
        <v/>
      </c>
    </row>
    <row r="478" spans="1:10">
      <c r="A478" s="22">
        <v>477</v>
      </c>
      <c r="B478" s="22" t="s">
        <v>15</v>
      </c>
      <c r="C478" s="40" t="s">
        <v>9241</v>
      </c>
      <c r="D478" s="39" t="s">
        <v>14260</v>
      </c>
      <c r="E478" s="22">
        <v>76823</v>
      </c>
      <c r="F478" s="22">
        <v>5</v>
      </c>
      <c r="G478" s="108">
        <v>392.46000000000004</v>
      </c>
      <c r="H478" s="25"/>
      <c r="I478" s="111">
        <f t="shared" si="15"/>
        <v>0</v>
      </c>
      <c r="J478" s="107" t="str">
        <f t="shared" si="14"/>
        <v/>
      </c>
    </row>
    <row r="479" spans="1:10">
      <c r="A479" s="22">
        <v>478</v>
      </c>
      <c r="B479" s="22" t="s">
        <v>15</v>
      </c>
      <c r="C479" s="40" t="s">
        <v>9240</v>
      </c>
      <c r="D479" s="39" t="s">
        <v>14261</v>
      </c>
      <c r="E479" s="22">
        <v>76823</v>
      </c>
      <c r="F479" s="22">
        <v>5</v>
      </c>
      <c r="G479" s="108">
        <v>112.42</v>
      </c>
      <c r="H479" s="25"/>
      <c r="I479" s="111">
        <f t="shared" si="15"/>
        <v>0</v>
      </c>
      <c r="J479" s="107" t="str">
        <f t="shared" si="14"/>
        <v/>
      </c>
    </row>
    <row r="480" spans="1:10">
      <c r="A480" s="22">
        <v>479</v>
      </c>
      <c r="B480" s="22" t="s">
        <v>15</v>
      </c>
      <c r="C480" s="40" t="s">
        <v>9239</v>
      </c>
      <c r="D480" s="39" t="s">
        <v>14262</v>
      </c>
      <c r="E480" s="22">
        <v>76823</v>
      </c>
      <c r="F480" s="22">
        <v>5</v>
      </c>
      <c r="G480" s="108">
        <v>2249.5833333333335</v>
      </c>
      <c r="H480" s="25"/>
      <c r="I480" s="111">
        <f t="shared" si="15"/>
        <v>0</v>
      </c>
      <c r="J480" s="107" t="str">
        <f t="shared" si="14"/>
        <v/>
      </c>
    </row>
    <row r="481" spans="1:10">
      <c r="A481" s="22">
        <v>480</v>
      </c>
      <c r="B481" s="22" t="s">
        <v>15</v>
      </c>
      <c r="C481" s="40" t="s">
        <v>9238</v>
      </c>
      <c r="D481" s="39" t="s">
        <v>9237</v>
      </c>
      <c r="E481" s="22">
        <v>99207</v>
      </c>
      <c r="F481" s="22">
        <v>5</v>
      </c>
      <c r="G481" s="108">
        <v>278.82</v>
      </c>
      <c r="H481" s="25"/>
      <c r="I481" s="111">
        <f t="shared" si="15"/>
        <v>0</v>
      </c>
      <c r="J481" s="107" t="str">
        <f t="shared" si="14"/>
        <v/>
      </c>
    </row>
    <row r="482" spans="1:10">
      <c r="A482" s="22">
        <v>481</v>
      </c>
      <c r="B482" s="22" t="s">
        <v>15</v>
      </c>
      <c r="C482" s="40" t="s">
        <v>9236</v>
      </c>
      <c r="D482" s="39" t="s">
        <v>9235</v>
      </c>
      <c r="E482" s="22">
        <v>76823</v>
      </c>
      <c r="F482" s="22">
        <v>12</v>
      </c>
      <c r="G482" s="108">
        <v>6.3</v>
      </c>
      <c r="H482" s="25"/>
      <c r="I482" s="111">
        <f t="shared" si="15"/>
        <v>0</v>
      </c>
      <c r="J482" s="107" t="str">
        <f t="shared" si="14"/>
        <v/>
      </c>
    </row>
    <row r="483" spans="1:10">
      <c r="A483" s="22">
        <v>482</v>
      </c>
      <c r="B483" s="22" t="s">
        <v>15</v>
      </c>
      <c r="C483" s="40" t="s">
        <v>9234</v>
      </c>
      <c r="D483" s="39" t="s">
        <v>9233</v>
      </c>
      <c r="E483" s="22" t="s">
        <v>1952</v>
      </c>
      <c r="F483" s="22">
        <v>16</v>
      </c>
      <c r="G483" s="108">
        <v>24.473333333333333</v>
      </c>
      <c r="H483" s="25"/>
      <c r="I483" s="111">
        <f t="shared" si="15"/>
        <v>0</v>
      </c>
      <c r="J483" s="107" t="str">
        <f t="shared" si="14"/>
        <v/>
      </c>
    </row>
    <row r="484" spans="1:10">
      <c r="A484" s="22">
        <v>483</v>
      </c>
      <c r="B484" s="22" t="s">
        <v>15</v>
      </c>
      <c r="C484" s="40" t="s">
        <v>9232</v>
      </c>
      <c r="D484" s="39" t="s">
        <v>14263</v>
      </c>
      <c r="E484" s="22">
        <v>76823</v>
      </c>
      <c r="F484" s="22">
        <v>20</v>
      </c>
      <c r="G484" s="108">
        <v>8</v>
      </c>
      <c r="H484" s="25"/>
      <c r="I484" s="111">
        <f t="shared" si="15"/>
        <v>0</v>
      </c>
      <c r="J484" s="107" t="str">
        <f t="shared" si="14"/>
        <v/>
      </c>
    </row>
    <row r="485" spans="1:10">
      <c r="A485" s="22">
        <v>484</v>
      </c>
      <c r="B485" s="22" t="s">
        <v>15</v>
      </c>
      <c r="C485" s="40" t="s">
        <v>9231</v>
      </c>
      <c r="D485" s="39" t="s">
        <v>9230</v>
      </c>
      <c r="E485" s="22">
        <v>76823</v>
      </c>
      <c r="F485" s="22">
        <v>5</v>
      </c>
      <c r="G485" s="108">
        <v>310</v>
      </c>
      <c r="H485" s="25"/>
      <c r="I485" s="111">
        <f t="shared" si="15"/>
        <v>0</v>
      </c>
      <c r="J485" s="107" t="str">
        <f t="shared" si="14"/>
        <v/>
      </c>
    </row>
    <row r="486" spans="1:10">
      <c r="A486" s="22">
        <v>485</v>
      </c>
      <c r="B486" s="22" t="s">
        <v>15</v>
      </c>
      <c r="C486" s="40" t="s">
        <v>9229</v>
      </c>
      <c r="D486" s="39" t="s">
        <v>14264</v>
      </c>
      <c r="E486" s="22" t="s">
        <v>1952</v>
      </c>
      <c r="F486" s="22">
        <v>5</v>
      </c>
      <c r="G486" s="108">
        <v>118.79333333333334</v>
      </c>
      <c r="H486" s="25"/>
      <c r="I486" s="111">
        <f t="shared" si="15"/>
        <v>0</v>
      </c>
      <c r="J486" s="107" t="str">
        <f t="shared" si="14"/>
        <v/>
      </c>
    </row>
    <row r="487" spans="1:10">
      <c r="A487" s="22">
        <v>486</v>
      </c>
      <c r="B487" s="22" t="s">
        <v>15</v>
      </c>
      <c r="C487" s="40" t="s">
        <v>9228</v>
      </c>
      <c r="D487" s="39" t="s">
        <v>9227</v>
      </c>
      <c r="E487" s="22">
        <v>76823</v>
      </c>
      <c r="F487" s="22">
        <v>5</v>
      </c>
      <c r="G487" s="108">
        <v>24</v>
      </c>
      <c r="H487" s="25"/>
      <c r="I487" s="111">
        <f t="shared" si="15"/>
        <v>0</v>
      </c>
      <c r="J487" s="107" t="str">
        <f t="shared" si="14"/>
        <v/>
      </c>
    </row>
    <row r="488" spans="1:10">
      <c r="A488" s="22">
        <v>487</v>
      </c>
      <c r="B488" s="22" t="s">
        <v>15</v>
      </c>
      <c r="C488" s="40" t="s">
        <v>9226</v>
      </c>
      <c r="D488" s="39" t="s">
        <v>14265</v>
      </c>
      <c r="E488" s="22" t="s">
        <v>9225</v>
      </c>
      <c r="F488" s="22">
        <v>5</v>
      </c>
      <c r="G488" s="108">
        <v>224.24</v>
      </c>
      <c r="H488" s="25"/>
      <c r="I488" s="111">
        <f t="shared" si="15"/>
        <v>0</v>
      </c>
      <c r="J488" s="107" t="str">
        <f t="shared" si="14"/>
        <v/>
      </c>
    </row>
    <row r="489" spans="1:10">
      <c r="A489" s="22">
        <v>488</v>
      </c>
      <c r="B489" s="22" t="s">
        <v>15</v>
      </c>
      <c r="C489" s="40" t="s">
        <v>9224</v>
      </c>
      <c r="D489" s="39" t="s">
        <v>2963</v>
      </c>
      <c r="E489" s="22" t="s">
        <v>1952</v>
      </c>
      <c r="F489" s="22">
        <v>5</v>
      </c>
      <c r="G489" s="108">
        <v>38.229999999999997</v>
      </c>
      <c r="H489" s="25"/>
      <c r="I489" s="111">
        <f t="shared" si="15"/>
        <v>0</v>
      </c>
      <c r="J489" s="107" t="str">
        <f t="shared" si="14"/>
        <v/>
      </c>
    </row>
    <row r="490" spans="1:10">
      <c r="A490" s="22">
        <v>489</v>
      </c>
      <c r="B490" s="22" t="s">
        <v>15</v>
      </c>
      <c r="C490" s="40" t="s">
        <v>9223</v>
      </c>
      <c r="D490" s="39" t="s">
        <v>14266</v>
      </c>
      <c r="E490" s="22" t="s">
        <v>1952</v>
      </c>
      <c r="F490" s="22">
        <v>5</v>
      </c>
      <c r="G490" s="108">
        <v>61.18</v>
      </c>
      <c r="H490" s="25"/>
      <c r="I490" s="111">
        <f t="shared" si="15"/>
        <v>0</v>
      </c>
      <c r="J490" s="107" t="str">
        <f t="shared" si="14"/>
        <v/>
      </c>
    </row>
    <row r="491" spans="1:10">
      <c r="A491" s="22">
        <v>490</v>
      </c>
      <c r="B491" s="22" t="s">
        <v>15</v>
      </c>
      <c r="C491" s="40" t="s">
        <v>9222</v>
      </c>
      <c r="D491" s="39" t="s">
        <v>5391</v>
      </c>
      <c r="E491" s="22">
        <v>76823</v>
      </c>
      <c r="F491" s="22">
        <v>5</v>
      </c>
      <c r="G491" s="108">
        <v>676.5</v>
      </c>
      <c r="H491" s="25"/>
      <c r="I491" s="111">
        <f t="shared" si="15"/>
        <v>0</v>
      </c>
      <c r="J491" s="107" t="str">
        <f t="shared" si="14"/>
        <v/>
      </c>
    </row>
    <row r="492" spans="1:10">
      <c r="A492" s="22">
        <v>491</v>
      </c>
      <c r="B492" s="22" t="s">
        <v>15</v>
      </c>
      <c r="C492" s="40" t="s">
        <v>9221</v>
      </c>
      <c r="D492" s="39" t="s">
        <v>9220</v>
      </c>
      <c r="E492" s="22">
        <v>76823</v>
      </c>
      <c r="F492" s="22">
        <v>5</v>
      </c>
      <c r="G492" s="108">
        <v>2011.2</v>
      </c>
      <c r="H492" s="25"/>
      <c r="I492" s="111">
        <f t="shared" si="15"/>
        <v>0</v>
      </c>
      <c r="J492" s="107" t="str">
        <f t="shared" si="14"/>
        <v/>
      </c>
    </row>
    <row r="493" spans="1:10">
      <c r="A493" s="22">
        <v>492</v>
      </c>
      <c r="B493" s="22" t="s">
        <v>15</v>
      </c>
      <c r="C493" s="40" t="s">
        <v>9219</v>
      </c>
      <c r="D493" s="39" t="s">
        <v>2788</v>
      </c>
      <c r="E493" s="22">
        <v>99207</v>
      </c>
      <c r="F493" s="22">
        <v>12</v>
      </c>
      <c r="G493" s="108">
        <v>200</v>
      </c>
      <c r="H493" s="25"/>
      <c r="I493" s="111">
        <f t="shared" si="15"/>
        <v>0</v>
      </c>
      <c r="J493" s="107" t="str">
        <f t="shared" si="14"/>
        <v/>
      </c>
    </row>
    <row r="494" spans="1:10">
      <c r="A494" s="22">
        <v>493</v>
      </c>
      <c r="B494" s="22" t="s">
        <v>15</v>
      </c>
      <c r="C494" s="40" t="s">
        <v>9218</v>
      </c>
      <c r="D494" s="39" t="s">
        <v>14267</v>
      </c>
      <c r="E494" s="22">
        <v>93835</v>
      </c>
      <c r="F494" s="22">
        <v>7</v>
      </c>
      <c r="G494" s="108">
        <v>815.68</v>
      </c>
      <c r="H494" s="25"/>
      <c r="I494" s="111">
        <f t="shared" si="15"/>
        <v>0</v>
      </c>
      <c r="J494" s="107" t="str">
        <f t="shared" si="14"/>
        <v/>
      </c>
    </row>
    <row r="495" spans="1:10">
      <c r="A495" s="22">
        <v>494</v>
      </c>
      <c r="B495" s="22" t="s">
        <v>15</v>
      </c>
      <c r="C495" s="40" t="s">
        <v>9217</v>
      </c>
      <c r="D495" s="39" t="s">
        <v>14268</v>
      </c>
      <c r="E495" s="22">
        <v>93835</v>
      </c>
      <c r="F495" s="22">
        <v>7</v>
      </c>
      <c r="G495" s="108">
        <v>20.010000000000002</v>
      </c>
      <c r="H495" s="25"/>
      <c r="I495" s="111">
        <f t="shared" si="15"/>
        <v>0</v>
      </c>
      <c r="J495" s="107" t="str">
        <f t="shared" si="14"/>
        <v/>
      </c>
    </row>
    <row r="496" spans="1:10">
      <c r="A496" s="22">
        <v>495</v>
      </c>
      <c r="B496" s="22" t="s">
        <v>15</v>
      </c>
      <c r="C496" s="40" t="s">
        <v>9216</v>
      </c>
      <c r="D496" s="39" t="s">
        <v>9215</v>
      </c>
      <c r="E496" s="22">
        <v>82106</v>
      </c>
      <c r="F496" s="22">
        <v>5</v>
      </c>
      <c r="G496" s="108">
        <v>65.02</v>
      </c>
      <c r="H496" s="25"/>
      <c r="I496" s="111">
        <f t="shared" si="15"/>
        <v>0</v>
      </c>
      <c r="J496" s="107" t="str">
        <f t="shared" si="14"/>
        <v/>
      </c>
    </row>
    <row r="497" spans="1:10">
      <c r="A497" s="22">
        <v>496</v>
      </c>
      <c r="B497" s="22" t="s">
        <v>15</v>
      </c>
      <c r="C497" s="40" t="s">
        <v>9214</v>
      </c>
      <c r="D497" s="39" t="s">
        <v>14120</v>
      </c>
      <c r="E497" s="22">
        <v>93835</v>
      </c>
      <c r="F497" s="22">
        <v>5</v>
      </c>
      <c r="G497" s="108">
        <v>114.59</v>
      </c>
      <c r="H497" s="25"/>
      <c r="I497" s="111">
        <f t="shared" si="15"/>
        <v>0</v>
      </c>
      <c r="J497" s="107" t="str">
        <f t="shared" si="14"/>
        <v/>
      </c>
    </row>
    <row r="498" spans="1:10">
      <c r="A498" s="22">
        <v>497</v>
      </c>
      <c r="B498" s="22" t="s">
        <v>15</v>
      </c>
      <c r="C498" s="40" t="s">
        <v>9213</v>
      </c>
      <c r="D498" s="39" t="s">
        <v>2801</v>
      </c>
      <c r="E498" s="22">
        <v>93835</v>
      </c>
      <c r="F498" s="22">
        <v>5</v>
      </c>
      <c r="G498" s="108">
        <v>85.89</v>
      </c>
      <c r="H498" s="25"/>
      <c r="I498" s="111">
        <f t="shared" si="15"/>
        <v>0</v>
      </c>
      <c r="J498" s="107" t="str">
        <f t="shared" si="14"/>
        <v/>
      </c>
    </row>
    <row r="499" spans="1:10">
      <c r="A499" s="22">
        <v>498</v>
      </c>
      <c r="B499" s="22" t="s">
        <v>15</v>
      </c>
      <c r="C499" s="40" t="s">
        <v>9212</v>
      </c>
      <c r="D499" s="39" t="s">
        <v>14269</v>
      </c>
      <c r="E499" s="22">
        <v>9445</v>
      </c>
      <c r="F499" s="22">
        <v>5</v>
      </c>
      <c r="G499" s="108">
        <v>150</v>
      </c>
      <c r="H499" s="25"/>
      <c r="I499" s="111">
        <f t="shared" si="15"/>
        <v>0</v>
      </c>
      <c r="J499" s="107" t="str">
        <f t="shared" si="14"/>
        <v/>
      </c>
    </row>
    <row r="500" spans="1:10">
      <c r="A500" s="22">
        <v>499</v>
      </c>
      <c r="B500" s="22" t="s">
        <v>15</v>
      </c>
      <c r="C500" s="40" t="s">
        <v>9211</v>
      </c>
      <c r="D500" s="39" t="s">
        <v>4493</v>
      </c>
      <c r="E500" s="22">
        <v>23233</v>
      </c>
      <c r="F500" s="22">
        <v>5</v>
      </c>
      <c r="G500" s="108">
        <v>45.353333333333332</v>
      </c>
      <c r="H500" s="25"/>
      <c r="I500" s="111">
        <f t="shared" si="15"/>
        <v>0</v>
      </c>
      <c r="J500" s="107" t="str">
        <f t="shared" si="14"/>
        <v/>
      </c>
    </row>
    <row r="501" spans="1:10">
      <c r="A501" s="22">
        <v>500</v>
      </c>
      <c r="B501" s="22" t="s">
        <v>15</v>
      </c>
      <c r="C501" s="40" t="s">
        <v>9210</v>
      </c>
      <c r="D501" s="39" t="s">
        <v>14270</v>
      </c>
      <c r="E501" s="22">
        <v>19527</v>
      </c>
      <c r="F501" s="22">
        <v>5</v>
      </c>
      <c r="G501" s="108">
        <v>1078.03</v>
      </c>
      <c r="H501" s="25"/>
      <c r="I501" s="111">
        <f t="shared" si="15"/>
        <v>0</v>
      </c>
      <c r="J501" s="107" t="str">
        <f t="shared" si="14"/>
        <v/>
      </c>
    </row>
    <row r="502" spans="1:10">
      <c r="A502" s="22">
        <v>501</v>
      </c>
      <c r="B502" s="22" t="s">
        <v>15</v>
      </c>
      <c r="C502" s="40" t="s">
        <v>9209</v>
      </c>
      <c r="D502" s="39" t="s">
        <v>2743</v>
      </c>
      <c r="E502" s="22">
        <v>23233</v>
      </c>
      <c r="F502" s="22">
        <v>24</v>
      </c>
      <c r="G502" s="108">
        <v>70.813333333333333</v>
      </c>
      <c r="H502" s="25"/>
      <c r="I502" s="111">
        <f t="shared" si="15"/>
        <v>0</v>
      </c>
      <c r="J502" s="107" t="str">
        <f t="shared" si="14"/>
        <v/>
      </c>
    </row>
    <row r="503" spans="1:10">
      <c r="A503" s="22">
        <v>502</v>
      </c>
      <c r="B503" s="22" t="s">
        <v>15</v>
      </c>
      <c r="C503" s="40" t="s">
        <v>9208</v>
      </c>
      <c r="D503" s="39" t="s">
        <v>7549</v>
      </c>
      <c r="E503" s="22">
        <v>23233</v>
      </c>
      <c r="F503" s="22">
        <v>11</v>
      </c>
      <c r="G503" s="108">
        <v>8.2299999999999986</v>
      </c>
      <c r="H503" s="25"/>
      <c r="I503" s="111">
        <f t="shared" si="15"/>
        <v>0</v>
      </c>
      <c r="J503" s="107" t="str">
        <f t="shared" si="14"/>
        <v/>
      </c>
    </row>
    <row r="504" spans="1:10">
      <c r="A504" s="22">
        <v>503</v>
      </c>
      <c r="B504" s="22" t="s">
        <v>15</v>
      </c>
      <c r="C504" s="40" t="s">
        <v>9207</v>
      </c>
      <c r="D504" s="39" t="s">
        <v>2834</v>
      </c>
      <c r="E504" s="22">
        <v>73808</v>
      </c>
      <c r="F504" s="22">
        <v>8</v>
      </c>
      <c r="G504" s="108">
        <v>12.15</v>
      </c>
      <c r="H504" s="25"/>
      <c r="I504" s="111">
        <f t="shared" si="15"/>
        <v>0</v>
      </c>
      <c r="J504" s="107" t="str">
        <f t="shared" si="14"/>
        <v/>
      </c>
    </row>
    <row r="505" spans="1:10">
      <c r="A505" s="22">
        <v>504</v>
      </c>
      <c r="B505" s="22" t="s">
        <v>15</v>
      </c>
      <c r="C505" s="40" t="s">
        <v>9206</v>
      </c>
      <c r="D505" s="39" t="s">
        <v>14271</v>
      </c>
      <c r="E505" s="22">
        <v>7482</v>
      </c>
      <c r="F505" s="22">
        <v>5</v>
      </c>
      <c r="G505" s="108">
        <v>158.86999999999998</v>
      </c>
      <c r="H505" s="25"/>
      <c r="I505" s="111">
        <f t="shared" si="15"/>
        <v>0</v>
      </c>
      <c r="J505" s="107" t="str">
        <f t="shared" si="14"/>
        <v/>
      </c>
    </row>
    <row r="506" spans="1:10">
      <c r="A506" s="22">
        <v>505</v>
      </c>
      <c r="B506" s="22" t="s">
        <v>15</v>
      </c>
      <c r="C506" s="40" t="s">
        <v>9205</v>
      </c>
      <c r="D506" s="39" t="s">
        <v>14272</v>
      </c>
      <c r="E506" s="22">
        <v>7482</v>
      </c>
      <c r="F506" s="22">
        <v>5</v>
      </c>
      <c r="G506" s="108">
        <v>634.36</v>
      </c>
      <c r="H506" s="25"/>
      <c r="I506" s="111">
        <f t="shared" si="15"/>
        <v>0</v>
      </c>
      <c r="J506" s="107" t="str">
        <f t="shared" si="14"/>
        <v/>
      </c>
    </row>
    <row r="507" spans="1:10">
      <c r="A507" s="22">
        <v>506</v>
      </c>
      <c r="B507" s="22" t="s">
        <v>15</v>
      </c>
      <c r="C507" s="40" t="s">
        <v>9204</v>
      </c>
      <c r="D507" s="39" t="s">
        <v>9203</v>
      </c>
      <c r="E507" s="22">
        <v>7482</v>
      </c>
      <c r="F507" s="22">
        <v>5</v>
      </c>
      <c r="G507" s="108">
        <v>578.10666666666668</v>
      </c>
      <c r="H507" s="25"/>
      <c r="I507" s="111">
        <f t="shared" si="15"/>
        <v>0</v>
      </c>
      <c r="J507" s="107" t="str">
        <f t="shared" si="14"/>
        <v/>
      </c>
    </row>
    <row r="508" spans="1:10">
      <c r="A508" s="22">
        <v>507</v>
      </c>
      <c r="B508" s="22" t="s">
        <v>15</v>
      </c>
      <c r="C508" s="40" t="s">
        <v>9202</v>
      </c>
      <c r="D508" s="39" t="s">
        <v>3834</v>
      </c>
      <c r="E508" s="22" t="s">
        <v>1952</v>
      </c>
      <c r="F508" s="22">
        <v>5</v>
      </c>
      <c r="G508" s="108">
        <v>117.93</v>
      </c>
      <c r="H508" s="25"/>
      <c r="I508" s="111">
        <f t="shared" si="15"/>
        <v>0</v>
      </c>
      <c r="J508" s="107" t="str">
        <f t="shared" si="14"/>
        <v/>
      </c>
    </row>
    <row r="509" spans="1:10">
      <c r="A509" s="22">
        <v>508</v>
      </c>
      <c r="B509" s="22" t="s">
        <v>15</v>
      </c>
      <c r="C509" s="40" t="s">
        <v>9201</v>
      </c>
      <c r="D509" s="39" t="s">
        <v>14273</v>
      </c>
      <c r="E509" s="22">
        <v>76823</v>
      </c>
      <c r="F509" s="22">
        <v>5</v>
      </c>
      <c r="G509" s="108">
        <v>46.866666666666667</v>
      </c>
      <c r="H509" s="25"/>
      <c r="I509" s="111">
        <f t="shared" si="15"/>
        <v>0</v>
      </c>
      <c r="J509" s="107" t="str">
        <f t="shared" si="14"/>
        <v/>
      </c>
    </row>
    <row r="510" spans="1:10">
      <c r="A510" s="22">
        <v>509</v>
      </c>
      <c r="B510" s="22" t="s">
        <v>15</v>
      </c>
      <c r="C510" s="40" t="s">
        <v>9200</v>
      </c>
      <c r="D510" s="39" t="s">
        <v>14274</v>
      </c>
      <c r="E510" s="22">
        <v>76823</v>
      </c>
      <c r="F510" s="22">
        <v>5</v>
      </c>
      <c r="G510" s="108">
        <v>80</v>
      </c>
      <c r="H510" s="25"/>
      <c r="I510" s="111">
        <f t="shared" si="15"/>
        <v>0</v>
      </c>
      <c r="J510" s="107" t="str">
        <f t="shared" si="14"/>
        <v/>
      </c>
    </row>
    <row r="511" spans="1:10">
      <c r="A511" s="22">
        <v>510</v>
      </c>
      <c r="B511" s="22" t="s">
        <v>15</v>
      </c>
      <c r="C511" s="40" t="s">
        <v>9200</v>
      </c>
      <c r="D511" s="39" t="s">
        <v>14274</v>
      </c>
      <c r="E511" s="22" t="s">
        <v>298</v>
      </c>
      <c r="F511" s="22">
        <v>5</v>
      </c>
      <c r="G511" s="108">
        <v>75</v>
      </c>
      <c r="H511" s="25"/>
      <c r="I511" s="111">
        <f t="shared" si="15"/>
        <v>0</v>
      </c>
      <c r="J511" s="107" t="str">
        <f t="shared" si="14"/>
        <v/>
      </c>
    </row>
    <row r="512" spans="1:10">
      <c r="A512" s="22">
        <v>511</v>
      </c>
      <c r="B512" s="22" t="s">
        <v>15</v>
      </c>
      <c r="C512" s="40" t="s">
        <v>9199</v>
      </c>
      <c r="D512" s="39" t="s">
        <v>3793</v>
      </c>
      <c r="E512" s="22">
        <v>1673</v>
      </c>
      <c r="F512" s="22">
        <v>5</v>
      </c>
      <c r="G512" s="108">
        <v>168.16</v>
      </c>
      <c r="H512" s="25"/>
      <c r="I512" s="111">
        <f t="shared" si="15"/>
        <v>0</v>
      </c>
      <c r="J512" s="107" t="str">
        <f t="shared" si="14"/>
        <v/>
      </c>
    </row>
    <row r="513" spans="1:10">
      <c r="A513" s="22">
        <v>512</v>
      </c>
      <c r="B513" s="22" t="s">
        <v>15</v>
      </c>
      <c r="C513" s="40" t="s">
        <v>9198</v>
      </c>
      <c r="D513" s="39" t="s">
        <v>3793</v>
      </c>
      <c r="E513" s="22" t="s">
        <v>1952</v>
      </c>
      <c r="F513" s="22">
        <v>5</v>
      </c>
      <c r="G513" s="108">
        <v>18.286666666666665</v>
      </c>
      <c r="H513" s="25"/>
      <c r="I513" s="111">
        <f t="shared" si="15"/>
        <v>0</v>
      </c>
      <c r="J513" s="107" t="str">
        <f t="shared" si="14"/>
        <v/>
      </c>
    </row>
    <row r="514" spans="1:10">
      <c r="A514" s="22">
        <v>513</v>
      </c>
      <c r="B514" s="22" t="s">
        <v>15</v>
      </c>
      <c r="C514" s="40" t="s">
        <v>9197</v>
      </c>
      <c r="D514" s="39" t="s">
        <v>6050</v>
      </c>
      <c r="E514" s="22" t="s">
        <v>1952</v>
      </c>
      <c r="F514" s="22">
        <v>8</v>
      </c>
      <c r="G514" s="108">
        <v>587.27333333333343</v>
      </c>
      <c r="H514" s="25"/>
      <c r="I514" s="111">
        <f t="shared" si="15"/>
        <v>0</v>
      </c>
      <c r="J514" s="107" t="str">
        <f t="shared" ref="J514:J577" si="16">IF(H:H&gt;G:G, "Above Estimated Unit Price", "")</f>
        <v/>
      </c>
    </row>
    <row r="515" spans="1:10">
      <c r="A515" s="22">
        <v>514</v>
      </c>
      <c r="B515" s="22" t="s">
        <v>15</v>
      </c>
      <c r="C515" s="40" t="s">
        <v>9196</v>
      </c>
      <c r="D515" s="39" t="s">
        <v>9195</v>
      </c>
      <c r="E515" s="22">
        <v>72429</v>
      </c>
      <c r="F515" s="22">
        <v>5</v>
      </c>
      <c r="G515" s="108">
        <v>307.55333333333334</v>
      </c>
      <c r="H515" s="25"/>
      <c r="I515" s="111">
        <f t="shared" ref="I515:I578" si="17">F515*H515</f>
        <v>0</v>
      </c>
      <c r="J515" s="107" t="str">
        <f t="shared" si="16"/>
        <v/>
      </c>
    </row>
    <row r="516" spans="1:10">
      <c r="A516" s="22">
        <v>515</v>
      </c>
      <c r="B516" s="22" t="s">
        <v>15</v>
      </c>
      <c r="C516" s="40" t="s">
        <v>9194</v>
      </c>
      <c r="D516" s="39" t="s">
        <v>14275</v>
      </c>
      <c r="E516" s="22">
        <v>72429</v>
      </c>
      <c r="F516" s="22">
        <v>6</v>
      </c>
      <c r="G516" s="108">
        <v>941.51666666666677</v>
      </c>
      <c r="H516" s="25"/>
      <c r="I516" s="111">
        <f t="shared" si="17"/>
        <v>0</v>
      </c>
      <c r="J516" s="107" t="str">
        <f t="shared" si="16"/>
        <v/>
      </c>
    </row>
    <row r="517" spans="1:10">
      <c r="A517" s="22">
        <v>516</v>
      </c>
      <c r="B517" s="22" t="s">
        <v>15</v>
      </c>
      <c r="C517" s="40" t="s">
        <v>9193</v>
      </c>
      <c r="D517" s="39" t="s">
        <v>14276</v>
      </c>
      <c r="E517" s="22">
        <v>72914</v>
      </c>
      <c r="F517" s="22">
        <v>5</v>
      </c>
      <c r="G517" s="108">
        <v>154.44</v>
      </c>
      <c r="H517" s="25"/>
      <c r="I517" s="111">
        <f t="shared" si="17"/>
        <v>0</v>
      </c>
      <c r="J517" s="107" t="str">
        <f t="shared" si="16"/>
        <v/>
      </c>
    </row>
    <row r="518" spans="1:10">
      <c r="A518" s="22">
        <v>517</v>
      </c>
      <c r="B518" s="22" t="s">
        <v>15</v>
      </c>
      <c r="C518" s="40" t="s">
        <v>9192</v>
      </c>
      <c r="D518" s="39" t="s">
        <v>14277</v>
      </c>
      <c r="E518" s="22" t="s">
        <v>6408</v>
      </c>
      <c r="F518" s="22">
        <v>5</v>
      </c>
      <c r="G518" s="108">
        <v>88.213333333333324</v>
      </c>
      <c r="H518" s="25"/>
      <c r="I518" s="111">
        <f t="shared" si="17"/>
        <v>0</v>
      </c>
      <c r="J518" s="107" t="str">
        <f t="shared" si="16"/>
        <v/>
      </c>
    </row>
    <row r="519" spans="1:10">
      <c r="A519" s="22">
        <v>518</v>
      </c>
      <c r="B519" s="22" t="s">
        <v>15</v>
      </c>
      <c r="C519" s="40" t="s">
        <v>9191</v>
      </c>
      <c r="D519" s="39" t="s">
        <v>14278</v>
      </c>
      <c r="E519" s="22" t="s">
        <v>6408</v>
      </c>
      <c r="F519" s="22">
        <v>5</v>
      </c>
      <c r="G519" s="108">
        <v>122.53333333333335</v>
      </c>
      <c r="H519" s="25"/>
      <c r="I519" s="111">
        <f t="shared" si="17"/>
        <v>0</v>
      </c>
      <c r="J519" s="107" t="str">
        <f t="shared" si="16"/>
        <v/>
      </c>
    </row>
    <row r="520" spans="1:10">
      <c r="A520" s="22">
        <v>519</v>
      </c>
      <c r="B520" s="22" t="s">
        <v>15</v>
      </c>
      <c r="C520" s="40" t="s">
        <v>9190</v>
      </c>
      <c r="D520" s="39" t="s">
        <v>8464</v>
      </c>
      <c r="E520" s="22">
        <v>79318</v>
      </c>
      <c r="F520" s="22">
        <v>5</v>
      </c>
      <c r="G520" s="108">
        <v>136.99</v>
      </c>
      <c r="H520" s="25"/>
      <c r="I520" s="111">
        <f t="shared" si="17"/>
        <v>0</v>
      </c>
      <c r="J520" s="107" t="str">
        <f t="shared" si="16"/>
        <v/>
      </c>
    </row>
    <row r="521" spans="1:10">
      <c r="A521" s="22">
        <v>520</v>
      </c>
      <c r="B521" s="22" t="s">
        <v>15</v>
      </c>
      <c r="C521" s="40" t="s">
        <v>9189</v>
      </c>
      <c r="D521" s="39" t="s">
        <v>14279</v>
      </c>
      <c r="E521" s="22" t="s">
        <v>1952</v>
      </c>
      <c r="F521" s="22">
        <v>5</v>
      </c>
      <c r="G521" s="108">
        <v>111.25999999999999</v>
      </c>
      <c r="H521" s="25"/>
      <c r="I521" s="111">
        <f t="shared" si="17"/>
        <v>0</v>
      </c>
      <c r="J521" s="107" t="str">
        <f t="shared" si="16"/>
        <v/>
      </c>
    </row>
    <row r="522" spans="1:10">
      <c r="A522" s="22">
        <v>521</v>
      </c>
      <c r="B522" s="22" t="s">
        <v>15</v>
      </c>
      <c r="C522" s="40" t="s">
        <v>9188</v>
      </c>
      <c r="D522" s="39" t="s">
        <v>2764</v>
      </c>
      <c r="E522" s="22">
        <v>79318</v>
      </c>
      <c r="F522" s="22">
        <v>5</v>
      </c>
      <c r="G522" s="108">
        <v>398.46333333333331</v>
      </c>
      <c r="H522" s="25"/>
      <c r="I522" s="111">
        <f t="shared" si="17"/>
        <v>0</v>
      </c>
      <c r="J522" s="107" t="str">
        <f t="shared" si="16"/>
        <v/>
      </c>
    </row>
    <row r="523" spans="1:10">
      <c r="A523" s="22">
        <v>522</v>
      </c>
      <c r="B523" s="22" t="s">
        <v>15</v>
      </c>
      <c r="C523" s="40" t="s">
        <v>9187</v>
      </c>
      <c r="D523" s="39" t="s">
        <v>14280</v>
      </c>
      <c r="E523" s="22">
        <v>79318</v>
      </c>
      <c r="F523" s="22">
        <v>5</v>
      </c>
      <c r="G523" s="108">
        <v>470.53666666666669</v>
      </c>
      <c r="H523" s="25"/>
      <c r="I523" s="111">
        <f t="shared" si="17"/>
        <v>0</v>
      </c>
      <c r="J523" s="107" t="str">
        <f t="shared" si="16"/>
        <v/>
      </c>
    </row>
    <row r="524" spans="1:10">
      <c r="A524" s="22">
        <v>523</v>
      </c>
      <c r="B524" s="22" t="s">
        <v>15</v>
      </c>
      <c r="C524" s="40" t="s">
        <v>9186</v>
      </c>
      <c r="D524" s="39" t="s">
        <v>4444</v>
      </c>
      <c r="E524" s="22">
        <v>79318</v>
      </c>
      <c r="F524" s="22">
        <v>10</v>
      </c>
      <c r="G524" s="108">
        <v>196.19</v>
      </c>
      <c r="H524" s="25"/>
      <c r="I524" s="111">
        <f t="shared" si="17"/>
        <v>0</v>
      </c>
      <c r="J524" s="107" t="str">
        <f t="shared" si="16"/>
        <v/>
      </c>
    </row>
    <row r="525" spans="1:10">
      <c r="A525" s="22">
        <v>524</v>
      </c>
      <c r="B525" s="22" t="s">
        <v>15</v>
      </c>
      <c r="C525" s="40" t="s">
        <v>9185</v>
      </c>
      <c r="D525" s="39" t="s">
        <v>5409</v>
      </c>
      <c r="E525" s="22">
        <v>79318</v>
      </c>
      <c r="F525" s="22">
        <v>8</v>
      </c>
      <c r="G525" s="108">
        <v>10.32</v>
      </c>
      <c r="H525" s="25"/>
      <c r="I525" s="111">
        <f t="shared" si="17"/>
        <v>0</v>
      </c>
      <c r="J525" s="107" t="str">
        <f t="shared" si="16"/>
        <v/>
      </c>
    </row>
    <row r="526" spans="1:10">
      <c r="A526" s="22">
        <v>525</v>
      </c>
      <c r="B526" s="22" t="s">
        <v>15</v>
      </c>
      <c r="C526" s="40" t="s">
        <v>9184</v>
      </c>
      <c r="D526" s="39" t="s">
        <v>3374</v>
      </c>
      <c r="E526" s="22">
        <v>79318</v>
      </c>
      <c r="F526" s="22">
        <v>5</v>
      </c>
      <c r="G526" s="108">
        <v>50.6</v>
      </c>
      <c r="H526" s="25"/>
      <c r="I526" s="111">
        <f t="shared" si="17"/>
        <v>0</v>
      </c>
      <c r="J526" s="107" t="str">
        <f t="shared" si="16"/>
        <v/>
      </c>
    </row>
    <row r="527" spans="1:10">
      <c r="A527" s="22">
        <v>526</v>
      </c>
      <c r="B527" s="22" t="s">
        <v>15</v>
      </c>
      <c r="C527" s="40" t="s">
        <v>9183</v>
      </c>
      <c r="D527" s="39" t="s">
        <v>14281</v>
      </c>
      <c r="E527" s="22">
        <v>79318</v>
      </c>
      <c r="F527" s="22">
        <v>5</v>
      </c>
      <c r="G527" s="108">
        <v>189.76</v>
      </c>
      <c r="H527" s="25"/>
      <c r="I527" s="111">
        <f t="shared" si="17"/>
        <v>0</v>
      </c>
      <c r="J527" s="107" t="str">
        <f t="shared" si="16"/>
        <v/>
      </c>
    </row>
    <row r="528" spans="1:10">
      <c r="A528" s="22">
        <v>527</v>
      </c>
      <c r="B528" s="22" t="s">
        <v>15</v>
      </c>
      <c r="C528" s="40" t="s">
        <v>9182</v>
      </c>
      <c r="D528" s="39" t="s">
        <v>8464</v>
      </c>
      <c r="E528" s="22">
        <v>79318</v>
      </c>
      <c r="F528" s="22">
        <v>5</v>
      </c>
      <c r="G528" s="108">
        <v>136.6</v>
      </c>
      <c r="H528" s="25"/>
      <c r="I528" s="111">
        <f t="shared" si="17"/>
        <v>0</v>
      </c>
      <c r="J528" s="107" t="str">
        <f t="shared" si="16"/>
        <v/>
      </c>
    </row>
    <row r="529" spans="1:10">
      <c r="A529" s="22">
        <v>528</v>
      </c>
      <c r="B529" s="22" t="s">
        <v>15</v>
      </c>
      <c r="C529" s="40" t="s">
        <v>9181</v>
      </c>
      <c r="D529" s="39" t="s">
        <v>9180</v>
      </c>
      <c r="E529" s="22">
        <v>79318</v>
      </c>
      <c r="F529" s="22">
        <v>5</v>
      </c>
      <c r="G529" s="108">
        <v>60.02</v>
      </c>
      <c r="H529" s="25"/>
      <c r="I529" s="111">
        <f t="shared" si="17"/>
        <v>0</v>
      </c>
      <c r="J529" s="107" t="str">
        <f t="shared" si="16"/>
        <v/>
      </c>
    </row>
    <row r="530" spans="1:10">
      <c r="A530" s="22">
        <v>529</v>
      </c>
      <c r="B530" s="22" t="s">
        <v>15</v>
      </c>
      <c r="C530" s="40" t="s">
        <v>9179</v>
      </c>
      <c r="D530" s="39" t="s">
        <v>2963</v>
      </c>
      <c r="E530" s="22">
        <v>79318</v>
      </c>
      <c r="F530" s="22">
        <v>6</v>
      </c>
      <c r="G530" s="108">
        <v>289.52999999999997</v>
      </c>
      <c r="H530" s="25"/>
      <c r="I530" s="111">
        <f t="shared" si="17"/>
        <v>0</v>
      </c>
      <c r="J530" s="107" t="str">
        <f t="shared" si="16"/>
        <v/>
      </c>
    </row>
    <row r="531" spans="1:10">
      <c r="A531" s="22">
        <v>530</v>
      </c>
      <c r="B531" s="22" t="s">
        <v>15</v>
      </c>
      <c r="C531" s="40" t="s">
        <v>9178</v>
      </c>
      <c r="D531" s="39" t="s">
        <v>14282</v>
      </c>
      <c r="E531" s="22">
        <v>79318</v>
      </c>
      <c r="F531" s="22">
        <v>5</v>
      </c>
      <c r="G531" s="108">
        <v>576.62</v>
      </c>
      <c r="H531" s="25"/>
      <c r="I531" s="111">
        <f t="shared" si="17"/>
        <v>0</v>
      </c>
      <c r="J531" s="107" t="str">
        <f t="shared" si="16"/>
        <v/>
      </c>
    </row>
    <row r="532" spans="1:10">
      <c r="A532" s="22">
        <v>531</v>
      </c>
      <c r="B532" s="22" t="s">
        <v>15</v>
      </c>
      <c r="C532" s="40" t="s">
        <v>9177</v>
      </c>
      <c r="D532" s="39" t="s">
        <v>9175</v>
      </c>
      <c r="E532" s="22">
        <v>79318</v>
      </c>
      <c r="F532" s="22">
        <v>6</v>
      </c>
      <c r="G532" s="108">
        <v>289.52999999999997</v>
      </c>
      <c r="H532" s="25"/>
      <c r="I532" s="111">
        <f t="shared" si="17"/>
        <v>0</v>
      </c>
      <c r="J532" s="107" t="str">
        <f t="shared" si="16"/>
        <v/>
      </c>
    </row>
    <row r="533" spans="1:10">
      <c r="A533" s="22">
        <v>532</v>
      </c>
      <c r="B533" s="22" t="s">
        <v>15</v>
      </c>
      <c r="C533" s="40" t="s">
        <v>9176</v>
      </c>
      <c r="D533" s="39" t="s">
        <v>9175</v>
      </c>
      <c r="E533" s="22">
        <v>79318</v>
      </c>
      <c r="F533" s="22">
        <v>5</v>
      </c>
      <c r="G533" s="108">
        <v>292.19</v>
      </c>
      <c r="H533" s="25"/>
      <c r="I533" s="111">
        <f t="shared" si="17"/>
        <v>0</v>
      </c>
      <c r="J533" s="107" t="str">
        <f t="shared" si="16"/>
        <v/>
      </c>
    </row>
    <row r="534" spans="1:10">
      <c r="A534" s="22">
        <v>533</v>
      </c>
      <c r="B534" s="22" t="s">
        <v>15</v>
      </c>
      <c r="C534" s="40" t="s">
        <v>9174</v>
      </c>
      <c r="D534" s="39" t="s">
        <v>14283</v>
      </c>
      <c r="E534" s="22" t="s">
        <v>1952</v>
      </c>
      <c r="F534" s="22">
        <v>8</v>
      </c>
      <c r="G534" s="108">
        <v>104.71666666666665</v>
      </c>
      <c r="H534" s="25"/>
      <c r="I534" s="111">
        <f t="shared" si="17"/>
        <v>0</v>
      </c>
      <c r="J534" s="107" t="str">
        <f t="shared" si="16"/>
        <v/>
      </c>
    </row>
    <row r="535" spans="1:10">
      <c r="A535" s="22">
        <v>534</v>
      </c>
      <c r="B535" s="22" t="s">
        <v>15</v>
      </c>
      <c r="C535" s="40" t="s">
        <v>9173</v>
      </c>
      <c r="D535" s="39" t="s">
        <v>14283</v>
      </c>
      <c r="E535" s="22">
        <v>76823</v>
      </c>
      <c r="F535" s="22">
        <v>16</v>
      </c>
      <c r="G535" s="108">
        <v>202.46</v>
      </c>
      <c r="H535" s="25"/>
      <c r="I535" s="111">
        <f t="shared" si="17"/>
        <v>0</v>
      </c>
      <c r="J535" s="107" t="str">
        <f t="shared" si="16"/>
        <v/>
      </c>
    </row>
    <row r="536" spans="1:10">
      <c r="A536" s="22">
        <v>535</v>
      </c>
      <c r="B536" s="22" t="s">
        <v>15</v>
      </c>
      <c r="C536" s="40" t="s">
        <v>9172</v>
      </c>
      <c r="D536" s="39" t="s">
        <v>9170</v>
      </c>
      <c r="E536" s="22" t="s">
        <v>1952</v>
      </c>
      <c r="F536" s="22">
        <v>5</v>
      </c>
      <c r="G536" s="108">
        <v>85.676666666666662</v>
      </c>
      <c r="H536" s="25"/>
      <c r="I536" s="111">
        <f t="shared" si="17"/>
        <v>0</v>
      </c>
      <c r="J536" s="107" t="str">
        <f t="shared" si="16"/>
        <v/>
      </c>
    </row>
    <row r="537" spans="1:10">
      <c r="A537" s="22">
        <v>536</v>
      </c>
      <c r="B537" s="22" t="s">
        <v>15</v>
      </c>
      <c r="C537" s="40" t="s">
        <v>9172</v>
      </c>
      <c r="D537" s="39" t="s">
        <v>9170</v>
      </c>
      <c r="E537" s="22">
        <v>76823</v>
      </c>
      <c r="F537" s="22">
        <v>5</v>
      </c>
      <c r="G537" s="108">
        <v>51.856666666666662</v>
      </c>
      <c r="H537" s="25"/>
      <c r="I537" s="111">
        <f t="shared" si="17"/>
        <v>0</v>
      </c>
      <c r="J537" s="107" t="str">
        <f t="shared" si="16"/>
        <v/>
      </c>
    </row>
    <row r="538" spans="1:10">
      <c r="A538" s="22">
        <v>537</v>
      </c>
      <c r="B538" s="22" t="s">
        <v>15</v>
      </c>
      <c r="C538" s="40" t="s">
        <v>9171</v>
      </c>
      <c r="D538" s="39" t="s">
        <v>9170</v>
      </c>
      <c r="E538" s="22" t="s">
        <v>1952</v>
      </c>
      <c r="F538" s="22">
        <v>5</v>
      </c>
      <c r="G538" s="108">
        <v>44.953333333333326</v>
      </c>
      <c r="H538" s="25"/>
      <c r="I538" s="111">
        <f t="shared" si="17"/>
        <v>0</v>
      </c>
      <c r="J538" s="107" t="str">
        <f t="shared" si="16"/>
        <v/>
      </c>
    </row>
    <row r="539" spans="1:10">
      <c r="A539" s="22">
        <v>538</v>
      </c>
      <c r="B539" s="22" t="s">
        <v>15</v>
      </c>
      <c r="C539" s="40" t="s">
        <v>9169</v>
      </c>
      <c r="D539" s="39" t="s">
        <v>14284</v>
      </c>
      <c r="E539" s="22" t="s">
        <v>1952</v>
      </c>
      <c r="F539" s="22">
        <v>23</v>
      </c>
      <c r="G539" s="108">
        <v>191.3</v>
      </c>
      <c r="H539" s="25"/>
      <c r="I539" s="111">
        <f t="shared" si="17"/>
        <v>0</v>
      </c>
      <c r="J539" s="107" t="str">
        <f t="shared" si="16"/>
        <v/>
      </c>
    </row>
    <row r="540" spans="1:10">
      <c r="A540" s="22">
        <v>539</v>
      </c>
      <c r="B540" s="22" t="s">
        <v>15</v>
      </c>
      <c r="C540" s="40" t="s">
        <v>9168</v>
      </c>
      <c r="D540" s="39" t="s">
        <v>14284</v>
      </c>
      <c r="E540" s="22" t="s">
        <v>1952</v>
      </c>
      <c r="F540" s="22">
        <v>5</v>
      </c>
      <c r="G540" s="108">
        <v>295.39</v>
      </c>
      <c r="H540" s="25"/>
      <c r="I540" s="111">
        <f t="shared" si="17"/>
        <v>0</v>
      </c>
      <c r="J540" s="107" t="str">
        <f t="shared" si="16"/>
        <v/>
      </c>
    </row>
    <row r="541" spans="1:10">
      <c r="A541" s="22">
        <v>540</v>
      </c>
      <c r="B541" s="22" t="s">
        <v>15</v>
      </c>
      <c r="C541" s="40" t="s">
        <v>9167</v>
      </c>
      <c r="D541" s="39" t="s">
        <v>7958</v>
      </c>
      <c r="E541" s="22" t="s">
        <v>1952</v>
      </c>
      <c r="F541" s="22">
        <v>6</v>
      </c>
      <c r="G541" s="108">
        <v>20.026666666666667</v>
      </c>
      <c r="H541" s="25"/>
      <c r="I541" s="111">
        <f t="shared" si="17"/>
        <v>0</v>
      </c>
      <c r="J541" s="107" t="str">
        <f t="shared" si="16"/>
        <v/>
      </c>
    </row>
    <row r="542" spans="1:10">
      <c r="A542" s="22">
        <v>541</v>
      </c>
      <c r="B542" s="22" t="s">
        <v>15</v>
      </c>
      <c r="C542" s="40" t="s">
        <v>9166</v>
      </c>
      <c r="D542" s="39" t="s">
        <v>5505</v>
      </c>
      <c r="E542" s="22" t="s">
        <v>1952</v>
      </c>
      <c r="F542" s="22">
        <v>104</v>
      </c>
      <c r="G542" s="108">
        <v>77.323333333333323</v>
      </c>
      <c r="H542" s="25"/>
      <c r="I542" s="111">
        <f t="shared" si="17"/>
        <v>0</v>
      </c>
      <c r="J542" s="107" t="str">
        <f t="shared" si="16"/>
        <v/>
      </c>
    </row>
    <row r="543" spans="1:10">
      <c r="A543" s="22">
        <v>542</v>
      </c>
      <c r="B543" s="22" t="s">
        <v>15</v>
      </c>
      <c r="C543" s="40" t="s">
        <v>9165</v>
      </c>
      <c r="D543" s="39" t="s">
        <v>2743</v>
      </c>
      <c r="E543" s="22">
        <v>86090</v>
      </c>
      <c r="F543" s="22">
        <v>23</v>
      </c>
      <c r="G543" s="108">
        <v>220.07</v>
      </c>
      <c r="H543" s="25"/>
      <c r="I543" s="111">
        <f t="shared" si="17"/>
        <v>0</v>
      </c>
      <c r="J543" s="107" t="str">
        <f t="shared" si="16"/>
        <v/>
      </c>
    </row>
    <row r="544" spans="1:10">
      <c r="A544" s="22">
        <v>543</v>
      </c>
      <c r="B544" s="22" t="s">
        <v>15</v>
      </c>
      <c r="C544" s="40" t="s">
        <v>9164</v>
      </c>
      <c r="D544" s="39" t="s">
        <v>14285</v>
      </c>
      <c r="E544" s="22">
        <v>86090</v>
      </c>
      <c r="F544" s="22">
        <v>26</v>
      </c>
      <c r="G544" s="108">
        <v>129.75</v>
      </c>
      <c r="H544" s="25"/>
      <c r="I544" s="111">
        <f t="shared" si="17"/>
        <v>0</v>
      </c>
      <c r="J544" s="107" t="str">
        <f t="shared" si="16"/>
        <v/>
      </c>
    </row>
    <row r="545" spans="1:10">
      <c r="A545" s="22">
        <v>544</v>
      </c>
      <c r="B545" s="22" t="s">
        <v>15</v>
      </c>
      <c r="C545" s="40" t="s">
        <v>9163</v>
      </c>
      <c r="D545" s="39" t="s">
        <v>3798</v>
      </c>
      <c r="E545" s="22">
        <v>21340</v>
      </c>
      <c r="F545" s="22">
        <v>5</v>
      </c>
      <c r="G545" s="108">
        <v>420.35999999999996</v>
      </c>
      <c r="H545" s="25"/>
      <c r="I545" s="111">
        <f t="shared" si="17"/>
        <v>0</v>
      </c>
      <c r="J545" s="107" t="str">
        <f t="shared" si="16"/>
        <v/>
      </c>
    </row>
    <row r="546" spans="1:10">
      <c r="A546" s="22">
        <v>545</v>
      </c>
      <c r="B546" s="22" t="s">
        <v>15</v>
      </c>
      <c r="C546" s="40" t="s">
        <v>9162</v>
      </c>
      <c r="D546" s="39" t="s">
        <v>2963</v>
      </c>
      <c r="E546" s="22">
        <v>86090</v>
      </c>
      <c r="F546" s="22">
        <v>26</v>
      </c>
      <c r="G546" s="108">
        <v>95</v>
      </c>
      <c r="H546" s="25"/>
      <c r="I546" s="111">
        <f t="shared" si="17"/>
        <v>0</v>
      </c>
      <c r="J546" s="107" t="str">
        <f t="shared" si="16"/>
        <v/>
      </c>
    </row>
    <row r="547" spans="1:10">
      <c r="A547" s="22">
        <v>546</v>
      </c>
      <c r="B547" s="22" t="s">
        <v>15</v>
      </c>
      <c r="C547" s="40" t="s">
        <v>9161</v>
      </c>
      <c r="D547" s="39" t="s">
        <v>14286</v>
      </c>
      <c r="E547" s="22">
        <v>76823</v>
      </c>
      <c r="F547" s="22">
        <v>18</v>
      </c>
      <c r="G547" s="108">
        <v>109.75</v>
      </c>
      <c r="H547" s="25"/>
      <c r="I547" s="111">
        <f t="shared" si="17"/>
        <v>0</v>
      </c>
      <c r="J547" s="107" t="str">
        <f t="shared" si="16"/>
        <v/>
      </c>
    </row>
    <row r="548" spans="1:10">
      <c r="A548" s="22">
        <v>547</v>
      </c>
      <c r="B548" s="22" t="s">
        <v>15</v>
      </c>
      <c r="C548" s="40" t="s">
        <v>9160</v>
      </c>
      <c r="D548" s="39" t="s">
        <v>7709</v>
      </c>
      <c r="E548" s="22">
        <v>72962</v>
      </c>
      <c r="F548" s="22">
        <v>5</v>
      </c>
      <c r="G548" s="108">
        <v>284.39</v>
      </c>
      <c r="H548" s="25"/>
      <c r="I548" s="111">
        <f t="shared" si="17"/>
        <v>0</v>
      </c>
      <c r="J548" s="107" t="str">
        <f t="shared" si="16"/>
        <v/>
      </c>
    </row>
    <row r="549" spans="1:10">
      <c r="A549" s="22">
        <v>548</v>
      </c>
      <c r="B549" s="22" t="s">
        <v>15</v>
      </c>
      <c r="C549" s="40" t="s">
        <v>9159</v>
      </c>
      <c r="D549" s="39" t="s">
        <v>5752</v>
      </c>
      <c r="E549" s="22" t="s">
        <v>1952</v>
      </c>
      <c r="F549" s="22">
        <v>5</v>
      </c>
      <c r="G549" s="108">
        <v>1125.95</v>
      </c>
      <c r="H549" s="25"/>
      <c r="I549" s="111">
        <f t="shared" si="17"/>
        <v>0</v>
      </c>
      <c r="J549" s="107" t="str">
        <f t="shared" si="16"/>
        <v/>
      </c>
    </row>
    <row r="550" spans="1:10">
      <c r="A550" s="22">
        <v>549</v>
      </c>
      <c r="B550" s="22" t="s">
        <v>15</v>
      </c>
      <c r="C550" s="40" t="s">
        <v>9158</v>
      </c>
      <c r="D550" s="39" t="s">
        <v>4437</v>
      </c>
      <c r="E550" s="22" t="s">
        <v>1952</v>
      </c>
      <c r="F550" s="22">
        <v>9</v>
      </c>
      <c r="G550" s="108">
        <v>259.63666666666671</v>
      </c>
      <c r="H550" s="25"/>
      <c r="I550" s="111">
        <f t="shared" si="17"/>
        <v>0</v>
      </c>
      <c r="J550" s="107" t="str">
        <f t="shared" si="16"/>
        <v/>
      </c>
    </row>
    <row r="551" spans="1:10">
      <c r="A551" s="22">
        <v>550</v>
      </c>
      <c r="B551" s="22" t="s">
        <v>15</v>
      </c>
      <c r="C551" s="40" t="s">
        <v>9157</v>
      </c>
      <c r="D551" s="39" t="s">
        <v>14287</v>
      </c>
      <c r="E551" s="22" t="s">
        <v>1952</v>
      </c>
      <c r="F551" s="22">
        <v>12</v>
      </c>
      <c r="G551" s="108">
        <v>747.87666666666667</v>
      </c>
      <c r="H551" s="25"/>
      <c r="I551" s="111">
        <f t="shared" si="17"/>
        <v>0</v>
      </c>
      <c r="J551" s="107" t="str">
        <f t="shared" si="16"/>
        <v/>
      </c>
    </row>
    <row r="552" spans="1:10">
      <c r="A552" s="22">
        <v>551</v>
      </c>
      <c r="B552" s="22" t="s">
        <v>15</v>
      </c>
      <c r="C552" s="40" t="s">
        <v>9156</v>
      </c>
      <c r="D552" s="39" t="s">
        <v>9155</v>
      </c>
      <c r="E552" s="22" t="s">
        <v>1952</v>
      </c>
      <c r="F552" s="22">
        <v>50</v>
      </c>
      <c r="G552" s="108">
        <v>146.41333333333333</v>
      </c>
      <c r="H552" s="25"/>
      <c r="I552" s="111">
        <f t="shared" si="17"/>
        <v>0</v>
      </c>
      <c r="J552" s="107" t="str">
        <f t="shared" si="16"/>
        <v/>
      </c>
    </row>
    <row r="553" spans="1:10">
      <c r="A553" s="22">
        <v>552</v>
      </c>
      <c r="B553" s="22" t="s">
        <v>15</v>
      </c>
      <c r="C553" s="40" t="s">
        <v>9154</v>
      </c>
      <c r="D553" s="39" t="s">
        <v>9153</v>
      </c>
      <c r="E553" s="22">
        <v>76823</v>
      </c>
      <c r="F553" s="22">
        <v>73</v>
      </c>
      <c r="G553" s="108">
        <v>145.47666666666669</v>
      </c>
      <c r="H553" s="25"/>
      <c r="I553" s="111">
        <f t="shared" si="17"/>
        <v>0</v>
      </c>
      <c r="J553" s="107" t="str">
        <f t="shared" si="16"/>
        <v/>
      </c>
    </row>
    <row r="554" spans="1:10">
      <c r="A554" s="22">
        <v>553</v>
      </c>
      <c r="B554" s="22" t="s">
        <v>15</v>
      </c>
      <c r="C554" s="40" t="s">
        <v>9152</v>
      </c>
      <c r="D554" s="39" t="s">
        <v>14288</v>
      </c>
      <c r="E554" s="22" t="s">
        <v>1952</v>
      </c>
      <c r="F554" s="22">
        <v>12</v>
      </c>
      <c r="G554" s="108">
        <v>34.713333333333331</v>
      </c>
      <c r="H554" s="25"/>
      <c r="I554" s="111">
        <f t="shared" si="17"/>
        <v>0</v>
      </c>
      <c r="J554" s="107" t="str">
        <f t="shared" si="16"/>
        <v/>
      </c>
    </row>
    <row r="555" spans="1:10">
      <c r="A555" s="22">
        <v>554</v>
      </c>
      <c r="B555" s="22" t="s">
        <v>15</v>
      </c>
      <c r="C555" s="40" t="s">
        <v>9151</v>
      </c>
      <c r="D555" s="39" t="s">
        <v>2801</v>
      </c>
      <c r="E555" s="22">
        <v>78710</v>
      </c>
      <c r="F555" s="22">
        <v>5</v>
      </c>
      <c r="G555" s="108">
        <v>85.87</v>
      </c>
      <c r="H555" s="25"/>
      <c r="I555" s="111">
        <f t="shared" si="17"/>
        <v>0</v>
      </c>
      <c r="J555" s="107" t="str">
        <f t="shared" si="16"/>
        <v/>
      </c>
    </row>
    <row r="556" spans="1:10">
      <c r="A556" s="22">
        <v>555</v>
      </c>
      <c r="B556" s="22" t="s">
        <v>15</v>
      </c>
      <c r="C556" s="40" t="s">
        <v>9150</v>
      </c>
      <c r="D556" s="39" t="s">
        <v>4113</v>
      </c>
      <c r="E556" s="22" t="s">
        <v>1034</v>
      </c>
      <c r="F556" s="22">
        <v>5</v>
      </c>
      <c r="G556" s="108">
        <v>127.01</v>
      </c>
      <c r="H556" s="25"/>
      <c r="I556" s="111">
        <f t="shared" si="17"/>
        <v>0</v>
      </c>
      <c r="J556" s="107" t="str">
        <f t="shared" si="16"/>
        <v/>
      </c>
    </row>
    <row r="557" spans="1:10">
      <c r="A557" s="22">
        <v>556</v>
      </c>
      <c r="B557" s="22" t="s">
        <v>15</v>
      </c>
      <c r="C557" s="40" t="s">
        <v>9149</v>
      </c>
      <c r="D557" s="39" t="s">
        <v>14289</v>
      </c>
      <c r="E557" s="22">
        <v>78710</v>
      </c>
      <c r="F557" s="22">
        <v>5</v>
      </c>
      <c r="G557" s="108">
        <v>1076.97</v>
      </c>
      <c r="H557" s="25"/>
      <c r="I557" s="111">
        <f t="shared" si="17"/>
        <v>0</v>
      </c>
      <c r="J557" s="107" t="str">
        <f t="shared" si="16"/>
        <v/>
      </c>
    </row>
    <row r="558" spans="1:10">
      <c r="A558" s="22">
        <v>557</v>
      </c>
      <c r="B558" s="22" t="s">
        <v>15</v>
      </c>
      <c r="C558" s="40" t="s">
        <v>9148</v>
      </c>
      <c r="D558" s="39" t="s">
        <v>14289</v>
      </c>
      <c r="E558" s="22">
        <v>78710</v>
      </c>
      <c r="F558" s="22">
        <v>5</v>
      </c>
      <c r="G558" s="108">
        <v>1734.61</v>
      </c>
      <c r="H558" s="25"/>
      <c r="I558" s="111">
        <f t="shared" si="17"/>
        <v>0</v>
      </c>
      <c r="J558" s="107" t="str">
        <f t="shared" si="16"/>
        <v/>
      </c>
    </row>
    <row r="559" spans="1:10">
      <c r="A559" s="22">
        <v>558</v>
      </c>
      <c r="B559" s="22" t="s">
        <v>15</v>
      </c>
      <c r="C559" s="40" t="s">
        <v>9147</v>
      </c>
      <c r="D559" s="39" t="s">
        <v>14290</v>
      </c>
      <c r="E559" s="22" t="s">
        <v>1952</v>
      </c>
      <c r="F559" s="22">
        <v>7</v>
      </c>
      <c r="G559" s="108">
        <v>360.94</v>
      </c>
      <c r="H559" s="25"/>
      <c r="I559" s="111">
        <f t="shared" si="17"/>
        <v>0</v>
      </c>
      <c r="J559" s="107" t="str">
        <f t="shared" si="16"/>
        <v/>
      </c>
    </row>
    <row r="560" spans="1:10">
      <c r="A560" s="22">
        <v>559</v>
      </c>
      <c r="B560" s="22" t="s">
        <v>15</v>
      </c>
      <c r="C560" s="40" t="s">
        <v>9146</v>
      </c>
      <c r="D560" s="39" t="s">
        <v>3989</v>
      </c>
      <c r="E560" s="22">
        <v>3350</v>
      </c>
      <c r="F560" s="22">
        <v>5</v>
      </c>
      <c r="G560" s="108">
        <v>1257.03</v>
      </c>
      <c r="H560" s="25"/>
      <c r="I560" s="111">
        <f t="shared" si="17"/>
        <v>0</v>
      </c>
      <c r="J560" s="107" t="str">
        <f t="shared" si="16"/>
        <v/>
      </c>
    </row>
    <row r="561" spans="1:10">
      <c r="A561" s="22">
        <v>560</v>
      </c>
      <c r="B561" s="22" t="s">
        <v>15</v>
      </c>
      <c r="C561" s="40" t="s">
        <v>9145</v>
      </c>
      <c r="D561" s="39" t="s">
        <v>9144</v>
      </c>
      <c r="E561" s="22">
        <v>59579</v>
      </c>
      <c r="F561" s="22">
        <v>5</v>
      </c>
      <c r="G561" s="108">
        <v>147.76</v>
      </c>
      <c r="H561" s="25"/>
      <c r="I561" s="111">
        <f t="shared" si="17"/>
        <v>0</v>
      </c>
      <c r="J561" s="107" t="str">
        <f t="shared" si="16"/>
        <v/>
      </c>
    </row>
    <row r="562" spans="1:10">
      <c r="A562" s="22">
        <v>561</v>
      </c>
      <c r="B562" s="22" t="s">
        <v>15</v>
      </c>
      <c r="C562" s="40" t="s">
        <v>9143</v>
      </c>
      <c r="D562" s="39" t="s">
        <v>2837</v>
      </c>
      <c r="E562" s="22">
        <v>70236</v>
      </c>
      <c r="F562" s="22">
        <v>6</v>
      </c>
      <c r="G562" s="108">
        <v>151.82333333333332</v>
      </c>
      <c r="H562" s="25"/>
      <c r="I562" s="111">
        <f t="shared" si="17"/>
        <v>0</v>
      </c>
      <c r="J562" s="107" t="str">
        <f t="shared" si="16"/>
        <v/>
      </c>
    </row>
    <row r="563" spans="1:10">
      <c r="A563" s="22">
        <v>562</v>
      </c>
      <c r="B563" s="22" t="s">
        <v>15</v>
      </c>
      <c r="C563" s="40" t="s">
        <v>9142</v>
      </c>
      <c r="D563" s="39" t="s">
        <v>2743</v>
      </c>
      <c r="E563" s="22">
        <v>78710</v>
      </c>
      <c r="F563" s="22">
        <v>6</v>
      </c>
      <c r="G563" s="108">
        <v>95</v>
      </c>
      <c r="H563" s="25"/>
      <c r="I563" s="111">
        <f t="shared" si="17"/>
        <v>0</v>
      </c>
      <c r="J563" s="107" t="str">
        <f t="shared" si="16"/>
        <v/>
      </c>
    </row>
    <row r="564" spans="1:10">
      <c r="A564" s="22">
        <v>563</v>
      </c>
      <c r="B564" s="22" t="s">
        <v>15</v>
      </c>
      <c r="C564" s="40" t="s">
        <v>9141</v>
      </c>
      <c r="D564" s="39" t="s">
        <v>3315</v>
      </c>
      <c r="E564" s="22">
        <v>91929</v>
      </c>
      <c r="F564" s="22">
        <v>5</v>
      </c>
      <c r="G564" s="108">
        <v>89.69</v>
      </c>
      <c r="H564" s="25"/>
      <c r="I564" s="111">
        <f t="shared" si="17"/>
        <v>0</v>
      </c>
      <c r="J564" s="107" t="str">
        <f t="shared" si="16"/>
        <v/>
      </c>
    </row>
    <row r="565" spans="1:10">
      <c r="A565" s="22">
        <v>564</v>
      </c>
      <c r="B565" s="22" t="s">
        <v>15</v>
      </c>
      <c r="C565" s="40" t="s">
        <v>9140</v>
      </c>
      <c r="D565" s="39" t="s">
        <v>2775</v>
      </c>
      <c r="E565" s="22" t="s">
        <v>1952</v>
      </c>
      <c r="F565" s="22">
        <v>95</v>
      </c>
      <c r="G565" s="108">
        <v>103.67666666666666</v>
      </c>
      <c r="H565" s="25"/>
      <c r="I565" s="111">
        <f t="shared" si="17"/>
        <v>0</v>
      </c>
      <c r="J565" s="107" t="str">
        <f t="shared" si="16"/>
        <v/>
      </c>
    </row>
    <row r="566" spans="1:10">
      <c r="A566" s="22">
        <v>565</v>
      </c>
      <c r="B566" s="22" t="s">
        <v>15</v>
      </c>
      <c r="C566" s="40" t="s">
        <v>9139</v>
      </c>
      <c r="D566" s="39" t="s">
        <v>14291</v>
      </c>
      <c r="E566" s="22" t="s">
        <v>1952</v>
      </c>
      <c r="F566" s="22">
        <v>35</v>
      </c>
      <c r="G566" s="108">
        <v>2.4300000000000002</v>
      </c>
      <c r="H566" s="25"/>
      <c r="I566" s="111">
        <f t="shared" si="17"/>
        <v>0</v>
      </c>
      <c r="J566" s="107" t="str">
        <f t="shared" si="16"/>
        <v/>
      </c>
    </row>
    <row r="567" spans="1:10">
      <c r="A567" s="22">
        <v>566</v>
      </c>
      <c r="B567" s="22" t="s">
        <v>15</v>
      </c>
      <c r="C567" s="40" t="s">
        <v>9138</v>
      </c>
      <c r="D567" s="39" t="s">
        <v>14292</v>
      </c>
      <c r="E567" s="22">
        <v>34336</v>
      </c>
      <c r="F567" s="22">
        <v>5</v>
      </c>
      <c r="G567" s="108">
        <v>101.48</v>
      </c>
      <c r="H567" s="25"/>
      <c r="I567" s="111">
        <f t="shared" si="17"/>
        <v>0</v>
      </c>
      <c r="J567" s="107" t="str">
        <f t="shared" si="16"/>
        <v/>
      </c>
    </row>
    <row r="568" spans="1:10">
      <c r="A568" s="22">
        <v>567</v>
      </c>
      <c r="B568" s="22" t="s">
        <v>15</v>
      </c>
      <c r="C568" s="40" t="s">
        <v>9138</v>
      </c>
      <c r="D568" s="39" t="s">
        <v>14292</v>
      </c>
      <c r="E568" s="22">
        <v>76823</v>
      </c>
      <c r="F568" s="22">
        <v>5</v>
      </c>
      <c r="G568" s="108">
        <v>71.34</v>
      </c>
      <c r="H568" s="25"/>
      <c r="I568" s="111">
        <f t="shared" si="17"/>
        <v>0</v>
      </c>
      <c r="J568" s="107" t="str">
        <f t="shared" si="16"/>
        <v/>
      </c>
    </row>
    <row r="569" spans="1:10">
      <c r="A569" s="22">
        <v>568</v>
      </c>
      <c r="B569" s="22" t="s">
        <v>15</v>
      </c>
      <c r="C569" s="40" t="s">
        <v>9137</v>
      </c>
      <c r="D569" s="39" t="s">
        <v>14293</v>
      </c>
      <c r="E569" s="22" t="s">
        <v>1952</v>
      </c>
      <c r="F569" s="22">
        <v>10</v>
      </c>
      <c r="G569" s="108">
        <v>60.4</v>
      </c>
      <c r="H569" s="25"/>
      <c r="I569" s="111">
        <f t="shared" si="17"/>
        <v>0</v>
      </c>
      <c r="J569" s="107" t="str">
        <f t="shared" si="16"/>
        <v/>
      </c>
    </row>
    <row r="570" spans="1:10">
      <c r="A570" s="22">
        <v>569</v>
      </c>
      <c r="B570" s="22" t="s">
        <v>15</v>
      </c>
      <c r="C570" s="40" t="s">
        <v>9136</v>
      </c>
      <c r="D570" s="39" t="s">
        <v>14294</v>
      </c>
      <c r="E570" s="22" t="s">
        <v>1952</v>
      </c>
      <c r="F570" s="22">
        <v>26</v>
      </c>
      <c r="G570" s="108">
        <v>66.240000000000009</v>
      </c>
      <c r="H570" s="25"/>
      <c r="I570" s="111">
        <f t="shared" si="17"/>
        <v>0</v>
      </c>
      <c r="J570" s="107" t="str">
        <f t="shared" si="16"/>
        <v/>
      </c>
    </row>
    <row r="571" spans="1:10">
      <c r="A571" s="22">
        <v>570</v>
      </c>
      <c r="B571" s="22" t="s">
        <v>15</v>
      </c>
      <c r="C571" s="40" t="s">
        <v>9135</v>
      </c>
      <c r="D571" s="39" t="s">
        <v>4444</v>
      </c>
      <c r="E571" s="22">
        <v>78710</v>
      </c>
      <c r="F571" s="22">
        <v>5</v>
      </c>
      <c r="G571" s="108">
        <v>27.3</v>
      </c>
      <c r="H571" s="25"/>
      <c r="I571" s="111">
        <f t="shared" si="17"/>
        <v>0</v>
      </c>
      <c r="J571" s="107" t="str">
        <f t="shared" si="16"/>
        <v/>
      </c>
    </row>
    <row r="572" spans="1:10">
      <c r="A572" s="22">
        <v>571</v>
      </c>
      <c r="B572" s="22" t="s">
        <v>15</v>
      </c>
      <c r="C572" s="40" t="s">
        <v>9134</v>
      </c>
      <c r="D572" s="39" t="s">
        <v>14295</v>
      </c>
      <c r="E572" s="22">
        <v>76823</v>
      </c>
      <c r="F572" s="22">
        <v>5</v>
      </c>
      <c r="G572" s="108">
        <v>659.61333333333334</v>
      </c>
      <c r="H572" s="25"/>
      <c r="I572" s="111">
        <f t="shared" si="17"/>
        <v>0</v>
      </c>
      <c r="J572" s="107" t="str">
        <f t="shared" si="16"/>
        <v/>
      </c>
    </row>
    <row r="573" spans="1:10">
      <c r="A573" s="22">
        <v>572</v>
      </c>
      <c r="B573" s="22" t="s">
        <v>15</v>
      </c>
      <c r="C573" s="40" t="s">
        <v>9133</v>
      </c>
      <c r="D573" s="39" t="s">
        <v>2755</v>
      </c>
      <c r="E573" s="22" t="s">
        <v>9132</v>
      </c>
      <c r="F573" s="22">
        <v>8</v>
      </c>
      <c r="G573" s="108">
        <v>40.1</v>
      </c>
      <c r="H573" s="25"/>
      <c r="I573" s="111">
        <f t="shared" si="17"/>
        <v>0</v>
      </c>
      <c r="J573" s="107" t="str">
        <f t="shared" si="16"/>
        <v/>
      </c>
    </row>
    <row r="574" spans="1:10">
      <c r="A574" s="22">
        <v>573</v>
      </c>
      <c r="B574" s="22" t="s">
        <v>15</v>
      </c>
      <c r="C574" s="40" t="s">
        <v>9131</v>
      </c>
      <c r="D574" s="39" t="s">
        <v>2759</v>
      </c>
      <c r="E574" s="22">
        <v>72429</v>
      </c>
      <c r="F574" s="22">
        <v>5</v>
      </c>
      <c r="G574" s="108">
        <v>766.74666666666656</v>
      </c>
      <c r="H574" s="25"/>
      <c r="I574" s="111">
        <f t="shared" si="17"/>
        <v>0</v>
      </c>
      <c r="J574" s="107" t="str">
        <f t="shared" si="16"/>
        <v/>
      </c>
    </row>
    <row r="575" spans="1:10">
      <c r="A575" s="22">
        <v>574</v>
      </c>
      <c r="B575" s="22" t="s">
        <v>15</v>
      </c>
      <c r="C575" s="40" t="s">
        <v>9130</v>
      </c>
      <c r="D575" s="39" t="s">
        <v>14296</v>
      </c>
      <c r="E575" s="22" t="s">
        <v>1952</v>
      </c>
      <c r="F575" s="22">
        <v>5</v>
      </c>
      <c r="G575" s="108">
        <v>2941.8333333333335</v>
      </c>
      <c r="H575" s="25"/>
      <c r="I575" s="111">
        <f t="shared" si="17"/>
        <v>0</v>
      </c>
      <c r="J575" s="107" t="str">
        <f t="shared" si="16"/>
        <v/>
      </c>
    </row>
    <row r="576" spans="1:10">
      <c r="A576" s="22">
        <v>575</v>
      </c>
      <c r="B576" s="22" t="s">
        <v>15</v>
      </c>
      <c r="C576" s="40" t="s">
        <v>9129</v>
      </c>
      <c r="D576" s="39" t="s">
        <v>9128</v>
      </c>
      <c r="E576" s="22" t="s">
        <v>8771</v>
      </c>
      <c r="F576" s="22">
        <v>5</v>
      </c>
      <c r="G576" s="108">
        <v>107.39666666666666</v>
      </c>
      <c r="H576" s="25"/>
      <c r="I576" s="111">
        <f t="shared" si="17"/>
        <v>0</v>
      </c>
      <c r="J576" s="107" t="str">
        <f t="shared" si="16"/>
        <v/>
      </c>
    </row>
    <row r="577" spans="1:10">
      <c r="A577" s="22">
        <v>576</v>
      </c>
      <c r="B577" s="22" t="s">
        <v>15</v>
      </c>
      <c r="C577" s="40" t="s">
        <v>9127</v>
      </c>
      <c r="D577" s="39" t="s">
        <v>14297</v>
      </c>
      <c r="E577" s="22" t="s">
        <v>6405</v>
      </c>
      <c r="F577" s="22">
        <v>5</v>
      </c>
      <c r="G577" s="108">
        <v>3340.64</v>
      </c>
      <c r="H577" s="25"/>
      <c r="I577" s="111">
        <f t="shared" si="17"/>
        <v>0</v>
      </c>
      <c r="J577" s="107" t="str">
        <f t="shared" si="16"/>
        <v/>
      </c>
    </row>
    <row r="578" spans="1:10">
      <c r="A578" s="22">
        <v>577</v>
      </c>
      <c r="B578" s="22" t="s">
        <v>15</v>
      </c>
      <c r="C578" s="40" t="s">
        <v>9126</v>
      </c>
      <c r="D578" s="39" t="s">
        <v>14297</v>
      </c>
      <c r="E578" s="22">
        <v>76823</v>
      </c>
      <c r="F578" s="22">
        <v>5</v>
      </c>
      <c r="G578" s="108">
        <v>1552.4033333333334</v>
      </c>
      <c r="H578" s="25"/>
      <c r="I578" s="111">
        <f t="shared" si="17"/>
        <v>0</v>
      </c>
      <c r="J578" s="107" t="str">
        <f t="shared" ref="J578:J641" si="18">IF(H:H&gt;G:G, "Above Estimated Unit Price", "")</f>
        <v/>
      </c>
    </row>
    <row r="579" spans="1:10">
      <c r="A579" s="22">
        <v>578</v>
      </c>
      <c r="B579" s="22" t="s">
        <v>15</v>
      </c>
      <c r="C579" s="40" t="s">
        <v>9125</v>
      </c>
      <c r="D579" s="39" t="s">
        <v>14298</v>
      </c>
      <c r="E579" s="22" t="s">
        <v>1952</v>
      </c>
      <c r="F579" s="22">
        <v>5</v>
      </c>
      <c r="G579" s="108">
        <v>815.58</v>
      </c>
      <c r="H579" s="25"/>
      <c r="I579" s="111">
        <f t="shared" ref="I579:I642" si="19">F579*H579</f>
        <v>0</v>
      </c>
      <c r="J579" s="107" t="str">
        <f t="shared" si="18"/>
        <v/>
      </c>
    </row>
    <row r="580" spans="1:10">
      <c r="A580" s="22">
        <v>579</v>
      </c>
      <c r="B580" s="22" t="s">
        <v>15</v>
      </c>
      <c r="C580" s="40" t="s">
        <v>9125</v>
      </c>
      <c r="D580" s="39" t="s">
        <v>14298</v>
      </c>
      <c r="E580" s="22">
        <v>61898</v>
      </c>
      <c r="F580" s="22">
        <v>5</v>
      </c>
      <c r="G580" s="108">
        <v>429.65333333333325</v>
      </c>
      <c r="H580" s="25"/>
      <c r="I580" s="111">
        <f t="shared" si="19"/>
        <v>0</v>
      </c>
      <c r="J580" s="107" t="str">
        <f t="shared" si="18"/>
        <v/>
      </c>
    </row>
    <row r="581" spans="1:10">
      <c r="A581" s="22">
        <v>580</v>
      </c>
      <c r="B581" s="22" t="s">
        <v>15</v>
      </c>
      <c r="C581" s="40" t="s">
        <v>9124</v>
      </c>
      <c r="D581" s="39" t="s">
        <v>14262</v>
      </c>
      <c r="E581" s="22">
        <v>76823</v>
      </c>
      <c r="F581" s="22">
        <v>5</v>
      </c>
      <c r="G581" s="108">
        <v>4783.8133333333326</v>
      </c>
      <c r="H581" s="25"/>
      <c r="I581" s="111">
        <f t="shared" si="19"/>
        <v>0</v>
      </c>
      <c r="J581" s="107" t="str">
        <f t="shared" si="18"/>
        <v/>
      </c>
    </row>
    <row r="582" spans="1:10">
      <c r="A582" s="22">
        <v>581</v>
      </c>
      <c r="B582" s="22" t="s">
        <v>15</v>
      </c>
      <c r="C582" s="40" t="s">
        <v>9123</v>
      </c>
      <c r="D582" s="39" t="s">
        <v>14262</v>
      </c>
      <c r="E582" s="22" t="s">
        <v>1952</v>
      </c>
      <c r="F582" s="22">
        <v>5</v>
      </c>
      <c r="G582" s="108">
        <v>3581.6866666666665</v>
      </c>
      <c r="H582" s="25"/>
      <c r="I582" s="111">
        <f t="shared" si="19"/>
        <v>0</v>
      </c>
      <c r="J582" s="107" t="str">
        <f t="shared" si="18"/>
        <v/>
      </c>
    </row>
    <row r="583" spans="1:10">
      <c r="A583" s="22">
        <v>582</v>
      </c>
      <c r="B583" s="22" t="s">
        <v>15</v>
      </c>
      <c r="C583" s="40" t="s">
        <v>9123</v>
      </c>
      <c r="D583" s="39" t="s">
        <v>14262</v>
      </c>
      <c r="E583" s="22">
        <v>32664</v>
      </c>
      <c r="F583" s="22">
        <v>5</v>
      </c>
      <c r="G583" s="108">
        <v>222.57000000000002</v>
      </c>
      <c r="H583" s="25"/>
      <c r="I583" s="111">
        <f t="shared" si="19"/>
        <v>0</v>
      </c>
      <c r="J583" s="107" t="str">
        <f t="shared" si="18"/>
        <v/>
      </c>
    </row>
    <row r="584" spans="1:10">
      <c r="A584" s="22">
        <v>583</v>
      </c>
      <c r="B584" s="22" t="s">
        <v>15</v>
      </c>
      <c r="C584" s="40" t="s">
        <v>9122</v>
      </c>
      <c r="D584" s="39" t="s">
        <v>9121</v>
      </c>
      <c r="E584" s="22" t="s">
        <v>1952</v>
      </c>
      <c r="F584" s="22">
        <v>48</v>
      </c>
      <c r="G584" s="108">
        <v>65.213333333333324</v>
      </c>
      <c r="H584" s="25"/>
      <c r="I584" s="111">
        <f t="shared" si="19"/>
        <v>0</v>
      </c>
      <c r="J584" s="107" t="str">
        <f t="shared" si="18"/>
        <v/>
      </c>
    </row>
    <row r="585" spans="1:10">
      <c r="A585" s="22">
        <v>584</v>
      </c>
      <c r="B585" s="22" t="s">
        <v>15</v>
      </c>
      <c r="C585" s="40" t="s">
        <v>9120</v>
      </c>
      <c r="D585" s="39" t="s">
        <v>2764</v>
      </c>
      <c r="E585" s="22" t="s">
        <v>1952</v>
      </c>
      <c r="F585" s="22">
        <v>38</v>
      </c>
      <c r="G585" s="108">
        <v>62.9</v>
      </c>
      <c r="H585" s="25"/>
      <c r="I585" s="111">
        <f t="shared" si="19"/>
        <v>0</v>
      </c>
      <c r="J585" s="107" t="str">
        <f t="shared" si="18"/>
        <v/>
      </c>
    </row>
    <row r="586" spans="1:10">
      <c r="A586" s="22">
        <v>585</v>
      </c>
      <c r="B586" s="22" t="s">
        <v>15</v>
      </c>
      <c r="C586" s="40" t="s">
        <v>9119</v>
      </c>
      <c r="D586" s="39" t="s">
        <v>14243</v>
      </c>
      <c r="E586" s="22" t="s">
        <v>1952</v>
      </c>
      <c r="F586" s="22">
        <v>6</v>
      </c>
      <c r="G586" s="108">
        <v>166.89</v>
      </c>
      <c r="H586" s="25"/>
      <c r="I586" s="111">
        <f t="shared" si="19"/>
        <v>0</v>
      </c>
      <c r="J586" s="107" t="str">
        <f t="shared" si="18"/>
        <v/>
      </c>
    </row>
    <row r="587" spans="1:10">
      <c r="A587" s="22">
        <v>586</v>
      </c>
      <c r="B587" s="22" t="s">
        <v>15</v>
      </c>
      <c r="C587" s="40" t="s">
        <v>9118</v>
      </c>
      <c r="D587" s="39" t="s">
        <v>14299</v>
      </c>
      <c r="E587" s="22" t="s">
        <v>1952</v>
      </c>
      <c r="F587" s="22">
        <v>5</v>
      </c>
      <c r="G587" s="108">
        <v>268.69</v>
      </c>
      <c r="H587" s="25"/>
      <c r="I587" s="111">
        <f t="shared" si="19"/>
        <v>0</v>
      </c>
      <c r="J587" s="107" t="str">
        <f t="shared" si="18"/>
        <v/>
      </c>
    </row>
    <row r="588" spans="1:10">
      <c r="A588" s="22">
        <v>587</v>
      </c>
      <c r="B588" s="22" t="s">
        <v>15</v>
      </c>
      <c r="C588" s="40" t="s">
        <v>9117</v>
      </c>
      <c r="D588" s="39" t="s">
        <v>3352</v>
      </c>
      <c r="E588" s="22" t="s">
        <v>1952</v>
      </c>
      <c r="F588" s="22">
        <v>5</v>
      </c>
      <c r="G588" s="108">
        <v>16.136666666666667</v>
      </c>
      <c r="H588" s="25"/>
      <c r="I588" s="111">
        <f t="shared" si="19"/>
        <v>0</v>
      </c>
      <c r="J588" s="107" t="str">
        <f t="shared" si="18"/>
        <v/>
      </c>
    </row>
    <row r="589" spans="1:10">
      <c r="A589" s="22">
        <v>588</v>
      </c>
      <c r="B589" s="22" t="s">
        <v>15</v>
      </c>
      <c r="C589" s="40" t="s">
        <v>9116</v>
      </c>
      <c r="D589" s="39" t="s">
        <v>14262</v>
      </c>
      <c r="E589" s="22" t="s">
        <v>1952</v>
      </c>
      <c r="F589" s="22">
        <v>5</v>
      </c>
      <c r="G589" s="108">
        <v>328.56666666666666</v>
      </c>
      <c r="H589" s="25"/>
      <c r="I589" s="111">
        <f t="shared" si="19"/>
        <v>0</v>
      </c>
      <c r="J589" s="107" t="str">
        <f t="shared" si="18"/>
        <v/>
      </c>
    </row>
    <row r="590" spans="1:10">
      <c r="A590" s="22">
        <v>589</v>
      </c>
      <c r="B590" s="22" t="s">
        <v>15</v>
      </c>
      <c r="C590" s="40" t="s">
        <v>9115</v>
      </c>
      <c r="D590" s="39" t="s">
        <v>2743</v>
      </c>
      <c r="E590" s="22" t="s">
        <v>1952</v>
      </c>
      <c r="F590" s="22">
        <v>31</v>
      </c>
      <c r="G590" s="108">
        <v>20.806666666666668</v>
      </c>
      <c r="H590" s="25"/>
      <c r="I590" s="111">
        <f t="shared" si="19"/>
        <v>0</v>
      </c>
      <c r="J590" s="107" t="str">
        <f t="shared" si="18"/>
        <v/>
      </c>
    </row>
    <row r="591" spans="1:10">
      <c r="A591" s="22">
        <v>590</v>
      </c>
      <c r="B591" s="22" t="s">
        <v>15</v>
      </c>
      <c r="C591" s="40" t="s">
        <v>9114</v>
      </c>
      <c r="D591" s="39" t="s">
        <v>2743</v>
      </c>
      <c r="E591" s="22" t="s">
        <v>1952</v>
      </c>
      <c r="F591" s="22">
        <v>6</v>
      </c>
      <c r="G591" s="108">
        <v>90.100000000000023</v>
      </c>
      <c r="H591" s="25"/>
      <c r="I591" s="111">
        <f t="shared" si="19"/>
        <v>0</v>
      </c>
      <c r="J591" s="107" t="str">
        <f t="shared" si="18"/>
        <v/>
      </c>
    </row>
    <row r="592" spans="1:10">
      <c r="A592" s="22">
        <v>591</v>
      </c>
      <c r="B592" s="22" t="s">
        <v>15</v>
      </c>
      <c r="C592" s="40" t="s">
        <v>9113</v>
      </c>
      <c r="D592" s="39" t="s">
        <v>9112</v>
      </c>
      <c r="E592" s="22" t="s">
        <v>1952</v>
      </c>
      <c r="F592" s="22">
        <v>6</v>
      </c>
      <c r="G592" s="108">
        <v>239.83</v>
      </c>
      <c r="H592" s="25"/>
      <c r="I592" s="111">
        <f t="shared" si="19"/>
        <v>0</v>
      </c>
      <c r="J592" s="107" t="str">
        <f t="shared" si="18"/>
        <v/>
      </c>
    </row>
    <row r="593" spans="1:10">
      <c r="A593" s="22">
        <v>592</v>
      </c>
      <c r="B593" s="22" t="s">
        <v>15</v>
      </c>
      <c r="C593" s="40" t="s">
        <v>9111</v>
      </c>
      <c r="D593" s="39" t="s">
        <v>9110</v>
      </c>
      <c r="E593" s="22" t="s">
        <v>1952</v>
      </c>
      <c r="F593" s="22">
        <v>5</v>
      </c>
      <c r="G593" s="108">
        <v>154.62</v>
      </c>
      <c r="H593" s="25"/>
      <c r="I593" s="111">
        <f t="shared" si="19"/>
        <v>0</v>
      </c>
      <c r="J593" s="107" t="str">
        <f t="shared" si="18"/>
        <v/>
      </c>
    </row>
    <row r="594" spans="1:10">
      <c r="A594" s="22">
        <v>593</v>
      </c>
      <c r="B594" s="22" t="s">
        <v>15</v>
      </c>
      <c r="C594" s="40" t="s">
        <v>9109</v>
      </c>
      <c r="D594" s="39" t="s">
        <v>2963</v>
      </c>
      <c r="E594" s="22" t="s">
        <v>1952</v>
      </c>
      <c r="F594" s="22">
        <v>5</v>
      </c>
      <c r="G594" s="108">
        <v>1833.4166666666667</v>
      </c>
      <c r="H594" s="25"/>
      <c r="I594" s="111">
        <f t="shared" si="19"/>
        <v>0</v>
      </c>
      <c r="J594" s="107" t="str">
        <f t="shared" si="18"/>
        <v/>
      </c>
    </row>
    <row r="595" spans="1:10">
      <c r="A595" s="22">
        <v>594</v>
      </c>
      <c r="B595" s="22" t="s">
        <v>15</v>
      </c>
      <c r="C595" s="40" t="s">
        <v>9108</v>
      </c>
      <c r="D595" s="39" t="s">
        <v>9107</v>
      </c>
      <c r="E595" s="22" t="s">
        <v>1952</v>
      </c>
      <c r="F595" s="22">
        <v>5</v>
      </c>
      <c r="G595" s="108">
        <v>61.216666666666669</v>
      </c>
      <c r="H595" s="25"/>
      <c r="I595" s="111">
        <f t="shared" si="19"/>
        <v>0</v>
      </c>
      <c r="J595" s="107" t="str">
        <f t="shared" si="18"/>
        <v/>
      </c>
    </row>
    <row r="596" spans="1:10">
      <c r="A596" s="22">
        <v>595</v>
      </c>
      <c r="B596" s="22" t="s">
        <v>15</v>
      </c>
      <c r="C596" s="40" t="s">
        <v>9106</v>
      </c>
      <c r="D596" s="39" t="s">
        <v>14300</v>
      </c>
      <c r="E596" s="22" t="s">
        <v>1952</v>
      </c>
      <c r="F596" s="22">
        <v>9</v>
      </c>
      <c r="G596" s="108">
        <v>47.066666666666663</v>
      </c>
      <c r="H596" s="25"/>
      <c r="I596" s="111">
        <f t="shared" si="19"/>
        <v>0</v>
      </c>
      <c r="J596" s="107" t="str">
        <f t="shared" si="18"/>
        <v/>
      </c>
    </row>
    <row r="597" spans="1:10">
      <c r="A597" s="22">
        <v>596</v>
      </c>
      <c r="B597" s="22" t="s">
        <v>15</v>
      </c>
      <c r="C597" s="40" t="s">
        <v>9105</v>
      </c>
      <c r="D597" s="39" t="s">
        <v>5409</v>
      </c>
      <c r="E597" s="22" t="s">
        <v>1952</v>
      </c>
      <c r="F597" s="22">
        <v>5</v>
      </c>
      <c r="G597" s="108">
        <v>23.836666666666662</v>
      </c>
      <c r="H597" s="25"/>
      <c r="I597" s="111">
        <f t="shared" si="19"/>
        <v>0</v>
      </c>
      <c r="J597" s="107" t="str">
        <f t="shared" si="18"/>
        <v/>
      </c>
    </row>
    <row r="598" spans="1:10">
      <c r="A598" s="22">
        <v>597</v>
      </c>
      <c r="B598" s="22" t="s">
        <v>15</v>
      </c>
      <c r="C598" s="40" t="s">
        <v>9104</v>
      </c>
      <c r="D598" s="39" t="s">
        <v>14301</v>
      </c>
      <c r="E598" s="22">
        <v>76823</v>
      </c>
      <c r="F598" s="22">
        <v>5</v>
      </c>
      <c r="G598" s="108">
        <v>438.82666666666665</v>
      </c>
      <c r="H598" s="25"/>
      <c r="I598" s="111">
        <f t="shared" si="19"/>
        <v>0</v>
      </c>
      <c r="J598" s="107" t="str">
        <f t="shared" si="18"/>
        <v/>
      </c>
    </row>
    <row r="599" spans="1:10">
      <c r="A599" s="22">
        <v>598</v>
      </c>
      <c r="B599" s="22" t="s">
        <v>15</v>
      </c>
      <c r="C599" s="40" t="s">
        <v>9103</v>
      </c>
      <c r="D599" s="39" t="s">
        <v>3214</v>
      </c>
      <c r="E599" s="22" t="s">
        <v>1952</v>
      </c>
      <c r="F599" s="22">
        <v>5</v>
      </c>
      <c r="G599" s="108">
        <v>48.72</v>
      </c>
      <c r="H599" s="25"/>
      <c r="I599" s="111">
        <f t="shared" si="19"/>
        <v>0</v>
      </c>
      <c r="J599" s="107" t="str">
        <f t="shared" si="18"/>
        <v/>
      </c>
    </row>
    <row r="600" spans="1:10">
      <c r="A600" s="22">
        <v>599</v>
      </c>
      <c r="B600" s="22" t="s">
        <v>15</v>
      </c>
      <c r="C600" s="40" t="s">
        <v>9102</v>
      </c>
      <c r="D600" s="39" t="s">
        <v>3374</v>
      </c>
      <c r="E600" s="22">
        <v>76823</v>
      </c>
      <c r="F600" s="22">
        <v>5</v>
      </c>
      <c r="G600" s="108">
        <v>35.506666666666661</v>
      </c>
      <c r="H600" s="25"/>
      <c r="I600" s="111">
        <f t="shared" si="19"/>
        <v>0</v>
      </c>
      <c r="J600" s="107" t="str">
        <f t="shared" si="18"/>
        <v/>
      </c>
    </row>
    <row r="601" spans="1:10">
      <c r="A601" s="22">
        <v>600</v>
      </c>
      <c r="B601" s="22" t="s">
        <v>15</v>
      </c>
      <c r="C601" s="40" t="s">
        <v>9101</v>
      </c>
      <c r="D601" s="39" t="s">
        <v>14302</v>
      </c>
      <c r="E601" s="22" t="s">
        <v>1952</v>
      </c>
      <c r="F601" s="22">
        <v>5</v>
      </c>
      <c r="G601" s="108">
        <v>133.39333333333335</v>
      </c>
      <c r="H601" s="25"/>
      <c r="I601" s="111">
        <f t="shared" si="19"/>
        <v>0</v>
      </c>
      <c r="J601" s="107" t="str">
        <f t="shared" si="18"/>
        <v/>
      </c>
    </row>
    <row r="602" spans="1:10">
      <c r="A602" s="22">
        <v>601</v>
      </c>
      <c r="B602" s="22" t="s">
        <v>15</v>
      </c>
      <c r="C602" s="40" t="s">
        <v>9100</v>
      </c>
      <c r="D602" s="39" t="s">
        <v>2759</v>
      </c>
      <c r="E602" s="22">
        <v>11362</v>
      </c>
      <c r="F602" s="22">
        <v>55</v>
      </c>
      <c r="G602" s="108">
        <v>6.56</v>
      </c>
      <c r="H602" s="25"/>
      <c r="I602" s="111">
        <f t="shared" si="19"/>
        <v>0</v>
      </c>
      <c r="J602" s="107" t="str">
        <f t="shared" si="18"/>
        <v/>
      </c>
    </row>
    <row r="603" spans="1:10">
      <c r="A603" s="22">
        <v>602</v>
      </c>
      <c r="B603" s="22" t="s">
        <v>15</v>
      </c>
      <c r="C603" s="40" t="s">
        <v>9099</v>
      </c>
      <c r="D603" s="39" t="s">
        <v>2759</v>
      </c>
      <c r="E603" s="22">
        <v>624</v>
      </c>
      <c r="F603" s="22">
        <v>10</v>
      </c>
      <c r="G603" s="108">
        <v>20.513333333333332</v>
      </c>
      <c r="H603" s="25"/>
      <c r="I603" s="111">
        <f t="shared" si="19"/>
        <v>0</v>
      </c>
      <c r="J603" s="107" t="str">
        <f t="shared" si="18"/>
        <v/>
      </c>
    </row>
    <row r="604" spans="1:10">
      <c r="A604" s="22">
        <v>603</v>
      </c>
      <c r="B604" s="22" t="s">
        <v>15</v>
      </c>
      <c r="C604" s="40" t="s">
        <v>9098</v>
      </c>
      <c r="D604" s="39" t="s">
        <v>14221</v>
      </c>
      <c r="E604" s="22" t="s">
        <v>1952</v>
      </c>
      <c r="F604" s="22">
        <v>5</v>
      </c>
      <c r="G604" s="108">
        <v>111.16666666666667</v>
      </c>
      <c r="H604" s="25"/>
      <c r="I604" s="111">
        <f t="shared" si="19"/>
        <v>0</v>
      </c>
      <c r="J604" s="107" t="str">
        <f t="shared" si="18"/>
        <v/>
      </c>
    </row>
    <row r="605" spans="1:10">
      <c r="A605" s="22">
        <v>604</v>
      </c>
      <c r="B605" s="22" t="s">
        <v>15</v>
      </c>
      <c r="C605" s="40" t="s">
        <v>9098</v>
      </c>
      <c r="D605" s="39" t="s">
        <v>14221</v>
      </c>
      <c r="E605" s="22">
        <v>76823</v>
      </c>
      <c r="F605" s="22">
        <v>5</v>
      </c>
      <c r="G605" s="108">
        <v>112.32333333333334</v>
      </c>
      <c r="H605" s="25"/>
      <c r="I605" s="111">
        <f t="shared" si="19"/>
        <v>0</v>
      </c>
      <c r="J605" s="107" t="str">
        <f t="shared" si="18"/>
        <v/>
      </c>
    </row>
    <row r="606" spans="1:10">
      <c r="A606" s="22">
        <v>605</v>
      </c>
      <c r="B606" s="22" t="s">
        <v>15</v>
      </c>
      <c r="C606" s="40" t="s">
        <v>9097</v>
      </c>
      <c r="D606" s="39" t="s">
        <v>14221</v>
      </c>
      <c r="E606" s="22">
        <v>76823</v>
      </c>
      <c r="F606" s="22">
        <v>5</v>
      </c>
      <c r="G606" s="108">
        <v>115.61666666666667</v>
      </c>
      <c r="H606" s="25"/>
      <c r="I606" s="111">
        <f t="shared" si="19"/>
        <v>0</v>
      </c>
      <c r="J606" s="107" t="str">
        <f t="shared" si="18"/>
        <v/>
      </c>
    </row>
    <row r="607" spans="1:10">
      <c r="A607" s="22">
        <v>606</v>
      </c>
      <c r="B607" s="22" t="s">
        <v>15</v>
      </c>
      <c r="C607" s="40" t="s">
        <v>9096</v>
      </c>
      <c r="D607" s="39" t="s">
        <v>14221</v>
      </c>
      <c r="E607" s="22" t="s">
        <v>1952</v>
      </c>
      <c r="F607" s="22">
        <v>5</v>
      </c>
      <c r="G607" s="108">
        <v>98.846666666666678</v>
      </c>
      <c r="H607" s="25"/>
      <c r="I607" s="111">
        <f t="shared" si="19"/>
        <v>0</v>
      </c>
      <c r="J607" s="107" t="str">
        <f t="shared" si="18"/>
        <v/>
      </c>
    </row>
    <row r="608" spans="1:10">
      <c r="A608" s="22">
        <v>607</v>
      </c>
      <c r="B608" s="22" t="s">
        <v>15</v>
      </c>
      <c r="C608" s="40" t="s">
        <v>9096</v>
      </c>
      <c r="D608" s="39" t="s">
        <v>14221</v>
      </c>
      <c r="E608" s="22">
        <v>76823</v>
      </c>
      <c r="F608" s="22">
        <v>5</v>
      </c>
      <c r="G608" s="108">
        <v>98.916666666666671</v>
      </c>
      <c r="H608" s="25"/>
      <c r="I608" s="111">
        <f t="shared" si="19"/>
        <v>0</v>
      </c>
      <c r="J608" s="107" t="str">
        <f t="shared" si="18"/>
        <v/>
      </c>
    </row>
    <row r="609" spans="1:10">
      <c r="A609" s="22">
        <v>608</v>
      </c>
      <c r="B609" s="22" t="s">
        <v>15</v>
      </c>
      <c r="C609" s="40" t="s">
        <v>9095</v>
      </c>
      <c r="D609" s="39" t="s">
        <v>14221</v>
      </c>
      <c r="E609" s="22">
        <v>76823</v>
      </c>
      <c r="F609" s="22">
        <v>5</v>
      </c>
      <c r="G609" s="108">
        <v>237.98666666666668</v>
      </c>
      <c r="H609" s="25"/>
      <c r="I609" s="111">
        <f t="shared" si="19"/>
        <v>0</v>
      </c>
      <c r="J609" s="107" t="str">
        <f t="shared" si="18"/>
        <v/>
      </c>
    </row>
    <row r="610" spans="1:10">
      <c r="A610" s="22">
        <v>609</v>
      </c>
      <c r="B610" s="22" t="s">
        <v>15</v>
      </c>
      <c r="C610" s="40" t="s">
        <v>9094</v>
      </c>
      <c r="D610" s="39" t="s">
        <v>14221</v>
      </c>
      <c r="E610" s="22">
        <v>76823</v>
      </c>
      <c r="F610" s="22">
        <v>5</v>
      </c>
      <c r="G610" s="108">
        <v>71.433333333333337</v>
      </c>
      <c r="H610" s="25"/>
      <c r="I610" s="111">
        <f t="shared" si="19"/>
        <v>0</v>
      </c>
      <c r="J610" s="107" t="str">
        <f t="shared" si="18"/>
        <v/>
      </c>
    </row>
    <row r="611" spans="1:10">
      <c r="A611" s="22">
        <v>610</v>
      </c>
      <c r="B611" s="22" t="s">
        <v>15</v>
      </c>
      <c r="C611" s="40" t="s">
        <v>9093</v>
      </c>
      <c r="D611" s="39" t="s">
        <v>8034</v>
      </c>
      <c r="E611" s="22">
        <v>76823</v>
      </c>
      <c r="F611" s="22">
        <v>5</v>
      </c>
      <c r="G611" s="108">
        <v>3900</v>
      </c>
      <c r="H611" s="25"/>
      <c r="I611" s="111">
        <f t="shared" si="19"/>
        <v>0</v>
      </c>
      <c r="J611" s="107" t="str">
        <f t="shared" si="18"/>
        <v/>
      </c>
    </row>
    <row r="612" spans="1:10">
      <c r="A612" s="22">
        <v>611</v>
      </c>
      <c r="B612" s="22" t="s">
        <v>15</v>
      </c>
      <c r="C612" s="40" t="s">
        <v>9092</v>
      </c>
      <c r="D612" s="39" t="s">
        <v>14097</v>
      </c>
      <c r="E612" s="22" t="s">
        <v>9091</v>
      </c>
      <c r="F612" s="22">
        <v>5</v>
      </c>
      <c r="G612" s="108">
        <v>653.71999999999991</v>
      </c>
      <c r="H612" s="25"/>
      <c r="I612" s="111">
        <f t="shared" si="19"/>
        <v>0</v>
      </c>
      <c r="J612" s="107" t="str">
        <f t="shared" si="18"/>
        <v/>
      </c>
    </row>
    <row r="613" spans="1:10">
      <c r="A613" s="22">
        <v>612</v>
      </c>
      <c r="B613" s="22" t="s">
        <v>15</v>
      </c>
      <c r="C613" s="40" t="s">
        <v>9090</v>
      </c>
      <c r="D613" s="39" t="s">
        <v>9089</v>
      </c>
      <c r="E613" s="22">
        <v>76823</v>
      </c>
      <c r="F613" s="22">
        <v>5</v>
      </c>
      <c r="G613" s="108">
        <v>972.01333333333332</v>
      </c>
      <c r="H613" s="25"/>
      <c r="I613" s="111">
        <f t="shared" si="19"/>
        <v>0</v>
      </c>
      <c r="J613" s="107" t="str">
        <f t="shared" si="18"/>
        <v/>
      </c>
    </row>
    <row r="614" spans="1:10">
      <c r="A614" s="22">
        <v>613</v>
      </c>
      <c r="B614" s="22" t="s">
        <v>15</v>
      </c>
      <c r="C614" s="40" t="s">
        <v>2383</v>
      </c>
      <c r="D614" s="39" t="s">
        <v>2708</v>
      </c>
      <c r="E614" s="22" t="s">
        <v>2382</v>
      </c>
      <c r="F614" s="22">
        <v>5</v>
      </c>
      <c r="G614" s="108">
        <v>61.656666666666673</v>
      </c>
      <c r="H614" s="25"/>
      <c r="I614" s="111">
        <f t="shared" si="19"/>
        <v>0</v>
      </c>
      <c r="J614" s="107" t="str">
        <f t="shared" si="18"/>
        <v/>
      </c>
    </row>
    <row r="615" spans="1:10">
      <c r="A615" s="22">
        <v>614</v>
      </c>
      <c r="B615" s="22" t="s">
        <v>15</v>
      </c>
      <c r="C615" s="40" t="s">
        <v>9088</v>
      </c>
      <c r="D615" s="39" t="s">
        <v>7984</v>
      </c>
      <c r="E615" s="22">
        <v>99643</v>
      </c>
      <c r="F615" s="22">
        <v>7</v>
      </c>
      <c r="G615" s="108">
        <v>461.57</v>
      </c>
      <c r="H615" s="25"/>
      <c r="I615" s="111">
        <f t="shared" si="19"/>
        <v>0</v>
      </c>
      <c r="J615" s="107" t="str">
        <f t="shared" si="18"/>
        <v/>
      </c>
    </row>
    <row r="616" spans="1:10">
      <c r="A616" s="22">
        <v>615</v>
      </c>
      <c r="B616" s="22" t="s">
        <v>15</v>
      </c>
      <c r="C616" s="40" t="s">
        <v>9087</v>
      </c>
      <c r="D616" s="39" t="s">
        <v>14303</v>
      </c>
      <c r="E616" s="22" t="s">
        <v>8599</v>
      </c>
      <c r="F616" s="22">
        <v>5</v>
      </c>
      <c r="G616" s="108">
        <v>36.633333333333333</v>
      </c>
      <c r="H616" s="25"/>
      <c r="I616" s="111">
        <f t="shared" si="19"/>
        <v>0</v>
      </c>
      <c r="J616" s="107" t="str">
        <f t="shared" si="18"/>
        <v/>
      </c>
    </row>
    <row r="617" spans="1:10">
      <c r="A617" s="22">
        <v>616</v>
      </c>
      <c r="B617" s="22" t="s">
        <v>15</v>
      </c>
      <c r="C617" s="40" t="s">
        <v>9086</v>
      </c>
      <c r="D617" s="39" t="s">
        <v>14304</v>
      </c>
      <c r="E617" s="22" t="s">
        <v>8599</v>
      </c>
      <c r="F617" s="22">
        <v>5</v>
      </c>
      <c r="G617" s="108">
        <v>365.45</v>
      </c>
      <c r="H617" s="25"/>
      <c r="I617" s="111">
        <f t="shared" si="19"/>
        <v>0</v>
      </c>
      <c r="J617" s="107" t="str">
        <f t="shared" si="18"/>
        <v/>
      </c>
    </row>
    <row r="618" spans="1:10">
      <c r="A618" s="22">
        <v>617</v>
      </c>
      <c r="B618" s="22" t="s">
        <v>15</v>
      </c>
      <c r="C618" s="40" t="s">
        <v>9085</v>
      </c>
      <c r="D618" s="39" t="s">
        <v>6692</v>
      </c>
      <c r="E618" s="22">
        <v>13539</v>
      </c>
      <c r="F618" s="22">
        <v>12</v>
      </c>
      <c r="G618" s="108">
        <v>19</v>
      </c>
      <c r="H618" s="25"/>
      <c r="I618" s="111">
        <f t="shared" si="19"/>
        <v>0</v>
      </c>
      <c r="J618" s="107" t="str">
        <f t="shared" si="18"/>
        <v/>
      </c>
    </row>
    <row r="619" spans="1:10">
      <c r="A619" s="22">
        <v>618</v>
      </c>
      <c r="B619" s="22" t="s">
        <v>15</v>
      </c>
      <c r="C619" s="40" t="s">
        <v>9084</v>
      </c>
      <c r="D619" s="39" t="s">
        <v>3031</v>
      </c>
      <c r="E619" s="22" t="s">
        <v>8599</v>
      </c>
      <c r="F619" s="22">
        <v>13</v>
      </c>
      <c r="G619" s="108">
        <v>697.42333333333329</v>
      </c>
      <c r="H619" s="25"/>
      <c r="I619" s="111">
        <f t="shared" si="19"/>
        <v>0</v>
      </c>
      <c r="J619" s="107" t="str">
        <f t="shared" si="18"/>
        <v/>
      </c>
    </row>
    <row r="620" spans="1:10">
      <c r="A620" s="22">
        <v>619</v>
      </c>
      <c r="B620" s="22" t="s">
        <v>15</v>
      </c>
      <c r="C620" s="40" t="s">
        <v>9083</v>
      </c>
      <c r="D620" s="39" t="s">
        <v>2759</v>
      </c>
      <c r="E620" s="22" t="s">
        <v>8599</v>
      </c>
      <c r="F620" s="22">
        <v>16</v>
      </c>
      <c r="G620" s="108">
        <v>3.7933333333333334</v>
      </c>
      <c r="H620" s="25"/>
      <c r="I620" s="111">
        <f t="shared" si="19"/>
        <v>0</v>
      </c>
      <c r="J620" s="107" t="str">
        <f t="shared" si="18"/>
        <v/>
      </c>
    </row>
    <row r="621" spans="1:10">
      <c r="A621" s="22">
        <v>620</v>
      </c>
      <c r="B621" s="22" t="s">
        <v>15</v>
      </c>
      <c r="C621" s="40" t="s">
        <v>9082</v>
      </c>
      <c r="D621" s="39" t="s">
        <v>14305</v>
      </c>
      <c r="E621" s="22">
        <v>13539</v>
      </c>
      <c r="F621" s="22">
        <v>5</v>
      </c>
      <c r="G621" s="108">
        <v>42</v>
      </c>
      <c r="H621" s="25"/>
      <c r="I621" s="111">
        <f t="shared" si="19"/>
        <v>0</v>
      </c>
      <c r="J621" s="107" t="str">
        <f t="shared" si="18"/>
        <v/>
      </c>
    </row>
    <row r="622" spans="1:10">
      <c r="A622" s="22">
        <v>621</v>
      </c>
      <c r="B622" s="22" t="s">
        <v>15</v>
      </c>
      <c r="C622" s="40" t="s">
        <v>9081</v>
      </c>
      <c r="D622" s="39" t="s">
        <v>14120</v>
      </c>
      <c r="E622" s="22">
        <v>99551</v>
      </c>
      <c r="F622" s="22">
        <v>9</v>
      </c>
      <c r="G622" s="108">
        <v>157.77000000000001</v>
      </c>
      <c r="H622" s="25"/>
      <c r="I622" s="111">
        <f t="shared" si="19"/>
        <v>0</v>
      </c>
      <c r="J622" s="107" t="str">
        <f t="shared" si="18"/>
        <v/>
      </c>
    </row>
    <row r="623" spans="1:10">
      <c r="A623" s="22">
        <v>622</v>
      </c>
      <c r="B623" s="22" t="s">
        <v>15</v>
      </c>
      <c r="C623" s="40" t="s">
        <v>9080</v>
      </c>
      <c r="D623" s="39" t="s">
        <v>14306</v>
      </c>
      <c r="E623" s="22">
        <v>99551</v>
      </c>
      <c r="F623" s="22">
        <v>19</v>
      </c>
      <c r="G623" s="108">
        <v>4677.58</v>
      </c>
      <c r="H623" s="25"/>
      <c r="I623" s="111">
        <f t="shared" si="19"/>
        <v>0</v>
      </c>
      <c r="J623" s="107" t="str">
        <f t="shared" si="18"/>
        <v/>
      </c>
    </row>
    <row r="624" spans="1:10">
      <c r="A624" s="22">
        <v>623</v>
      </c>
      <c r="B624" s="22" t="s">
        <v>15</v>
      </c>
      <c r="C624" s="40" t="s">
        <v>9079</v>
      </c>
      <c r="D624" s="39" t="s">
        <v>6461</v>
      </c>
      <c r="E624" s="22">
        <v>99551</v>
      </c>
      <c r="F624" s="22">
        <v>5</v>
      </c>
      <c r="G624" s="108">
        <v>749</v>
      </c>
      <c r="H624" s="25"/>
      <c r="I624" s="111">
        <f t="shared" si="19"/>
        <v>0</v>
      </c>
      <c r="J624" s="107" t="str">
        <f t="shared" si="18"/>
        <v/>
      </c>
    </row>
    <row r="625" spans="1:10">
      <c r="A625" s="22">
        <v>624</v>
      </c>
      <c r="B625" s="22" t="s">
        <v>15</v>
      </c>
      <c r="C625" s="40" t="s">
        <v>9078</v>
      </c>
      <c r="D625" s="39" t="s">
        <v>6461</v>
      </c>
      <c r="E625" s="22">
        <v>99551</v>
      </c>
      <c r="F625" s="22">
        <v>37</v>
      </c>
      <c r="G625" s="108">
        <v>674.41</v>
      </c>
      <c r="H625" s="25"/>
      <c r="I625" s="111">
        <f t="shared" si="19"/>
        <v>0</v>
      </c>
      <c r="J625" s="107" t="str">
        <f t="shared" si="18"/>
        <v/>
      </c>
    </row>
    <row r="626" spans="1:10">
      <c r="A626" s="22">
        <v>625</v>
      </c>
      <c r="B626" s="22" t="s">
        <v>15</v>
      </c>
      <c r="C626" s="40" t="s">
        <v>9077</v>
      </c>
      <c r="D626" s="39" t="s">
        <v>4938</v>
      </c>
      <c r="E626" s="22">
        <v>99551</v>
      </c>
      <c r="F626" s="22">
        <v>20</v>
      </c>
      <c r="G626" s="108">
        <v>523</v>
      </c>
      <c r="H626" s="25"/>
      <c r="I626" s="111">
        <f t="shared" si="19"/>
        <v>0</v>
      </c>
      <c r="J626" s="107" t="str">
        <f t="shared" si="18"/>
        <v/>
      </c>
    </row>
    <row r="627" spans="1:10">
      <c r="A627" s="22">
        <v>626</v>
      </c>
      <c r="B627" s="22" t="s">
        <v>15</v>
      </c>
      <c r="C627" s="40" t="s">
        <v>9076</v>
      </c>
      <c r="D627" s="39" t="s">
        <v>9075</v>
      </c>
      <c r="E627" s="22">
        <v>99551</v>
      </c>
      <c r="F627" s="22">
        <v>5</v>
      </c>
      <c r="G627" s="108">
        <v>147.86000000000001</v>
      </c>
      <c r="H627" s="25"/>
      <c r="I627" s="111">
        <f t="shared" si="19"/>
        <v>0</v>
      </c>
      <c r="J627" s="107" t="str">
        <f t="shared" si="18"/>
        <v/>
      </c>
    </row>
    <row r="628" spans="1:10">
      <c r="A628" s="22">
        <v>627</v>
      </c>
      <c r="B628" s="22" t="s">
        <v>15</v>
      </c>
      <c r="C628" s="40" t="s">
        <v>9074</v>
      </c>
      <c r="D628" s="39" t="s">
        <v>14307</v>
      </c>
      <c r="E628" s="22">
        <v>99551</v>
      </c>
      <c r="F628" s="22">
        <v>5</v>
      </c>
      <c r="G628" s="108">
        <v>962.85</v>
      </c>
      <c r="H628" s="25"/>
      <c r="I628" s="111">
        <f t="shared" si="19"/>
        <v>0</v>
      </c>
      <c r="J628" s="107" t="str">
        <f t="shared" si="18"/>
        <v/>
      </c>
    </row>
    <row r="629" spans="1:10">
      <c r="A629" s="22">
        <v>628</v>
      </c>
      <c r="B629" s="22" t="s">
        <v>15</v>
      </c>
      <c r="C629" s="40" t="s">
        <v>9073</v>
      </c>
      <c r="D629" s="39" t="s">
        <v>14308</v>
      </c>
      <c r="E629" s="22">
        <v>99551</v>
      </c>
      <c r="F629" s="22">
        <v>9</v>
      </c>
      <c r="G629" s="108">
        <v>1869.13</v>
      </c>
      <c r="H629" s="25"/>
      <c r="I629" s="111">
        <f t="shared" si="19"/>
        <v>0</v>
      </c>
      <c r="J629" s="107" t="str">
        <f t="shared" si="18"/>
        <v/>
      </c>
    </row>
    <row r="630" spans="1:10">
      <c r="A630" s="22">
        <v>629</v>
      </c>
      <c r="B630" s="22" t="s">
        <v>15</v>
      </c>
      <c r="C630" s="40" t="s">
        <v>9072</v>
      </c>
      <c r="D630" s="39" t="s">
        <v>9071</v>
      </c>
      <c r="E630" s="22">
        <v>99551</v>
      </c>
      <c r="F630" s="22">
        <v>5</v>
      </c>
      <c r="G630" s="108">
        <v>605.66999999999996</v>
      </c>
      <c r="H630" s="25"/>
      <c r="I630" s="111">
        <f t="shared" si="19"/>
        <v>0</v>
      </c>
      <c r="J630" s="107" t="str">
        <f t="shared" si="18"/>
        <v/>
      </c>
    </row>
    <row r="631" spans="1:10">
      <c r="A631" s="22">
        <v>630</v>
      </c>
      <c r="B631" s="22" t="s">
        <v>15</v>
      </c>
      <c r="C631" s="40" t="s">
        <v>9070</v>
      </c>
      <c r="D631" s="39" t="s">
        <v>14309</v>
      </c>
      <c r="E631" s="22">
        <v>99551</v>
      </c>
      <c r="F631" s="22">
        <v>5</v>
      </c>
      <c r="G631" s="108">
        <v>8910</v>
      </c>
      <c r="H631" s="25"/>
      <c r="I631" s="111">
        <f t="shared" si="19"/>
        <v>0</v>
      </c>
      <c r="J631" s="107" t="str">
        <f t="shared" si="18"/>
        <v/>
      </c>
    </row>
    <row r="632" spans="1:10">
      <c r="A632" s="22">
        <v>631</v>
      </c>
      <c r="B632" s="22" t="s">
        <v>15</v>
      </c>
      <c r="C632" s="40" t="s">
        <v>9069</v>
      </c>
      <c r="D632" s="39" t="s">
        <v>2851</v>
      </c>
      <c r="E632" s="22">
        <v>99207</v>
      </c>
      <c r="F632" s="22">
        <v>7</v>
      </c>
      <c r="G632" s="108">
        <v>308</v>
      </c>
      <c r="H632" s="25"/>
      <c r="I632" s="111">
        <f t="shared" si="19"/>
        <v>0</v>
      </c>
      <c r="J632" s="107" t="str">
        <f t="shared" si="18"/>
        <v/>
      </c>
    </row>
    <row r="633" spans="1:10">
      <c r="A633" s="22">
        <v>632</v>
      </c>
      <c r="B633" s="22" t="s">
        <v>15</v>
      </c>
      <c r="C633" s="40" t="s">
        <v>9068</v>
      </c>
      <c r="D633" s="39" t="s">
        <v>14308</v>
      </c>
      <c r="E633" s="22">
        <v>99551</v>
      </c>
      <c r="F633" s="22">
        <v>5</v>
      </c>
      <c r="G633" s="108">
        <v>585.52</v>
      </c>
      <c r="H633" s="25"/>
      <c r="I633" s="111">
        <f t="shared" si="19"/>
        <v>0</v>
      </c>
      <c r="J633" s="107" t="str">
        <f t="shared" si="18"/>
        <v/>
      </c>
    </row>
    <row r="634" spans="1:10">
      <c r="A634" s="22">
        <v>633</v>
      </c>
      <c r="B634" s="22" t="s">
        <v>15</v>
      </c>
      <c r="C634" s="40" t="s">
        <v>9067</v>
      </c>
      <c r="D634" s="39" t="s">
        <v>14310</v>
      </c>
      <c r="E634" s="22">
        <v>99551</v>
      </c>
      <c r="F634" s="22">
        <v>13</v>
      </c>
      <c r="G634" s="108">
        <v>3327.37</v>
      </c>
      <c r="H634" s="25"/>
      <c r="I634" s="111">
        <f t="shared" si="19"/>
        <v>0</v>
      </c>
      <c r="J634" s="107" t="str">
        <f t="shared" si="18"/>
        <v/>
      </c>
    </row>
    <row r="635" spans="1:10">
      <c r="A635" s="22">
        <v>634</v>
      </c>
      <c r="B635" s="22" t="s">
        <v>15</v>
      </c>
      <c r="C635" s="40" t="s">
        <v>9066</v>
      </c>
      <c r="D635" s="39" t="s">
        <v>9065</v>
      </c>
      <c r="E635" s="22">
        <v>99551</v>
      </c>
      <c r="F635" s="22">
        <v>5</v>
      </c>
      <c r="G635" s="108">
        <v>1162.8800000000001</v>
      </c>
      <c r="H635" s="25"/>
      <c r="I635" s="111">
        <f t="shared" si="19"/>
        <v>0</v>
      </c>
      <c r="J635" s="107" t="str">
        <f t="shared" si="18"/>
        <v/>
      </c>
    </row>
    <row r="636" spans="1:10">
      <c r="A636" s="22">
        <v>635</v>
      </c>
      <c r="B636" s="22" t="s">
        <v>15</v>
      </c>
      <c r="C636" s="40" t="s">
        <v>9064</v>
      </c>
      <c r="D636" s="39" t="s">
        <v>14311</v>
      </c>
      <c r="E636" s="22">
        <v>99551</v>
      </c>
      <c r="F636" s="22">
        <v>5</v>
      </c>
      <c r="G636" s="108">
        <v>709.66</v>
      </c>
      <c r="H636" s="25"/>
      <c r="I636" s="111">
        <f t="shared" si="19"/>
        <v>0</v>
      </c>
      <c r="J636" s="107" t="str">
        <f t="shared" si="18"/>
        <v/>
      </c>
    </row>
    <row r="637" spans="1:10">
      <c r="A637" s="22">
        <v>636</v>
      </c>
      <c r="B637" s="22" t="s">
        <v>15</v>
      </c>
      <c r="C637" s="40" t="s">
        <v>14312</v>
      </c>
      <c r="D637" s="39" t="s">
        <v>14313</v>
      </c>
      <c r="E637" s="22">
        <v>76823</v>
      </c>
      <c r="F637" s="22">
        <v>15</v>
      </c>
      <c r="G637" s="108">
        <v>305</v>
      </c>
      <c r="H637" s="25"/>
      <c r="I637" s="111">
        <f t="shared" si="19"/>
        <v>0</v>
      </c>
      <c r="J637" s="107" t="str">
        <f t="shared" si="18"/>
        <v/>
      </c>
    </row>
    <row r="638" spans="1:10">
      <c r="A638" s="22">
        <v>637</v>
      </c>
      <c r="B638" s="22" t="s">
        <v>15</v>
      </c>
      <c r="C638" s="40" t="s">
        <v>9063</v>
      </c>
      <c r="D638" s="39" t="s">
        <v>5483</v>
      </c>
      <c r="E638" s="22" t="s">
        <v>1952</v>
      </c>
      <c r="F638" s="22">
        <v>69</v>
      </c>
      <c r="G638" s="108">
        <v>76.91</v>
      </c>
      <c r="H638" s="25"/>
      <c r="I638" s="111">
        <f t="shared" si="19"/>
        <v>0</v>
      </c>
      <c r="J638" s="107" t="str">
        <f t="shared" si="18"/>
        <v/>
      </c>
    </row>
    <row r="639" spans="1:10">
      <c r="A639" s="22">
        <v>638</v>
      </c>
      <c r="B639" s="22" t="s">
        <v>15</v>
      </c>
      <c r="C639" s="40" t="s">
        <v>9062</v>
      </c>
      <c r="D639" s="39" t="s">
        <v>4491</v>
      </c>
      <c r="E639" s="22">
        <v>76823</v>
      </c>
      <c r="F639" s="22">
        <v>21</v>
      </c>
      <c r="G639" s="108">
        <v>14.943333333333333</v>
      </c>
      <c r="H639" s="25"/>
      <c r="I639" s="111">
        <f t="shared" si="19"/>
        <v>0</v>
      </c>
      <c r="J639" s="107" t="str">
        <f t="shared" si="18"/>
        <v/>
      </c>
    </row>
    <row r="640" spans="1:10">
      <c r="A640" s="22">
        <v>639</v>
      </c>
      <c r="B640" s="22" t="s">
        <v>15</v>
      </c>
      <c r="C640" s="40" t="s">
        <v>9061</v>
      </c>
      <c r="D640" s="39" t="s">
        <v>2759</v>
      </c>
      <c r="E640" s="22" t="s">
        <v>1952</v>
      </c>
      <c r="F640" s="22">
        <v>27</v>
      </c>
      <c r="G640" s="108">
        <v>4.5933333333333337</v>
      </c>
      <c r="H640" s="25"/>
      <c r="I640" s="111">
        <f t="shared" si="19"/>
        <v>0</v>
      </c>
      <c r="J640" s="107" t="str">
        <f t="shared" si="18"/>
        <v/>
      </c>
    </row>
    <row r="641" spans="1:10">
      <c r="A641" s="22">
        <v>640</v>
      </c>
      <c r="B641" s="22" t="s">
        <v>15</v>
      </c>
      <c r="C641" s="40" t="s">
        <v>9060</v>
      </c>
      <c r="D641" s="39" t="s">
        <v>14116</v>
      </c>
      <c r="E641" s="22" t="s">
        <v>1952</v>
      </c>
      <c r="F641" s="22">
        <v>18</v>
      </c>
      <c r="G641" s="108">
        <v>67.949999999999989</v>
      </c>
      <c r="H641" s="25"/>
      <c r="I641" s="111">
        <f t="shared" si="19"/>
        <v>0</v>
      </c>
      <c r="J641" s="107" t="str">
        <f t="shared" si="18"/>
        <v/>
      </c>
    </row>
    <row r="642" spans="1:10">
      <c r="A642" s="22">
        <v>641</v>
      </c>
      <c r="B642" s="22" t="s">
        <v>15</v>
      </c>
      <c r="C642" s="40" t="s">
        <v>9059</v>
      </c>
      <c r="D642" s="39" t="s">
        <v>14314</v>
      </c>
      <c r="E642" s="22">
        <v>23233</v>
      </c>
      <c r="F642" s="22">
        <v>25</v>
      </c>
      <c r="G642" s="108">
        <v>43.19</v>
      </c>
      <c r="H642" s="25"/>
      <c r="I642" s="111">
        <f t="shared" si="19"/>
        <v>0</v>
      </c>
      <c r="J642" s="107" t="str">
        <f t="shared" ref="J642:J705" si="20">IF(H:H&gt;G:G, "Above Estimated Unit Price", "")</f>
        <v/>
      </c>
    </row>
    <row r="643" spans="1:10">
      <c r="A643" s="22">
        <v>642</v>
      </c>
      <c r="B643" s="22" t="s">
        <v>15</v>
      </c>
      <c r="C643" s="40" t="s">
        <v>9058</v>
      </c>
      <c r="D643" s="39" t="s">
        <v>2755</v>
      </c>
      <c r="E643" s="22">
        <v>23233</v>
      </c>
      <c r="F643" s="22">
        <v>18</v>
      </c>
      <c r="G643" s="108">
        <v>15.12</v>
      </c>
      <c r="H643" s="25"/>
      <c r="I643" s="111">
        <f t="shared" ref="I643:I706" si="21">F643*H643</f>
        <v>0</v>
      </c>
      <c r="J643" s="107" t="str">
        <f t="shared" si="20"/>
        <v/>
      </c>
    </row>
    <row r="644" spans="1:10">
      <c r="A644" s="22">
        <v>643</v>
      </c>
      <c r="B644" s="22" t="s">
        <v>15</v>
      </c>
      <c r="C644" s="40" t="s">
        <v>9057</v>
      </c>
      <c r="D644" s="39" t="s">
        <v>9056</v>
      </c>
      <c r="E644" s="22">
        <v>23233</v>
      </c>
      <c r="F644" s="22">
        <v>12</v>
      </c>
      <c r="G644" s="108">
        <v>35.11</v>
      </c>
      <c r="H644" s="25"/>
      <c r="I644" s="111">
        <f t="shared" si="21"/>
        <v>0</v>
      </c>
      <c r="J644" s="107" t="str">
        <f t="shared" si="20"/>
        <v/>
      </c>
    </row>
    <row r="645" spans="1:10">
      <c r="A645" s="22">
        <v>644</v>
      </c>
      <c r="B645" s="22" t="s">
        <v>15</v>
      </c>
      <c r="C645" s="40" t="s">
        <v>9055</v>
      </c>
      <c r="D645" s="39" t="s">
        <v>14315</v>
      </c>
      <c r="E645" s="22" t="s">
        <v>1952</v>
      </c>
      <c r="F645" s="22">
        <v>5</v>
      </c>
      <c r="G645" s="108">
        <v>23.730000000000004</v>
      </c>
      <c r="H645" s="25"/>
      <c r="I645" s="111">
        <f t="shared" si="21"/>
        <v>0</v>
      </c>
      <c r="J645" s="107" t="str">
        <f t="shared" si="20"/>
        <v/>
      </c>
    </row>
    <row r="646" spans="1:10">
      <c r="A646" s="22">
        <v>645</v>
      </c>
      <c r="B646" s="22" t="s">
        <v>15</v>
      </c>
      <c r="C646" s="40" t="s">
        <v>9054</v>
      </c>
      <c r="D646" s="39" t="s">
        <v>14316</v>
      </c>
      <c r="E646" s="22">
        <v>9445</v>
      </c>
      <c r="F646" s="22">
        <v>5</v>
      </c>
      <c r="G646" s="108">
        <v>761.07999999999993</v>
      </c>
      <c r="H646" s="25"/>
      <c r="I646" s="111">
        <f t="shared" si="21"/>
        <v>0</v>
      </c>
      <c r="J646" s="107" t="str">
        <f t="shared" si="20"/>
        <v/>
      </c>
    </row>
    <row r="647" spans="1:10">
      <c r="A647" s="22">
        <v>646</v>
      </c>
      <c r="B647" s="22" t="s">
        <v>15</v>
      </c>
      <c r="C647" s="40" t="s">
        <v>9053</v>
      </c>
      <c r="D647" s="39" t="s">
        <v>14316</v>
      </c>
      <c r="E647" s="22">
        <v>9445</v>
      </c>
      <c r="F647" s="22">
        <v>5</v>
      </c>
      <c r="G647" s="108">
        <v>108.23</v>
      </c>
      <c r="H647" s="25"/>
      <c r="I647" s="111">
        <f t="shared" si="21"/>
        <v>0</v>
      </c>
      <c r="J647" s="107" t="str">
        <f t="shared" si="20"/>
        <v/>
      </c>
    </row>
    <row r="648" spans="1:10">
      <c r="A648" s="22">
        <v>647</v>
      </c>
      <c r="B648" s="22" t="s">
        <v>15</v>
      </c>
      <c r="C648" s="40" t="s">
        <v>9052</v>
      </c>
      <c r="D648" s="39" t="s">
        <v>2759</v>
      </c>
      <c r="E648" s="22" t="s">
        <v>1952</v>
      </c>
      <c r="F648" s="22">
        <v>76</v>
      </c>
      <c r="G648" s="108">
        <v>111.36333333333333</v>
      </c>
      <c r="H648" s="25"/>
      <c r="I648" s="111">
        <f t="shared" si="21"/>
        <v>0</v>
      </c>
      <c r="J648" s="107" t="str">
        <f t="shared" si="20"/>
        <v/>
      </c>
    </row>
    <row r="649" spans="1:10">
      <c r="A649" s="22">
        <v>648</v>
      </c>
      <c r="B649" s="22" t="s">
        <v>15</v>
      </c>
      <c r="C649" s="40" t="s">
        <v>9052</v>
      </c>
      <c r="D649" s="39" t="s">
        <v>2759</v>
      </c>
      <c r="E649" s="22">
        <v>76823</v>
      </c>
      <c r="F649" s="22">
        <v>12</v>
      </c>
      <c r="G649" s="108">
        <v>113.18666666666667</v>
      </c>
      <c r="H649" s="25"/>
      <c r="I649" s="111">
        <f t="shared" si="21"/>
        <v>0</v>
      </c>
      <c r="J649" s="107" t="str">
        <f t="shared" si="20"/>
        <v/>
      </c>
    </row>
    <row r="650" spans="1:10">
      <c r="A650" s="22">
        <v>649</v>
      </c>
      <c r="B650" s="22" t="s">
        <v>15</v>
      </c>
      <c r="C650" s="40" t="s">
        <v>9051</v>
      </c>
      <c r="D650" s="39" t="s">
        <v>2759</v>
      </c>
      <c r="E650" s="22">
        <v>76823</v>
      </c>
      <c r="F650" s="22">
        <v>11</v>
      </c>
      <c r="G650" s="108">
        <v>66.350000000000009</v>
      </c>
      <c r="H650" s="25"/>
      <c r="I650" s="111">
        <f t="shared" si="21"/>
        <v>0</v>
      </c>
      <c r="J650" s="107" t="str">
        <f t="shared" si="20"/>
        <v/>
      </c>
    </row>
    <row r="651" spans="1:10">
      <c r="A651" s="22">
        <v>650</v>
      </c>
      <c r="B651" s="22" t="s">
        <v>15</v>
      </c>
      <c r="C651" s="40" t="s">
        <v>9050</v>
      </c>
      <c r="D651" s="39" t="s">
        <v>2759</v>
      </c>
      <c r="E651" s="22" t="s">
        <v>1952</v>
      </c>
      <c r="F651" s="22">
        <v>29</v>
      </c>
      <c r="G651" s="108">
        <v>45.803333333333335</v>
      </c>
      <c r="H651" s="25"/>
      <c r="I651" s="111">
        <f t="shared" si="21"/>
        <v>0</v>
      </c>
      <c r="J651" s="107" t="str">
        <f t="shared" si="20"/>
        <v/>
      </c>
    </row>
    <row r="652" spans="1:10">
      <c r="A652" s="22">
        <v>651</v>
      </c>
      <c r="B652" s="22" t="s">
        <v>15</v>
      </c>
      <c r="C652" s="40" t="s">
        <v>9049</v>
      </c>
      <c r="D652" s="39" t="s">
        <v>2759</v>
      </c>
      <c r="E652" s="22" t="s">
        <v>1952</v>
      </c>
      <c r="F652" s="22">
        <v>27</v>
      </c>
      <c r="G652" s="108">
        <v>79.539999999999992</v>
      </c>
      <c r="H652" s="25"/>
      <c r="I652" s="111">
        <f t="shared" si="21"/>
        <v>0</v>
      </c>
      <c r="J652" s="107" t="str">
        <f t="shared" si="20"/>
        <v/>
      </c>
    </row>
    <row r="653" spans="1:10">
      <c r="A653" s="22">
        <v>652</v>
      </c>
      <c r="B653" s="22" t="s">
        <v>15</v>
      </c>
      <c r="C653" s="40" t="s">
        <v>9048</v>
      </c>
      <c r="D653" s="39" t="s">
        <v>14317</v>
      </c>
      <c r="E653" s="22" t="s">
        <v>1952</v>
      </c>
      <c r="F653" s="22">
        <v>16</v>
      </c>
      <c r="G653" s="108">
        <v>11.99</v>
      </c>
      <c r="H653" s="25"/>
      <c r="I653" s="111">
        <f t="shared" si="21"/>
        <v>0</v>
      </c>
      <c r="J653" s="107" t="str">
        <f t="shared" si="20"/>
        <v/>
      </c>
    </row>
    <row r="654" spans="1:10">
      <c r="A654" s="22">
        <v>653</v>
      </c>
      <c r="B654" s="22" t="s">
        <v>15</v>
      </c>
      <c r="C654" s="40" t="s">
        <v>9047</v>
      </c>
      <c r="D654" s="39" t="s">
        <v>14318</v>
      </c>
      <c r="E654" s="22">
        <v>76823</v>
      </c>
      <c r="F654" s="22">
        <v>12</v>
      </c>
      <c r="G654" s="108">
        <v>85</v>
      </c>
      <c r="H654" s="25"/>
      <c r="I654" s="111">
        <f t="shared" si="21"/>
        <v>0</v>
      </c>
      <c r="J654" s="107" t="str">
        <f t="shared" si="20"/>
        <v/>
      </c>
    </row>
    <row r="655" spans="1:10">
      <c r="A655" s="22">
        <v>654</v>
      </c>
      <c r="B655" s="22" t="s">
        <v>15</v>
      </c>
      <c r="C655" s="40" t="s">
        <v>9046</v>
      </c>
      <c r="D655" s="39" t="s">
        <v>3807</v>
      </c>
      <c r="E655" s="22" t="s">
        <v>1952</v>
      </c>
      <c r="F655" s="22">
        <v>17</v>
      </c>
      <c r="G655" s="108">
        <v>892.92000000000007</v>
      </c>
      <c r="H655" s="25"/>
      <c r="I655" s="111">
        <f t="shared" si="21"/>
        <v>0</v>
      </c>
      <c r="J655" s="107" t="str">
        <f t="shared" si="20"/>
        <v/>
      </c>
    </row>
    <row r="656" spans="1:10">
      <c r="A656" s="22">
        <v>655</v>
      </c>
      <c r="B656" s="22" t="s">
        <v>15</v>
      </c>
      <c r="C656" s="40" t="s">
        <v>9045</v>
      </c>
      <c r="D656" s="39" t="s">
        <v>14319</v>
      </c>
      <c r="E656" s="22">
        <v>76823</v>
      </c>
      <c r="F656" s="22">
        <v>5</v>
      </c>
      <c r="G656" s="108">
        <v>144.35666666666668</v>
      </c>
      <c r="H656" s="25"/>
      <c r="I656" s="111">
        <f t="shared" si="21"/>
        <v>0</v>
      </c>
      <c r="J656" s="107" t="str">
        <f t="shared" si="20"/>
        <v/>
      </c>
    </row>
    <row r="657" spans="1:10">
      <c r="A657" s="22">
        <v>656</v>
      </c>
      <c r="B657" s="22" t="s">
        <v>15</v>
      </c>
      <c r="C657" s="40" t="s">
        <v>9044</v>
      </c>
      <c r="D657" s="39" t="s">
        <v>9043</v>
      </c>
      <c r="E657" s="22">
        <v>99595</v>
      </c>
      <c r="F657" s="22">
        <v>5</v>
      </c>
      <c r="G657" s="108">
        <v>3125.74</v>
      </c>
      <c r="H657" s="25"/>
      <c r="I657" s="111">
        <f t="shared" si="21"/>
        <v>0</v>
      </c>
      <c r="J657" s="107" t="str">
        <f t="shared" si="20"/>
        <v/>
      </c>
    </row>
    <row r="658" spans="1:10">
      <c r="A658" s="22">
        <v>657</v>
      </c>
      <c r="B658" s="22" t="s">
        <v>15</v>
      </c>
      <c r="C658" s="40" t="s">
        <v>9042</v>
      </c>
      <c r="D658" s="39" t="s">
        <v>14320</v>
      </c>
      <c r="E658" s="22">
        <v>11599</v>
      </c>
      <c r="F658" s="22">
        <v>5</v>
      </c>
      <c r="G658" s="108">
        <v>6104.19</v>
      </c>
      <c r="H658" s="25"/>
      <c r="I658" s="111">
        <f t="shared" si="21"/>
        <v>0</v>
      </c>
      <c r="J658" s="107" t="str">
        <f t="shared" si="20"/>
        <v/>
      </c>
    </row>
    <row r="659" spans="1:10">
      <c r="A659" s="22">
        <v>658</v>
      </c>
      <c r="B659" s="22" t="s">
        <v>15</v>
      </c>
      <c r="C659" s="40" t="s">
        <v>9042</v>
      </c>
      <c r="D659" s="39" t="s">
        <v>14320</v>
      </c>
      <c r="E659" s="22">
        <v>99595</v>
      </c>
      <c r="F659" s="22">
        <v>6</v>
      </c>
      <c r="G659" s="108">
        <v>2588.2199999999998</v>
      </c>
      <c r="H659" s="25"/>
      <c r="I659" s="111">
        <f t="shared" si="21"/>
        <v>0</v>
      </c>
      <c r="J659" s="107" t="str">
        <f t="shared" si="20"/>
        <v/>
      </c>
    </row>
    <row r="660" spans="1:10">
      <c r="A660" s="22">
        <v>659</v>
      </c>
      <c r="B660" s="22" t="s">
        <v>15</v>
      </c>
      <c r="C660" s="40" t="s">
        <v>9041</v>
      </c>
      <c r="D660" s="39" t="s">
        <v>2658</v>
      </c>
      <c r="E660" s="22" t="s">
        <v>1952</v>
      </c>
      <c r="F660" s="22">
        <v>16</v>
      </c>
      <c r="G660" s="108">
        <v>68.99666666666667</v>
      </c>
      <c r="H660" s="25"/>
      <c r="I660" s="111">
        <f t="shared" si="21"/>
        <v>0</v>
      </c>
      <c r="J660" s="107" t="str">
        <f t="shared" si="20"/>
        <v/>
      </c>
    </row>
    <row r="661" spans="1:10">
      <c r="A661" s="22">
        <v>660</v>
      </c>
      <c r="B661" s="22" t="s">
        <v>15</v>
      </c>
      <c r="C661" s="40" t="s">
        <v>9040</v>
      </c>
      <c r="D661" s="39" t="s">
        <v>3203</v>
      </c>
      <c r="E661" s="22" t="s">
        <v>1952</v>
      </c>
      <c r="F661" s="22">
        <v>20</v>
      </c>
      <c r="G661" s="108">
        <v>319.10666666666674</v>
      </c>
      <c r="H661" s="25"/>
      <c r="I661" s="111">
        <f t="shared" si="21"/>
        <v>0</v>
      </c>
      <c r="J661" s="107" t="str">
        <f t="shared" si="20"/>
        <v/>
      </c>
    </row>
    <row r="662" spans="1:10">
      <c r="A662" s="22">
        <v>661</v>
      </c>
      <c r="B662" s="22" t="s">
        <v>15</v>
      </c>
      <c r="C662" s="40" t="s">
        <v>9039</v>
      </c>
      <c r="D662" s="39" t="s">
        <v>3203</v>
      </c>
      <c r="E662" s="22" t="s">
        <v>1952</v>
      </c>
      <c r="F662" s="22">
        <v>16</v>
      </c>
      <c r="G662" s="108">
        <v>192.91666666666666</v>
      </c>
      <c r="H662" s="25"/>
      <c r="I662" s="111">
        <f t="shared" si="21"/>
        <v>0</v>
      </c>
      <c r="J662" s="107" t="str">
        <f t="shared" si="20"/>
        <v/>
      </c>
    </row>
    <row r="663" spans="1:10">
      <c r="A663" s="22">
        <v>662</v>
      </c>
      <c r="B663" s="22" t="s">
        <v>15</v>
      </c>
      <c r="C663" s="40" t="s">
        <v>9038</v>
      </c>
      <c r="D663" s="39" t="s">
        <v>3203</v>
      </c>
      <c r="E663" s="22" t="s">
        <v>1952</v>
      </c>
      <c r="F663" s="22">
        <v>5</v>
      </c>
      <c r="G663" s="108">
        <v>76.896666666666661</v>
      </c>
      <c r="H663" s="25"/>
      <c r="I663" s="111">
        <f t="shared" si="21"/>
        <v>0</v>
      </c>
      <c r="J663" s="107" t="str">
        <f t="shared" si="20"/>
        <v/>
      </c>
    </row>
    <row r="664" spans="1:10">
      <c r="A664" s="22">
        <v>663</v>
      </c>
      <c r="B664" s="22" t="s">
        <v>15</v>
      </c>
      <c r="C664" s="40" t="s">
        <v>9037</v>
      </c>
      <c r="D664" s="39" t="s">
        <v>6903</v>
      </c>
      <c r="E664" s="22">
        <v>76823</v>
      </c>
      <c r="F664" s="22">
        <v>9</v>
      </c>
      <c r="G664" s="108">
        <v>205.42999999999998</v>
      </c>
      <c r="H664" s="25"/>
      <c r="I664" s="111">
        <f t="shared" si="21"/>
        <v>0</v>
      </c>
      <c r="J664" s="107" t="str">
        <f t="shared" si="20"/>
        <v/>
      </c>
    </row>
    <row r="665" spans="1:10">
      <c r="A665" s="22">
        <v>664</v>
      </c>
      <c r="B665" s="22" t="s">
        <v>15</v>
      </c>
      <c r="C665" s="40" t="s">
        <v>9036</v>
      </c>
      <c r="D665" s="39" t="s">
        <v>3203</v>
      </c>
      <c r="E665" s="22" t="s">
        <v>1952</v>
      </c>
      <c r="F665" s="22">
        <v>5</v>
      </c>
      <c r="G665" s="108">
        <v>210.80999999999997</v>
      </c>
      <c r="H665" s="25"/>
      <c r="I665" s="111">
        <f t="shared" si="21"/>
        <v>0</v>
      </c>
      <c r="J665" s="107" t="str">
        <f t="shared" si="20"/>
        <v/>
      </c>
    </row>
    <row r="666" spans="1:10">
      <c r="A666" s="22">
        <v>665</v>
      </c>
      <c r="B666" s="22" t="s">
        <v>15</v>
      </c>
      <c r="C666" s="40" t="s">
        <v>9035</v>
      </c>
      <c r="D666" s="39" t="s">
        <v>9034</v>
      </c>
      <c r="E666" s="22">
        <v>70236</v>
      </c>
      <c r="F666" s="22">
        <v>5</v>
      </c>
      <c r="G666" s="108">
        <v>4125.1899999999996</v>
      </c>
      <c r="H666" s="25"/>
      <c r="I666" s="111">
        <f t="shared" si="21"/>
        <v>0</v>
      </c>
      <c r="J666" s="107" t="str">
        <f t="shared" si="20"/>
        <v/>
      </c>
    </row>
    <row r="667" spans="1:10">
      <c r="A667" s="22">
        <v>666</v>
      </c>
      <c r="B667" s="22" t="s">
        <v>15</v>
      </c>
      <c r="C667" s="40" t="s">
        <v>9033</v>
      </c>
      <c r="D667" s="39" t="s">
        <v>6131</v>
      </c>
      <c r="E667" s="22">
        <v>99473</v>
      </c>
      <c r="F667" s="22">
        <v>5</v>
      </c>
      <c r="G667" s="108">
        <v>875.40666666666675</v>
      </c>
      <c r="H667" s="25"/>
      <c r="I667" s="111">
        <f t="shared" si="21"/>
        <v>0</v>
      </c>
      <c r="J667" s="107" t="str">
        <f t="shared" si="20"/>
        <v/>
      </c>
    </row>
    <row r="668" spans="1:10">
      <c r="A668" s="22">
        <v>667</v>
      </c>
      <c r="B668" s="22" t="s">
        <v>15</v>
      </c>
      <c r="C668" s="40" t="s">
        <v>9032</v>
      </c>
      <c r="D668" s="39" t="s">
        <v>14321</v>
      </c>
      <c r="E668" s="22">
        <v>92003</v>
      </c>
      <c r="F668" s="22">
        <v>5</v>
      </c>
      <c r="G668" s="108">
        <v>126.65</v>
      </c>
      <c r="H668" s="25"/>
      <c r="I668" s="111">
        <f t="shared" si="21"/>
        <v>0</v>
      </c>
      <c r="J668" s="107" t="str">
        <f t="shared" si="20"/>
        <v/>
      </c>
    </row>
    <row r="669" spans="1:10">
      <c r="A669" s="22">
        <v>668</v>
      </c>
      <c r="B669" s="22" t="s">
        <v>15</v>
      </c>
      <c r="C669" s="40" t="s">
        <v>9031</v>
      </c>
      <c r="D669" s="39" t="s">
        <v>14321</v>
      </c>
      <c r="E669" s="22">
        <v>82106</v>
      </c>
      <c r="F669" s="22">
        <v>5</v>
      </c>
      <c r="G669" s="108">
        <v>26.01</v>
      </c>
      <c r="H669" s="25"/>
      <c r="I669" s="111">
        <f t="shared" si="21"/>
        <v>0</v>
      </c>
      <c r="J669" s="107" t="str">
        <f t="shared" si="20"/>
        <v/>
      </c>
    </row>
    <row r="670" spans="1:10">
      <c r="A670" s="22">
        <v>669</v>
      </c>
      <c r="B670" s="22" t="s">
        <v>15</v>
      </c>
      <c r="C670" s="40" t="s">
        <v>9030</v>
      </c>
      <c r="D670" s="39" t="s">
        <v>14322</v>
      </c>
      <c r="E670" s="22">
        <v>95266</v>
      </c>
      <c r="F670" s="22">
        <v>5</v>
      </c>
      <c r="G670" s="108">
        <v>7950</v>
      </c>
      <c r="H670" s="25"/>
      <c r="I670" s="111">
        <f t="shared" si="21"/>
        <v>0</v>
      </c>
      <c r="J670" s="107" t="str">
        <f t="shared" si="20"/>
        <v/>
      </c>
    </row>
    <row r="671" spans="1:10">
      <c r="A671" s="22">
        <v>670</v>
      </c>
      <c r="B671" s="22" t="s">
        <v>15</v>
      </c>
      <c r="C671" s="40" t="s">
        <v>9029</v>
      </c>
      <c r="D671" s="39" t="s">
        <v>14323</v>
      </c>
      <c r="E671" s="22">
        <v>92003</v>
      </c>
      <c r="F671" s="22">
        <v>5</v>
      </c>
      <c r="G671" s="108">
        <v>1277.68</v>
      </c>
      <c r="H671" s="25"/>
      <c r="I671" s="111">
        <f t="shared" si="21"/>
        <v>0</v>
      </c>
      <c r="J671" s="107" t="str">
        <f t="shared" si="20"/>
        <v/>
      </c>
    </row>
    <row r="672" spans="1:10">
      <c r="A672" s="22">
        <v>671</v>
      </c>
      <c r="B672" s="22" t="s">
        <v>15</v>
      </c>
      <c r="C672" s="40" t="s">
        <v>9028</v>
      </c>
      <c r="D672" s="39" t="s">
        <v>7045</v>
      </c>
      <c r="E672" s="22">
        <v>76823</v>
      </c>
      <c r="F672" s="22">
        <v>5</v>
      </c>
      <c r="G672" s="108">
        <v>785</v>
      </c>
      <c r="H672" s="25"/>
      <c r="I672" s="111">
        <f t="shared" si="21"/>
        <v>0</v>
      </c>
      <c r="J672" s="107" t="str">
        <f t="shared" si="20"/>
        <v/>
      </c>
    </row>
    <row r="673" spans="1:10">
      <c r="A673" s="22">
        <v>672</v>
      </c>
      <c r="B673" s="22" t="s">
        <v>15</v>
      </c>
      <c r="C673" s="40" t="s">
        <v>9027</v>
      </c>
      <c r="D673" s="39" t="s">
        <v>7045</v>
      </c>
      <c r="E673" s="22">
        <v>76823</v>
      </c>
      <c r="F673" s="22">
        <v>16</v>
      </c>
      <c r="G673" s="108">
        <v>22</v>
      </c>
      <c r="H673" s="25"/>
      <c r="I673" s="111">
        <f t="shared" si="21"/>
        <v>0</v>
      </c>
      <c r="J673" s="107" t="str">
        <f t="shared" si="20"/>
        <v/>
      </c>
    </row>
    <row r="674" spans="1:10">
      <c r="A674" s="22">
        <v>673</v>
      </c>
      <c r="B674" s="22" t="s">
        <v>15</v>
      </c>
      <c r="C674" s="40" t="s">
        <v>9026</v>
      </c>
      <c r="D674" s="39" t="s">
        <v>2663</v>
      </c>
      <c r="E674" s="22" t="s">
        <v>1952</v>
      </c>
      <c r="F674" s="22">
        <v>5</v>
      </c>
      <c r="G674" s="108">
        <v>50.943333333333335</v>
      </c>
      <c r="H674" s="25"/>
      <c r="I674" s="111">
        <f t="shared" si="21"/>
        <v>0</v>
      </c>
      <c r="J674" s="107" t="str">
        <f t="shared" si="20"/>
        <v/>
      </c>
    </row>
    <row r="675" spans="1:10">
      <c r="A675" s="22">
        <v>674</v>
      </c>
      <c r="B675" s="22" t="s">
        <v>15</v>
      </c>
      <c r="C675" s="40" t="s">
        <v>9025</v>
      </c>
      <c r="D675" s="39" t="s">
        <v>2663</v>
      </c>
      <c r="E675" s="22" t="s">
        <v>1952</v>
      </c>
      <c r="F675" s="22">
        <v>10</v>
      </c>
      <c r="G675" s="108">
        <v>64.48</v>
      </c>
      <c r="H675" s="25"/>
      <c r="I675" s="111">
        <f t="shared" si="21"/>
        <v>0</v>
      </c>
      <c r="J675" s="107" t="str">
        <f t="shared" si="20"/>
        <v/>
      </c>
    </row>
    <row r="676" spans="1:10">
      <c r="A676" s="22">
        <v>675</v>
      </c>
      <c r="B676" s="22" t="s">
        <v>15</v>
      </c>
      <c r="C676" s="40" t="s">
        <v>9024</v>
      </c>
      <c r="D676" s="39" t="s">
        <v>5240</v>
      </c>
      <c r="E676" s="22" t="s">
        <v>1952</v>
      </c>
      <c r="F676" s="22">
        <v>5</v>
      </c>
      <c r="G676" s="108">
        <v>106.12333333333333</v>
      </c>
      <c r="H676" s="25"/>
      <c r="I676" s="111">
        <f t="shared" si="21"/>
        <v>0</v>
      </c>
      <c r="J676" s="107" t="str">
        <f t="shared" si="20"/>
        <v/>
      </c>
    </row>
    <row r="677" spans="1:10">
      <c r="A677" s="22">
        <v>676</v>
      </c>
      <c r="B677" s="22" t="s">
        <v>15</v>
      </c>
      <c r="C677" s="40" t="s">
        <v>9023</v>
      </c>
      <c r="D677" s="39" t="s">
        <v>14324</v>
      </c>
      <c r="E677" s="22">
        <v>76823</v>
      </c>
      <c r="F677" s="22">
        <v>33</v>
      </c>
      <c r="G677" s="108">
        <v>22</v>
      </c>
      <c r="H677" s="25"/>
      <c r="I677" s="111">
        <f t="shared" si="21"/>
        <v>0</v>
      </c>
      <c r="J677" s="107" t="str">
        <f t="shared" si="20"/>
        <v/>
      </c>
    </row>
    <row r="678" spans="1:10">
      <c r="A678" s="22">
        <v>677</v>
      </c>
      <c r="B678" s="22" t="s">
        <v>15</v>
      </c>
      <c r="C678" s="40" t="s">
        <v>9022</v>
      </c>
      <c r="D678" s="39" t="s">
        <v>14147</v>
      </c>
      <c r="E678" s="22" t="s">
        <v>1952</v>
      </c>
      <c r="F678" s="22">
        <v>5</v>
      </c>
      <c r="G678" s="108">
        <v>90.63</v>
      </c>
      <c r="H678" s="25"/>
      <c r="I678" s="111">
        <f t="shared" si="21"/>
        <v>0</v>
      </c>
      <c r="J678" s="107" t="str">
        <f t="shared" si="20"/>
        <v/>
      </c>
    </row>
    <row r="679" spans="1:10">
      <c r="A679" s="22">
        <v>678</v>
      </c>
      <c r="B679" s="22" t="s">
        <v>15</v>
      </c>
      <c r="C679" s="40" t="s">
        <v>9021</v>
      </c>
      <c r="D679" s="39" t="s">
        <v>7983</v>
      </c>
      <c r="E679" s="22" t="s">
        <v>1952</v>
      </c>
      <c r="F679" s="22">
        <v>42</v>
      </c>
      <c r="G679" s="108">
        <v>37.840000000000003</v>
      </c>
      <c r="H679" s="25"/>
      <c r="I679" s="111">
        <f t="shared" si="21"/>
        <v>0</v>
      </c>
      <c r="J679" s="107" t="str">
        <f t="shared" si="20"/>
        <v/>
      </c>
    </row>
    <row r="680" spans="1:10">
      <c r="A680" s="22">
        <v>679</v>
      </c>
      <c r="B680" s="22" t="s">
        <v>15</v>
      </c>
      <c r="C680" s="40" t="s">
        <v>9020</v>
      </c>
      <c r="D680" s="39" t="s">
        <v>5240</v>
      </c>
      <c r="E680" s="22">
        <v>4811</v>
      </c>
      <c r="F680" s="22">
        <v>5</v>
      </c>
      <c r="G680" s="108">
        <v>140.25</v>
      </c>
      <c r="H680" s="25"/>
      <c r="I680" s="111">
        <f t="shared" si="21"/>
        <v>0</v>
      </c>
      <c r="J680" s="107" t="str">
        <f t="shared" si="20"/>
        <v/>
      </c>
    </row>
    <row r="681" spans="1:10">
      <c r="A681" s="22">
        <v>680</v>
      </c>
      <c r="B681" s="22" t="s">
        <v>15</v>
      </c>
      <c r="C681" s="40" t="s">
        <v>9020</v>
      </c>
      <c r="D681" s="39" t="s">
        <v>5240</v>
      </c>
      <c r="E681" s="22" t="s">
        <v>1952</v>
      </c>
      <c r="F681" s="22">
        <v>5</v>
      </c>
      <c r="G681" s="108">
        <v>144.08666666666667</v>
      </c>
      <c r="H681" s="25"/>
      <c r="I681" s="111">
        <f t="shared" si="21"/>
        <v>0</v>
      </c>
      <c r="J681" s="107" t="str">
        <f t="shared" si="20"/>
        <v/>
      </c>
    </row>
    <row r="682" spans="1:10">
      <c r="A682" s="22">
        <v>681</v>
      </c>
      <c r="B682" s="22" t="s">
        <v>15</v>
      </c>
      <c r="C682" s="40" t="s">
        <v>9019</v>
      </c>
      <c r="D682" s="39" t="s">
        <v>8896</v>
      </c>
      <c r="E682" s="22" t="s">
        <v>1952</v>
      </c>
      <c r="F682" s="22">
        <v>5</v>
      </c>
      <c r="G682" s="108">
        <v>33.74</v>
      </c>
      <c r="H682" s="25"/>
      <c r="I682" s="111">
        <f t="shared" si="21"/>
        <v>0</v>
      </c>
      <c r="J682" s="107" t="str">
        <f t="shared" si="20"/>
        <v/>
      </c>
    </row>
    <row r="683" spans="1:10">
      <c r="A683" s="22">
        <v>682</v>
      </c>
      <c r="B683" s="22" t="s">
        <v>15</v>
      </c>
      <c r="C683" s="40" t="s">
        <v>9019</v>
      </c>
      <c r="D683" s="39" t="s">
        <v>8896</v>
      </c>
      <c r="E683" s="22">
        <v>76823</v>
      </c>
      <c r="F683" s="22">
        <v>5</v>
      </c>
      <c r="G683" s="108">
        <v>26.156666666666666</v>
      </c>
      <c r="H683" s="25"/>
      <c r="I683" s="111">
        <f t="shared" si="21"/>
        <v>0</v>
      </c>
      <c r="J683" s="107" t="str">
        <f t="shared" si="20"/>
        <v/>
      </c>
    </row>
    <row r="684" spans="1:10">
      <c r="A684" s="22">
        <v>683</v>
      </c>
      <c r="B684" s="22" t="s">
        <v>15</v>
      </c>
      <c r="C684" s="40" t="s">
        <v>9018</v>
      </c>
      <c r="D684" s="39" t="s">
        <v>9017</v>
      </c>
      <c r="E684" s="22" t="s">
        <v>1952</v>
      </c>
      <c r="F684" s="22">
        <v>57</v>
      </c>
      <c r="G684" s="108">
        <v>802.02333333333343</v>
      </c>
      <c r="H684" s="25"/>
      <c r="I684" s="111">
        <f t="shared" si="21"/>
        <v>0</v>
      </c>
      <c r="J684" s="107" t="str">
        <f t="shared" si="20"/>
        <v/>
      </c>
    </row>
    <row r="685" spans="1:10">
      <c r="A685" s="22">
        <v>684</v>
      </c>
      <c r="B685" s="22" t="s">
        <v>15</v>
      </c>
      <c r="C685" s="40" t="s">
        <v>9016</v>
      </c>
      <c r="D685" s="39" t="s">
        <v>14325</v>
      </c>
      <c r="E685" s="22" t="s">
        <v>1952</v>
      </c>
      <c r="F685" s="22">
        <v>5</v>
      </c>
      <c r="G685" s="108">
        <v>60.569999999999993</v>
      </c>
      <c r="H685" s="25"/>
      <c r="I685" s="111">
        <f t="shared" si="21"/>
        <v>0</v>
      </c>
      <c r="J685" s="107" t="str">
        <f t="shared" si="20"/>
        <v/>
      </c>
    </row>
    <row r="686" spans="1:10">
      <c r="A686" s="22">
        <v>685</v>
      </c>
      <c r="B686" s="22" t="s">
        <v>15</v>
      </c>
      <c r="C686" s="40" t="s">
        <v>9015</v>
      </c>
      <c r="D686" s="39" t="s">
        <v>14326</v>
      </c>
      <c r="E686" s="22" t="s">
        <v>1952</v>
      </c>
      <c r="F686" s="22">
        <v>8</v>
      </c>
      <c r="G686" s="108">
        <v>8.2699999999999978</v>
      </c>
      <c r="H686" s="25"/>
      <c r="I686" s="111">
        <f t="shared" si="21"/>
        <v>0</v>
      </c>
      <c r="J686" s="107" t="str">
        <f t="shared" si="20"/>
        <v/>
      </c>
    </row>
    <row r="687" spans="1:10">
      <c r="A687" s="22">
        <v>686</v>
      </c>
      <c r="B687" s="22" t="s">
        <v>15</v>
      </c>
      <c r="C687" s="40" t="s">
        <v>9014</v>
      </c>
      <c r="D687" s="39" t="s">
        <v>14157</v>
      </c>
      <c r="E687" s="22">
        <v>76823</v>
      </c>
      <c r="F687" s="22">
        <v>5</v>
      </c>
      <c r="G687" s="108">
        <v>62.440000000000005</v>
      </c>
      <c r="H687" s="25"/>
      <c r="I687" s="111">
        <f t="shared" si="21"/>
        <v>0</v>
      </c>
      <c r="J687" s="107" t="str">
        <f t="shared" si="20"/>
        <v/>
      </c>
    </row>
    <row r="688" spans="1:10">
      <c r="A688" s="22">
        <v>687</v>
      </c>
      <c r="B688" s="22" t="s">
        <v>15</v>
      </c>
      <c r="C688" s="40" t="s">
        <v>9013</v>
      </c>
      <c r="D688" s="39" t="s">
        <v>14327</v>
      </c>
      <c r="E688" s="22" t="s">
        <v>1952</v>
      </c>
      <c r="F688" s="22">
        <v>22</v>
      </c>
      <c r="G688" s="108">
        <v>36.983333333333341</v>
      </c>
      <c r="H688" s="25"/>
      <c r="I688" s="111">
        <f t="shared" si="21"/>
        <v>0</v>
      </c>
      <c r="J688" s="107" t="str">
        <f t="shared" si="20"/>
        <v/>
      </c>
    </row>
    <row r="689" spans="1:10">
      <c r="A689" s="22">
        <v>688</v>
      </c>
      <c r="B689" s="22" t="s">
        <v>15</v>
      </c>
      <c r="C689" s="40" t="s">
        <v>9012</v>
      </c>
      <c r="D689" s="39" t="s">
        <v>9009</v>
      </c>
      <c r="E689" s="22" t="s">
        <v>1952</v>
      </c>
      <c r="F689" s="22">
        <v>5</v>
      </c>
      <c r="G689" s="108">
        <v>138.84</v>
      </c>
      <c r="H689" s="25"/>
      <c r="I689" s="111">
        <f t="shared" si="21"/>
        <v>0</v>
      </c>
      <c r="J689" s="107" t="str">
        <f t="shared" si="20"/>
        <v/>
      </c>
    </row>
    <row r="690" spans="1:10">
      <c r="A690" s="22">
        <v>689</v>
      </c>
      <c r="B690" s="22" t="s">
        <v>15</v>
      </c>
      <c r="C690" s="40" t="s">
        <v>9011</v>
      </c>
      <c r="D690" s="39" t="s">
        <v>9009</v>
      </c>
      <c r="E690" s="22" t="s">
        <v>1952</v>
      </c>
      <c r="F690" s="22">
        <v>5</v>
      </c>
      <c r="G690" s="108">
        <v>901.43333333333339</v>
      </c>
      <c r="H690" s="25"/>
      <c r="I690" s="111">
        <f t="shared" si="21"/>
        <v>0</v>
      </c>
      <c r="J690" s="107" t="str">
        <f t="shared" si="20"/>
        <v/>
      </c>
    </row>
    <row r="691" spans="1:10">
      <c r="A691" s="22">
        <v>690</v>
      </c>
      <c r="B691" s="22" t="s">
        <v>15</v>
      </c>
      <c r="C691" s="40" t="s">
        <v>9010</v>
      </c>
      <c r="D691" s="39" t="s">
        <v>9009</v>
      </c>
      <c r="E691" s="22" t="s">
        <v>1952</v>
      </c>
      <c r="F691" s="22">
        <v>5</v>
      </c>
      <c r="G691" s="108">
        <v>78.909999999999982</v>
      </c>
      <c r="H691" s="25"/>
      <c r="I691" s="111">
        <f t="shared" si="21"/>
        <v>0</v>
      </c>
      <c r="J691" s="107" t="str">
        <f t="shared" si="20"/>
        <v/>
      </c>
    </row>
    <row r="692" spans="1:10">
      <c r="A692" s="22">
        <v>691</v>
      </c>
      <c r="B692" s="22" t="s">
        <v>15</v>
      </c>
      <c r="C692" s="40" t="s">
        <v>9008</v>
      </c>
      <c r="D692" s="39" t="s">
        <v>14328</v>
      </c>
      <c r="E692" s="22" t="s">
        <v>1952</v>
      </c>
      <c r="F692" s="22">
        <v>5</v>
      </c>
      <c r="G692" s="108">
        <v>196.89333333333335</v>
      </c>
      <c r="H692" s="25"/>
      <c r="I692" s="111">
        <f t="shared" si="21"/>
        <v>0</v>
      </c>
      <c r="J692" s="107" t="str">
        <f t="shared" si="20"/>
        <v/>
      </c>
    </row>
    <row r="693" spans="1:10">
      <c r="A693" s="22">
        <v>692</v>
      </c>
      <c r="B693" s="22" t="s">
        <v>15</v>
      </c>
      <c r="C693" s="40" t="s">
        <v>9008</v>
      </c>
      <c r="D693" s="39" t="s">
        <v>14328</v>
      </c>
      <c r="E693" s="22">
        <v>76823</v>
      </c>
      <c r="F693" s="22">
        <v>5</v>
      </c>
      <c r="G693" s="108">
        <v>154.49333333333334</v>
      </c>
      <c r="H693" s="25"/>
      <c r="I693" s="111">
        <f t="shared" si="21"/>
        <v>0</v>
      </c>
      <c r="J693" s="107" t="str">
        <f t="shared" si="20"/>
        <v/>
      </c>
    </row>
    <row r="694" spans="1:10">
      <c r="A694" s="22">
        <v>693</v>
      </c>
      <c r="B694" s="22" t="s">
        <v>15</v>
      </c>
      <c r="C694" s="40" t="s">
        <v>9007</v>
      </c>
      <c r="D694" s="39" t="s">
        <v>5240</v>
      </c>
      <c r="E694" s="22" t="s">
        <v>1952</v>
      </c>
      <c r="F694" s="22">
        <v>11</v>
      </c>
      <c r="G694" s="108">
        <v>45.373333333333335</v>
      </c>
      <c r="H694" s="25"/>
      <c r="I694" s="111">
        <f t="shared" si="21"/>
        <v>0</v>
      </c>
      <c r="J694" s="107" t="str">
        <f t="shared" si="20"/>
        <v/>
      </c>
    </row>
    <row r="695" spans="1:10">
      <c r="A695" s="22">
        <v>694</v>
      </c>
      <c r="B695" s="22" t="s">
        <v>15</v>
      </c>
      <c r="C695" s="40" t="s">
        <v>9007</v>
      </c>
      <c r="D695" s="39" t="s">
        <v>5240</v>
      </c>
      <c r="E695" s="22">
        <v>76823</v>
      </c>
      <c r="F695" s="22">
        <v>10</v>
      </c>
      <c r="G695" s="108">
        <v>40.22</v>
      </c>
      <c r="H695" s="25"/>
      <c r="I695" s="111">
        <f t="shared" si="21"/>
        <v>0</v>
      </c>
      <c r="J695" s="107" t="str">
        <f t="shared" si="20"/>
        <v/>
      </c>
    </row>
    <row r="696" spans="1:10">
      <c r="A696" s="22">
        <v>695</v>
      </c>
      <c r="B696" s="22" t="s">
        <v>15</v>
      </c>
      <c r="C696" s="40" t="s">
        <v>9006</v>
      </c>
      <c r="D696" s="39" t="s">
        <v>14087</v>
      </c>
      <c r="E696" s="22">
        <v>71286</v>
      </c>
      <c r="F696" s="22">
        <v>705</v>
      </c>
      <c r="G696" s="108">
        <v>3.2366666666666668</v>
      </c>
      <c r="H696" s="25"/>
      <c r="I696" s="111">
        <f t="shared" si="21"/>
        <v>0</v>
      </c>
      <c r="J696" s="107" t="str">
        <f t="shared" si="20"/>
        <v/>
      </c>
    </row>
    <row r="697" spans="1:10">
      <c r="A697" s="22">
        <v>696</v>
      </c>
      <c r="B697" s="22" t="s">
        <v>15</v>
      </c>
      <c r="C697" s="40" t="s">
        <v>9005</v>
      </c>
      <c r="D697" s="39" t="s">
        <v>14329</v>
      </c>
      <c r="E697" s="22">
        <v>71286</v>
      </c>
      <c r="F697" s="22">
        <v>100</v>
      </c>
      <c r="G697" s="108">
        <v>3.7033333333333331</v>
      </c>
      <c r="H697" s="25"/>
      <c r="I697" s="111">
        <f t="shared" si="21"/>
        <v>0</v>
      </c>
      <c r="J697" s="107" t="str">
        <f t="shared" si="20"/>
        <v/>
      </c>
    </row>
    <row r="698" spans="1:10">
      <c r="A698" s="22">
        <v>697</v>
      </c>
      <c r="B698" s="22" t="s">
        <v>15</v>
      </c>
      <c r="C698" s="40" t="s">
        <v>9004</v>
      </c>
      <c r="D698" s="39" t="s">
        <v>14087</v>
      </c>
      <c r="E698" s="22">
        <v>71286</v>
      </c>
      <c r="F698" s="22">
        <v>50</v>
      </c>
      <c r="G698" s="108">
        <v>3.3366666666666664</v>
      </c>
      <c r="H698" s="25"/>
      <c r="I698" s="111">
        <f t="shared" si="21"/>
        <v>0</v>
      </c>
      <c r="J698" s="107" t="str">
        <f t="shared" si="20"/>
        <v/>
      </c>
    </row>
    <row r="699" spans="1:10">
      <c r="A699" s="22">
        <v>698</v>
      </c>
      <c r="B699" s="22" t="s">
        <v>15</v>
      </c>
      <c r="C699" s="40" t="s">
        <v>9003</v>
      </c>
      <c r="D699" s="39" t="s">
        <v>14087</v>
      </c>
      <c r="E699" s="22">
        <v>71286</v>
      </c>
      <c r="F699" s="22">
        <v>170</v>
      </c>
      <c r="G699" s="108">
        <v>4.43</v>
      </c>
      <c r="H699" s="25"/>
      <c r="I699" s="111">
        <f t="shared" si="21"/>
        <v>0</v>
      </c>
      <c r="J699" s="107" t="str">
        <f t="shared" si="20"/>
        <v/>
      </c>
    </row>
    <row r="700" spans="1:10">
      <c r="A700" s="22">
        <v>699</v>
      </c>
      <c r="B700" s="22" t="s">
        <v>15</v>
      </c>
      <c r="C700" s="40" t="s">
        <v>9002</v>
      </c>
      <c r="D700" s="39" t="s">
        <v>14087</v>
      </c>
      <c r="E700" s="22">
        <v>71286</v>
      </c>
      <c r="F700" s="22">
        <v>270</v>
      </c>
      <c r="G700" s="108">
        <v>4.956666666666667</v>
      </c>
      <c r="H700" s="25"/>
      <c r="I700" s="111">
        <f t="shared" si="21"/>
        <v>0</v>
      </c>
      <c r="J700" s="107" t="str">
        <f t="shared" si="20"/>
        <v/>
      </c>
    </row>
    <row r="701" spans="1:10">
      <c r="A701" s="22">
        <v>700</v>
      </c>
      <c r="B701" s="22" t="s">
        <v>15</v>
      </c>
      <c r="C701" s="40" t="s">
        <v>9001</v>
      </c>
      <c r="D701" s="39" t="s">
        <v>2843</v>
      </c>
      <c r="E701" s="22">
        <v>71286</v>
      </c>
      <c r="F701" s="22">
        <v>20</v>
      </c>
      <c r="G701" s="108">
        <v>5.86</v>
      </c>
      <c r="H701" s="25"/>
      <c r="I701" s="111">
        <f t="shared" si="21"/>
        <v>0</v>
      </c>
      <c r="J701" s="107" t="str">
        <f t="shared" si="20"/>
        <v/>
      </c>
    </row>
    <row r="702" spans="1:10">
      <c r="A702" s="22">
        <v>701</v>
      </c>
      <c r="B702" s="22" t="s">
        <v>15</v>
      </c>
      <c r="C702" s="40" t="s">
        <v>9000</v>
      </c>
      <c r="D702" s="39" t="s">
        <v>14329</v>
      </c>
      <c r="E702" s="22">
        <v>71286</v>
      </c>
      <c r="F702" s="22">
        <v>40</v>
      </c>
      <c r="G702" s="108">
        <v>2.0466666666666664</v>
      </c>
      <c r="H702" s="25"/>
      <c r="I702" s="111">
        <f t="shared" si="21"/>
        <v>0</v>
      </c>
      <c r="J702" s="107" t="str">
        <f t="shared" si="20"/>
        <v/>
      </c>
    </row>
    <row r="703" spans="1:10">
      <c r="A703" s="22">
        <v>702</v>
      </c>
      <c r="B703" s="22" t="s">
        <v>15</v>
      </c>
      <c r="C703" s="40" t="s">
        <v>8999</v>
      </c>
      <c r="D703" s="39" t="s">
        <v>14087</v>
      </c>
      <c r="E703" s="22">
        <v>71286</v>
      </c>
      <c r="F703" s="22">
        <v>30</v>
      </c>
      <c r="G703" s="108">
        <v>2.3766666666666665</v>
      </c>
      <c r="H703" s="25"/>
      <c r="I703" s="111">
        <f t="shared" si="21"/>
        <v>0</v>
      </c>
      <c r="J703" s="107" t="str">
        <f t="shared" si="20"/>
        <v/>
      </c>
    </row>
    <row r="704" spans="1:10">
      <c r="A704" s="22">
        <v>703</v>
      </c>
      <c r="B704" s="22" t="s">
        <v>15</v>
      </c>
      <c r="C704" s="40" t="s">
        <v>8998</v>
      </c>
      <c r="D704" s="39" t="s">
        <v>14087</v>
      </c>
      <c r="E704" s="22">
        <v>71286</v>
      </c>
      <c r="F704" s="22">
        <v>25</v>
      </c>
      <c r="G704" s="108">
        <v>2.4433333333333334</v>
      </c>
      <c r="H704" s="25"/>
      <c r="I704" s="111">
        <f t="shared" si="21"/>
        <v>0</v>
      </c>
      <c r="J704" s="107" t="str">
        <f t="shared" si="20"/>
        <v/>
      </c>
    </row>
    <row r="705" spans="1:10">
      <c r="A705" s="22">
        <v>704</v>
      </c>
      <c r="B705" s="22" t="s">
        <v>15</v>
      </c>
      <c r="C705" s="40" t="s">
        <v>8997</v>
      </c>
      <c r="D705" s="39" t="s">
        <v>14087</v>
      </c>
      <c r="E705" s="22">
        <v>71286</v>
      </c>
      <c r="F705" s="22">
        <v>30</v>
      </c>
      <c r="G705" s="108">
        <v>3.7966666666666669</v>
      </c>
      <c r="H705" s="25"/>
      <c r="I705" s="111">
        <f t="shared" si="21"/>
        <v>0</v>
      </c>
      <c r="J705" s="107" t="str">
        <f t="shared" si="20"/>
        <v/>
      </c>
    </row>
    <row r="706" spans="1:10">
      <c r="A706" s="22">
        <v>705</v>
      </c>
      <c r="B706" s="22" t="s">
        <v>15</v>
      </c>
      <c r="C706" s="40" t="s">
        <v>8996</v>
      </c>
      <c r="D706" s="39" t="s">
        <v>14087</v>
      </c>
      <c r="E706" s="22">
        <v>71286</v>
      </c>
      <c r="F706" s="22">
        <v>51</v>
      </c>
      <c r="G706" s="108">
        <v>2.67</v>
      </c>
      <c r="H706" s="25"/>
      <c r="I706" s="111">
        <f t="shared" si="21"/>
        <v>0</v>
      </c>
      <c r="J706" s="107" t="str">
        <f t="shared" ref="J706:J769" si="22">IF(H:H&gt;G:G, "Above Estimated Unit Price", "")</f>
        <v/>
      </c>
    </row>
    <row r="707" spans="1:10">
      <c r="A707" s="22">
        <v>706</v>
      </c>
      <c r="B707" s="22" t="s">
        <v>15</v>
      </c>
      <c r="C707" s="40" t="s">
        <v>8995</v>
      </c>
      <c r="D707" s="39" t="s">
        <v>14087</v>
      </c>
      <c r="E707" s="22">
        <v>71286</v>
      </c>
      <c r="F707" s="22">
        <v>200</v>
      </c>
      <c r="G707" s="108">
        <v>3.7133333333333329</v>
      </c>
      <c r="H707" s="25"/>
      <c r="I707" s="111">
        <f t="shared" ref="I707:I770" si="23">F707*H707</f>
        <v>0</v>
      </c>
      <c r="J707" s="107" t="str">
        <f t="shared" si="22"/>
        <v/>
      </c>
    </row>
    <row r="708" spans="1:10">
      <c r="A708" s="22">
        <v>707</v>
      </c>
      <c r="B708" s="22" t="s">
        <v>15</v>
      </c>
      <c r="C708" s="40" t="s">
        <v>8994</v>
      </c>
      <c r="D708" s="39" t="s">
        <v>14330</v>
      </c>
      <c r="E708" s="22">
        <v>71895</v>
      </c>
      <c r="F708" s="22">
        <v>5</v>
      </c>
      <c r="G708" s="108">
        <v>110.95</v>
      </c>
      <c r="H708" s="25"/>
      <c r="I708" s="111">
        <f t="shared" si="23"/>
        <v>0</v>
      </c>
      <c r="J708" s="107" t="str">
        <f t="shared" si="22"/>
        <v/>
      </c>
    </row>
    <row r="709" spans="1:10">
      <c r="A709" s="22">
        <v>708</v>
      </c>
      <c r="B709" s="22" t="s">
        <v>15</v>
      </c>
      <c r="C709" s="40" t="s">
        <v>8993</v>
      </c>
      <c r="D709" s="39" t="s">
        <v>4980</v>
      </c>
      <c r="E709" s="22" t="s">
        <v>8992</v>
      </c>
      <c r="F709" s="22">
        <v>5</v>
      </c>
      <c r="G709" s="108">
        <v>300</v>
      </c>
      <c r="H709" s="25"/>
      <c r="I709" s="111">
        <f t="shared" si="23"/>
        <v>0</v>
      </c>
      <c r="J709" s="107" t="str">
        <f t="shared" si="22"/>
        <v/>
      </c>
    </row>
    <row r="710" spans="1:10">
      <c r="A710" s="22">
        <v>709</v>
      </c>
      <c r="B710" s="22" t="s">
        <v>15</v>
      </c>
      <c r="C710" s="40" t="s">
        <v>8991</v>
      </c>
      <c r="D710" s="39" t="s">
        <v>8990</v>
      </c>
      <c r="E710" s="22">
        <v>99207</v>
      </c>
      <c r="F710" s="22">
        <v>6</v>
      </c>
      <c r="G710" s="108">
        <v>16.196666666666665</v>
      </c>
      <c r="H710" s="25"/>
      <c r="I710" s="111">
        <f t="shared" si="23"/>
        <v>0</v>
      </c>
      <c r="J710" s="107" t="str">
        <f t="shared" si="22"/>
        <v/>
      </c>
    </row>
    <row r="711" spans="1:10">
      <c r="A711" s="22">
        <v>710</v>
      </c>
      <c r="B711" s="22" t="s">
        <v>15</v>
      </c>
      <c r="C711" s="40" t="s">
        <v>8989</v>
      </c>
      <c r="D711" s="39" t="s">
        <v>14331</v>
      </c>
      <c r="E711" s="22">
        <v>60119</v>
      </c>
      <c r="F711" s="22">
        <v>68</v>
      </c>
      <c r="G711" s="108">
        <v>2.4300000000000002</v>
      </c>
      <c r="H711" s="25"/>
      <c r="I711" s="111">
        <f t="shared" si="23"/>
        <v>0</v>
      </c>
      <c r="J711" s="107" t="str">
        <f t="shared" si="22"/>
        <v/>
      </c>
    </row>
    <row r="712" spans="1:10">
      <c r="A712" s="22">
        <v>711</v>
      </c>
      <c r="B712" s="22" t="s">
        <v>15</v>
      </c>
      <c r="C712" s="40" t="s">
        <v>8988</v>
      </c>
      <c r="D712" s="39" t="s">
        <v>2759</v>
      </c>
      <c r="E712" s="22">
        <v>72606</v>
      </c>
      <c r="F712" s="22">
        <v>6</v>
      </c>
      <c r="G712" s="108">
        <v>49.78</v>
      </c>
      <c r="H712" s="25"/>
      <c r="I712" s="111">
        <f t="shared" si="23"/>
        <v>0</v>
      </c>
      <c r="J712" s="107" t="str">
        <f t="shared" si="22"/>
        <v/>
      </c>
    </row>
    <row r="713" spans="1:10">
      <c r="A713" s="22">
        <v>712</v>
      </c>
      <c r="B713" s="22" t="s">
        <v>15</v>
      </c>
      <c r="C713" s="40" t="s">
        <v>8987</v>
      </c>
      <c r="D713" s="39" t="s">
        <v>14332</v>
      </c>
      <c r="E713" s="22">
        <v>9445</v>
      </c>
      <c r="F713" s="22">
        <v>5</v>
      </c>
      <c r="G713" s="108">
        <v>3164.67</v>
      </c>
      <c r="H713" s="25"/>
      <c r="I713" s="111">
        <f t="shared" si="23"/>
        <v>0</v>
      </c>
      <c r="J713" s="107" t="str">
        <f t="shared" si="22"/>
        <v/>
      </c>
    </row>
    <row r="714" spans="1:10">
      <c r="A714" s="22">
        <v>713</v>
      </c>
      <c r="B714" s="22" t="s">
        <v>15</v>
      </c>
      <c r="C714" s="40" t="s">
        <v>8986</v>
      </c>
      <c r="D714" s="39" t="s">
        <v>14333</v>
      </c>
      <c r="E714" s="22">
        <v>9445</v>
      </c>
      <c r="F714" s="22">
        <v>10</v>
      </c>
      <c r="G714" s="108">
        <v>1579.2966666666669</v>
      </c>
      <c r="H714" s="25"/>
      <c r="I714" s="111">
        <f t="shared" si="23"/>
        <v>0</v>
      </c>
      <c r="J714" s="107" t="str">
        <f t="shared" si="22"/>
        <v/>
      </c>
    </row>
    <row r="715" spans="1:10">
      <c r="A715" s="22">
        <v>714</v>
      </c>
      <c r="B715" s="22" t="s">
        <v>15</v>
      </c>
      <c r="C715" s="40" t="s">
        <v>8985</v>
      </c>
      <c r="D715" s="39" t="s">
        <v>6131</v>
      </c>
      <c r="E715" s="22">
        <v>99240</v>
      </c>
      <c r="F715" s="22">
        <v>5</v>
      </c>
      <c r="G715" s="108">
        <v>143.4</v>
      </c>
      <c r="H715" s="25"/>
      <c r="I715" s="111">
        <f t="shared" si="23"/>
        <v>0</v>
      </c>
      <c r="J715" s="107" t="str">
        <f t="shared" si="22"/>
        <v/>
      </c>
    </row>
    <row r="716" spans="1:10">
      <c r="A716" s="22">
        <v>715</v>
      </c>
      <c r="B716" s="22" t="s">
        <v>15</v>
      </c>
      <c r="C716" s="40" t="s">
        <v>8984</v>
      </c>
      <c r="D716" s="39" t="s">
        <v>14334</v>
      </c>
      <c r="E716" s="22">
        <v>99240</v>
      </c>
      <c r="F716" s="22">
        <v>5</v>
      </c>
      <c r="G716" s="108">
        <v>1231.5</v>
      </c>
      <c r="H716" s="25"/>
      <c r="I716" s="111">
        <f t="shared" si="23"/>
        <v>0</v>
      </c>
      <c r="J716" s="107" t="str">
        <f t="shared" si="22"/>
        <v/>
      </c>
    </row>
    <row r="717" spans="1:10">
      <c r="A717" s="22">
        <v>716</v>
      </c>
      <c r="B717" s="22" t="s">
        <v>15</v>
      </c>
      <c r="C717" s="40" t="s">
        <v>8983</v>
      </c>
      <c r="D717" s="39" t="s">
        <v>3419</v>
      </c>
      <c r="E717" s="22">
        <v>2653</v>
      </c>
      <c r="F717" s="22">
        <v>18</v>
      </c>
      <c r="G717" s="108">
        <v>6.56</v>
      </c>
      <c r="H717" s="25"/>
      <c r="I717" s="111">
        <f t="shared" si="23"/>
        <v>0</v>
      </c>
      <c r="J717" s="107" t="str">
        <f t="shared" si="22"/>
        <v/>
      </c>
    </row>
    <row r="718" spans="1:10">
      <c r="A718" s="22">
        <v>717</v>
      </c>
      <c r="B718" s="22" t="s">
        <v>15</v>
      </c>
      <c r="C718" s="40" t="s">
        <v>8982</v>
      </c>
      <c r="D718" s="39" t="s">
        <v>14335</v>
      </c>
      <c r="E718" s="22">
        <v>99207</v>
      </c>
      <c r="F718" s="22">
        <v>5</v>
      </c>
      <c r="G718" s="108">
        <v>113.22666666666667</v>
      </c>
      <c r="H718" s="25"/>
      <c r="I718" s="111">
        <f t="shared" si="23"/>
        <v>0</v>
      </c>
      <c r="J718" s="107" t="str">
        <f t="shared" si="22"/>
        <v/>
      </c>
    </row>
    <row r="719" spans="1:10">
      <c r="A719" s="22">
        <v>718</v>
      </c>
      <c r="B719" s="22" t="s">
        <v>15</v>
      </c>
      <c r="C719" s="40" t="s">
        <v>8981</v>
      </c>
      <c r="D719" s="39" t="s">
        <v>8980</v>
      </c>
      <c r="E719" s="22">
        <v>25693</v>
      </c>
      <c r="F719" s="22">
        <v>5</v>
      </c>
      <c r="G719" s="108">
        <v>4742.87</v>
      </c>
      <c r="H719" s="25"/>
      <c r="I719" s="111">
        <f t="shared" si="23"/>
        <v>0</v>
      </c>
      <c r="J719" s="107" t="str">
        <f t="shared" si="22"/>
        <v/>
      </c>
    </row>
    <row r="720" spans="1:10">
      <c r="A720" s="22">
        <v>719</v>
      </c>
      <c r="B720" s="22" t="s">
        <v>15</v>
      </c>
      <c r="C720" s="40" t="s">
        <v>8979</v>
      </c>
      <c r="D720" s="39" t="s">
        <v>14336</v>
      </c>
      <c r="E720" s="22">
        <v>25693</v>
      </c>
      <c r="F720" s="22">
        <v>5</v>
      </c>
      <c r="G720" s="108">
        <v>4670.29</v>
      </c>
      <c r="H720" s="25"/>
      <c r="I720" s="111">
        <f t="shared" si="23"/>
        <v>0</v>
      </c>
      <c r="J720" s="107" t="str">
        <f t="shared" si="22"/>
        <v/>
      </c>
    </row>
    <row r="721" spans="1:10">
      <c r="A721" s="22">
        <v>720</v>
      </c>
      <c r="B721" s="22" t="s">
        <v>15</v>
      </c>
      <c r="C721" s="40" t="s">
        <v>8979</v>
      </c>
      <c r="D721" s="39" t="s">
        <v>14064</v>
      </c>
      <c r="E721" s="22">
        <v>61423</v>
      </c>
      <c r="F721" s="22">
        <v>5</v>
      </c>
      <c r="G721" s="108">
        <v>3376.5</v>
      </c>
      <c r="H721" s="25"/>
      <c r="I721" s="111">
        <f t="shared" si="23"/>
        <v>0</v>
      </c>
      <c r="J721" s="107" t="str">
        <f t="shared" si="22"/>
        <v/>
      </c>
    </row>
    <row r="722" spans="1:10">
      <c r="A722" s="22">
        <v>721</v>
      </c>
      <c r="B722" s="22" t="s">
        <v>15</v>
      </c>
      <c r="C722" s="40" t="s">
        <v>8978</v>
      </c>
      <c r="D722" s="39" t="s">
        <v>14337</v>
      </c>
      <c r="E722" s="22" t="s">
        <v>298</v>
      </c>
      <c r="F722" s="22">
        <v>5</v>
      </c>
      <c r="G722" s="108">
        <v>879.5</v>
      </c>
      <c r="H722" s="25"/>
      <c r="I722" s="111">
        <f t="shared" si="23"/>
        <v>0</v>
      </c>
      <c r="J722" s="107" t="str">
        <f t="shared" si="22"/>
        <v/>
      </c>
    </row>
    <row r="723" spans="1:10">
      <c r="A723" s="22">
        <v>722</v>
      </c>
      <c r="B723" s="22" t="s">
        <v>15</v>
      </c>
      <c r="C723" s="40" t="s">
        <v>8977</v>
      </c>
      <c r="D723" s="39" t="s">
        <v>2854</v>
      </c>
      <c r="E723" s="22">
        <v>72914</v>
      </c>
      <c r="F723" s="22">
        <v>5</v>
      </c>
      <c r="G723" s="108">
        <v>2165.6933333333332</v>
      </c>
      <c r="H723" s="25"/>
      <c r="I723" s="111">
        <f t="shared" si="23"/>
        <v>0</v>
      </c>
      <c r="J723" s="107" t="str">
        <f t="shared" si="22"/>
        <v/>
      </c>
    </row>
    <row r="724" spans="1:10">
      <c r="A724" s="22">
        <v>723</v>
      </c>
      <c r="B724" s="22" t="s">
        <v>15</v>
      </c>
      <c r="C724" s="40" t="s">
        <v>8976</v>
      </c>
      <c r="D724" s="39" t="s">
        <v>2854</v>
      </c>
      <c r="E724" s="22">
        <v>72914</v>
      </c>
      <c r="F724" s="22">
        <v>5</v>
      </c>
      <c r="G724" s="108">
        <v>716.49666666666656</v>
      </c>
      <c r="H724" s="25"/>
      <c r="I724" s="111">
        <f t="shared" si="23"/>
        <v>0</v>
      </c>
      <c r="J724" s="107" t="str">
        <f t="shared" si="22"/>
        <v/>
      </c>
    </row>
    <row r="725" spans="1:10">
      <c r="A725" s="22">
        <v>724</v>
      </c>
      <c r="B725" s="22" t="s">
        <v>15</v>
      </c>
      <c r="C725" s="40" t="s">
        <v>8975</v>
      </c>
      <c r="D725" s="39" t="s">
        <v>2854</v>
      </c>
      <c r="E725" s="22">
        <v>72914</v>
      </c>
      <c r="F725" s="22">
        <v>25</v>
      </c>
      <c r="G725" s="108">
        <v>2005.3933333333334</v>
      </c>
      <c r="H725" s="25"/>
      <c r="I725" s="111">
        <f t="shared" si="23"/>
        <v>0</v>
      </c>
      <c r="J725" s="107" t="str">
        <f t="shared" si="22"/>
        <v/>
      </c>
    </row>
    <row r="726" spans="1:10">
      <c r="A726" s="22">
        <v>725</v>
      </c>
      <c r="B726" s="22" t="s">
        <v>15</v>
      </c>
      <c r="C726" s="40" t="s">
        <v>8974</v>
      </c>
      <c r="D726" s="39" t="s">
        <v>2759</v>
      </c>
      <c r="E726" s="22">
        <v>99207</v>
      </c>
      <c r="F726" s="22">
        <v>45</v>
      </c>
      <c r="G726" s="108">
        <v>2.0299999999999998</v>
      </c>
      <c r="H726" s="25"/>
      <c r="I726" s="111">
        <f t="shared" si="23"/>
        <v>0</v>
      </c>
      <c r="J726" s="107" t="str">
        <f t="shared" si="22"/>
        <v/>
      </c>
    </row>
    <row r="727" spans="1:10">
      <c r="A727" s="22">
        <v>726</v>
      </c>
      <c r="B727" s="22" t="s">
        <v>15</v>
      </c>
      <c r="C727" s="40" t="s">
        <v>8973</v>
      </c>
      <c r="D727" s="39" t="s">
        <v>14338</v>
      </c>
      <c r="E727" s="22">
        <v>99207</v>
      </c>
      <c r="F727" s="22">
        <v>5</v>
      </c>
      <c r="G727" s="108">
        <v>135.72999999999999</v>
      </c>
      <c r="H727" s="25"/>
      <c r="I727" s="111">
        <f t="shared" si="23"/>
        <v>0</v>
      </c>
      <c r="J727" s="107" t="str">
        <f t="shared" si="22"/>
        <v/>
      </c>
    </row>
    <row r="728" spans="1:10">
      <c r="A728" s="22">
        <v>727</v>
      </c>
      <c r="B728" s="22" t="s">
        <v>15</v>
      </c>
      <c r="C728" s="40" t="s">
        <v>8972</v>
      </c>
      <c r="D728" s="39" t="s">
        <v>8971</v>
      </c>
      <c r="E728" s="22">
        <v>24446</v>
      </c>
      <c r="F728" s="22">
        <v>5</v>
      </c>
      <c r="G728" s="108">
        <v>122.67333333333335</v>
      </c>
      <c r="H728" s="25"/>
      <c r="I728" s="111">
        <f t="shared" si="23"/>
        <v>0</v>
      </c>
      <c r="J728" s="107" t="str">
        <f t="shared" si="22"/>
        <v/>
      </c>
    </row>
    <row r="729" spans="1:10">
      <c r="A729" s="22">
        <v>728</v>
      </c>
      <c r="B729" s="22" t="s">
        <v>15</v>
      </c>
      <c r="C729" s="40" t="s">
        <v>8970</v>
      </c>
      <c r="D729" s="39" t="s">
        <v>14061</v>
      </c>
      <c r="E729" s="22">
        <v>99207</v>
      </c>
      <c r="F729" s="22">
        <v>5</v>
      </c>
      <c r="G729" s="108">
        <v>431.60999999999996</v>
      </c>
      <c r="H729" s="25"/>
      <c r="I729" s="111">
        <f t="shared" si="23"/>
        <v>0</v>
      </c>
      <c r="J729" s="107" t="str">
        <f t="shared" si="22"/>
        <v/>
      </c>
    </row>
    <row r="730" spans="1:10">
      <c r="A730" s="22">
        <v>729</v>
      </c>
      <c r="B730" s="22" t="s">
        <v>15</v>
      </c>
      <c r="C730" s="40" t="s">
        <v>8969</v>
      </c>
      <c r="D730" s="39" t="s">
        <v>14339</v>
      </c>
      <c r="E730" s="22">
        <v>99207</v>
      </c>
      <c r="F730" s="22">
        <v>5</v>
      </c>
      <c r="G730" s="108">
        <v>584.41</v>
      </c>
      <c r="H730" s="25"/>
      <c r="I730" s="111">
        <f t="shared" si="23"/>
        <v>0</v>
      </c>
      <c r="J730" s="107" t="str">
        <f t="shared" si="22"/>
        <v/>
      </c>
    </row>
    <row r="731" spans="1:10">
      <c r="A731" s="22">
        <v>730</v>
      </c>
      <c r="B731" s="22" t="s">
        <v>15</v>
      </c>
      <c r="C731" s="40" t="s">
        <v>8968</v>
      </c>
      <c r="D731" s="39" t="s">
        <v>14340</v>
      </c>
      <c r="E731" s="22">
        <v>99207</v>
      </c>
      <c r="F731" s="22">
        <v>5</v>
      </c>
      <c r="G731" s="108">
        <v>43.46</v>
      </c>
      <c r="H731" s="25"/>
      <c r="I731" s="111">
        <f t="shared" si="23"/>
        <v>0</v>
      </c>
      <c r="J731" s="107" t="str">
        <f t="shared" si="22"/>
        <v/>
      </c>
    </row>
    <row r="732" spans="1:10">
      <c r="A732" s="22">
        <v>731</v>
      </c>
      <c r="B732" s="22" t="s">
        <v>15</v>
      </c>
      <c r="C732" s="40" t="s">
        <v>8967</v>
      </c>
      <c r="D732" s="39" t="s">
        <v>2854</v>
      </c>
      <c r="E732" s="22">
        <v>72914</v>
      </c>
      <c r="F732" s="22">
        <v>29</v>
      </c>
      <c r="G732" s="108">
        <v>1813.6066666666666</v>
      </c>
      <c r="H732" s="25"/>
      <c r="I732" s="111">
        <f t="shared" si="23"/>
        <v>0</v>
      </c>
      <c r="J732" s="107" t="str">
        <f t="shared" si="22"/>
        <v/>
      </c>
    </row>
    <row r="733" spans="1:10">
      <c r="A733" s="22">
        <v>732</v>
      </c>
      <c r="B733" s="22" t="s">
        <v>15</v>
      </c>
      <c r="C733" s="40" t="s">
        <v>8966</v>
      </c>
      <c r="D733" s="39" t="s">
        <v>8965</v>
      </c>
      <c r="E733" s="22">
        <v>72914</v>
      </c>
      <c r="F733" s="22">
        <v>5</v>
      </c>
      <c r="G733" s="108">
        <v>1406.323333333333</v>
      </c>
      <c r="H733" s="25"/>
      <c r="I733" s="111">
        <f t="shared" si="23"/>
        <v>0</v>
      </c>
      <c r="J733" s="107" t="str">
        <f t="shared" si="22"/>
        <v/>
      </c>
    </row>
    <row r="734" spans="1:10">
      <c r="A734" s="22">
        <v>733</v>
      </c>
      <c r="B734" s="22" t="s">
        <v>15</v>
      </c>
      <c r="C734" s="40" t="s">
        <v>8964</v>
      </c>
      <c r="D734" s="39" t="s">
        <v>2854</v>
      </c>
      <c r="E734" s="22">
        <v>72914</v>
      </c>
      <c r="F734" s="22">
        <v>5</v>
      </c>
      <c r="G734" s="108">
        <v>67</v>
      </c>
      <c r="H734" s="25"/>
      <c r="I734" s="111">
        <f t="shared" si="23"/>
        <v>0</v>
      </c>
      <c r="J734" s="107" t="str">
        <f t="shared" si="22"/>
        <v/>
      </c>
    </row>
    <row r="735" spans="1:10">
      <c r="A735" s="22">
        <v>734</v>
      </c>
      <c r="B735" s="22" t="s">
        <v>15</v>
      </c>
      <c r="C735" s="40" t="s">
        <v>8963</v>
      </c>
      <c r="D735" s="39" t="s">
        <v>3676</v>
      </c>
      <c r="E735" s="22">
        <v>72914</v>
      </c>
      <c r="F735" s="22">
        <v>5</v>
      </c>
      <c r="G735" s="108">
        <v>1373.3466666666666</v>
      </c>
      <c r="H735" s="25"/>
      <c r="I735" s="111">
        <f t="shared" si="23"/>
        <v>0</v>
      </c>
      <c r="J735" s="107" t="str">
        <f t="shared" si="22"/>
        <v/>
      </c>
    </row>
    <row r="736" spans="1:10">
      <c r="A736" s="22">
        <v>735</v>
      </c>
      <c r="B736" s="22" t="s">
        <v>15</v>
      </c>
      <c r="C736" s="40" t="s">
        <v>8962</v>
      </c>
      <c r="D736" s="39" t="s">
        <v>8961</v>
      </c>
      <c r="E736" s="22">
        <v>99207</v>
      </c>
      <c r="F736" s="22">
        <v>5</v>
      </c>
      <c r="G736" s="108">
        <v>111.22666666666667</v>
      </c>
      <c r="H736" s="25"/>
      <c r="I736" s="111">
        <f t="shared" si="23"/>
        <v>0</v>
      </c>
      <c r="J736" s="107" t="str">
        <f t="shared" si="22"/>
        <v/>
      </c>
    </row>
    <row r="737" spans="1:10">
      <c r="A737" s="22">
        <v>736</v>
      </c>
      <c r="B737" s="22" t="s">
        <v>15</v>
      </c>
      <c r="C737" s="40" t="s">
        <v>8960</v>
      </c>
      <c r="D737" s="39" t="s">
        <v>6050</v>
      </c>
      <c r="E737" s="22">
        <v>99207</v>
      </c>
      <c r="F737" s="22">
        <v>30</v>
      </c>
      <c r="G737" s="108">
        <v>17.04</v>
      </c>
      <c r="H737" s="25"/>
      <c r="I737" s="111">
        <f t="shared" si="23"/>
        <v>0</v>
      </c>
      <c r="J737" s="107" t="str">
        <f t="shared" si="22"/>
        <v/>
      </c>
    </row>
    <row r="738" spans="1:10">
      <c r="A738" s="22">
        <v>737</v>
      </c>
      <c r="B738" s="22" t="s">
        <v>15</v>
      </c>
      <c r="C738" s="40" t="s">
        <v>8959</v>
      </c>
      <c r="D738" s="39" t="s">
        <v>14341</v>
      </c>
      <c r="E738" s="22">
        <v>99207</v>
      </c>
      <c r="F738" s="22">
        <v>5</v>
      </c>
      <c r="G738" s="108">
        <v>39.979999999999997</v>
      </c>
      <c r="H738" s="25"/>
      <c r="I738" s="111">
        <f t="shared" si="23"/>
        <v>0</v>
      </c>
      <c r="J738" s="107" t="str">
        <f t="shared" si="22"/>
        <v/>
      </c>
    </row>
    <row r="739" spans="1:10">
      <c r="A739" s="22">
        <v>738</v>
      </c>
      <c r="B739" s="22" t="s">
        <v>15</v>
      </c>
      <c r="C739" s="40" t="s">
        <v>8958</v>
      </c>
      <c r="D739" s="39" t="s">
        <v>5590</v>
      </c>
      <c r="E739" s="22">
        <v>99207</v>
      </c>
      <c r="F739" s="22">
        <v>5</v>
      </c>
      <c r="G739" s="108">
        <v>104.37666666666667</v>
      </c>
      <c r="H739" s="25"/>
      <c r="I739" s="111">
        <f t="shared" si="23"/>
        <v>0</v>
      </c>
      <c r="J739" s="107" t="str">
        <f t="shared" si="22"/>
        <v/>
      </c>
    </row>
    <row r="740" spans="1:10">
      <c r="A740" s="22">
        <v>739</v>
      </c>
      <c r="B740" s="22" t="s">
        <v>15</v>
      </c>
      <c r="C740" s="40" t="s">
        <v>8957</v>
      </c>
      <c r="D740" s="39" t="s">
        <v>6050</v>
      </c>
      <c r="E740" s="22">
        <v>99207</v>
      </c>
      <c r="F740" s="22">
        <v>5</v>
      </c>
      <c r="G740" s="108">
        <v>13.966666666666669</v>
      </c>
      <c r="H740" s="25"/>
      <c r="I740" s="111">
        <f t="shared" si="23"/>
        <v>0</v>
      </c>
      <c r="J740" s="107" t="str">
        <f t="shared" si="22"/>
        <v/>
      </c>
    </row>
    <row r="741" spans="1:10">
      <c r="A741" s="22">
        <v>740</v>
      </c>
      <c r="B741" s="22" t="s">
        <v>15</v>
      </c>
      <c r="C741" s="40" t="s">
        <v>8956</v>
      </c>
      <c r="D741" s="39" t="s">
        <v>7784</v>
      </c>
      <c r="E741" s="22">
        <v>99207</v>
      </c>
      <c r="F741" s="22">
        <v>6</v>
      </c>
      <c r="G741" s="108">
        <v>193.63333333333333</v>
      </c>
      <c r="H741" s="25"/>
      <c r="I741" s="111">
        <f t="shared" si="23"/>
        <v>0</v>
      </c>
      <c r="J741" s="107" t="str">
        <f t="shared" si="22"/>
        <v/>
      </c>
    </row>
    <row r="742" spans="1:10">
      <c r="A742" s="22">
        <v>741</v>
      </c>
      <c r="B742" s="22" t="s">
        <v>15</v>
      </c>
      <c r="C742" s="40" t="s">
        <v>8955</v>
      </c>
      <c r="D742" s="39" t="s">
        <v>3385</v>
      </c>
      <c r="E742" s="22">
        <v>99207</v>
      </c>
      <c r="F742" s="22">
        <v>6</v>
      </c>
      <c r="G742" s="108">
        <v>58.366666666666667</v>
      </c>
      <c r="H742" s="25"/>
      <c r="I742" s="111">
        <f t="shared" si="23"/>
        <v>0</v>
      </c>
      <c r="J742" s="107" t="str">
        <f t="shared" si="22"/>
        <v/>
      </c>
    </row>
    <row r="743" spans="1:10">
      <c r="A743" s="22">
        <v>742</v>
      </c>
      <c r="B743" s="22" t="s">
        <v>15</v>
      </c>
      <c r="C743" s="40" t="s">
        <v>8954</v>
      </c>
      <c r="D743" s="39" t="s">
        <v>14342</v>
      </c>
      <c r="E743" s="22">
        <v>99207</v>
      </c>
      <c r="F743" s="22">
        <v>5</v>
      </c>
      <c r="G743" s="108">
        <v>71.59</v>
      </c>
      <c r="H743" s="25"/>
      <c r="I743" s="111">
        <f t="shared" si="23"/>
        <v>0</v>
      </c>
      <c r="J743" s="107" t="str">
        <f t="shared" si="22"/>
        <v/>
      </c>
    </row>
    <row r="744" spans="1:10">
      <c r="A744" s="22">
        <v>743</v>
      </c>
      <c r="B744" s="22" t="s">
        <v>15</v>
      </c>
      <c r="C744" s="40" t="s">
        <v>8953</v>
      </c>
      <c r="D744" s="39" t="s">
        <v>3989</v>
      </c>
      <c r="E744" s="22">
        <v>99207</v>
      </c>
      <c r="F744" s="22">
        <v>6</v>
      </c>
      <c r="G744" s="108">
        <v>11.553333333333333</v>
      </c>
      <c r="H744" s="25"/>
      <c r="I744" s="111">
        <f t="shared" si="23"/>
        <v>0</v>
      </c>
      <c r="J744" s="107" t="str">
        <f t="shared" si="22"/>
        <v/>
      </c>
    </row>
    <row r="745" spans="1:10">
      <c r="A745" s="22">
        <v>744</v>
      </c>
      <c r="B745" s="22" t="s">
        <v>15</v>
      </c>
      <c r="C745" s="40" t="s">
        <v>8952</v>
      </c>
      <c r="D745" s="39" t="s">
        <v>3989</v>
      </c>
      <c r="E745" s="22">
        <v>99207</v>
      </c>
      <c r="F745" s="22">
        <v>6</v>
      </c>
      <c r="G745" s="108">
        <v>11.81</v>
      </c>
      <c r="H745" s="25"/>
      <c r="I745" s="111">
        <f t="shared" si="23"/>
        <v>0</v>
      </c>
      <c r="J745" s="107" t="str">
        <f t="shared" si="22"/>
        <v/>
      </c>
    </row>
    <row r="746" spans="1:10">
      <c r="A746" s="22">
        <v>745</v>
      </c>
      <c r="B746" s="22" t="s">
        <v>15</v>
      </c>
      <c r="C746" s="40" t="s">
        <v>8951</v>
      </c>
      <c r="D746" s="39" t="s">
        <v>3989</v>
      </c>
      <c r="E746" s="22">
        <v>99207</v>
      </c>
      <c r="F746" s="22">
        <v>7</v>
      </c>
      <c r="G746" s="108">
        <v>7.4533333333333331</v>
      </c>
      <c r="H746" s="25"/>
      <c r="I746" s="111">
        <f t="shared" si="23"/>
        <v>0</v>
      </c>
      <c r="J746" s="107" t="str">
        <f t="shared" si="22"/>
        <v/>
      </c>
    </row>
    <row r="747" spans="1:10">
      <c r="A747" s="22">
        <v>746</v>
      </c>
      <c r="B747" s="22" t="s">
        <v>15</v>
      </c>
      <c r="C747" s="40" t="s">
        <v>8950</v>
      </c>
      <c r="D747" s="39" t="s">
        <v>14343</v>
      </c>
      <c r="E747" s="22">
        <v>99207</v>
      </c>
      <c r="F747" s="22">
        <v>10</v>
      </c>
      <c r="G747" s="108">
        <v>11.85</v>
      </c>
      <c r="H747" s="25"/>
      <c r="I747" s="111">
        <f t="shared" si="23"/>
        <v>0</v>
      </c>
      <c r="J747" s="107" t="str">
        <f t="shared" si="22"/>
        <v/>
      </c>
    </row>
    <row r="748" spans="1:10">
      <c r="A748" s="22">
        <v>747</v>
      </c>
      <c r="B748" s="22" t="s">
        <v>15</v>
      </c>
      <c r="C748" s="40" t="s">
        <v>8949</v>
      </c>
      <c r="D748" s="39" t="s">
        <v>3989</v>
      </c>
      <c r="E748" s="22">
        <v>99207</v>
      </c>
      <c r="F748" s="22">
        <v>8</v>
      </c>
      <c r="G748" s="108">
        <v>10.9</v>
      </c>
      <c r="H748" s="25"/>
      <c r="I748" s="111">
        <f t="shared" si="23"/>
        <v>0</v>
      </c>
      <c r="J748" s="107" t="str">
        <f t="shared" si="22"/>
        <v/>
      </c>
    </row>
    <row r="749" spans="1:10">
      <c r="A749" s="22">
        <v>748</v>
      </c>
      <c r="B749" s="22" t="s">
        <v>15</v>
      </c>
      <c r="C749" s="40" t="s">
        <v>8948</v>
      </c>
      <c r="D749" s="39" t="s">
        <v>2743</v>
      </c>
      <c r="E749" s="22">
        <v>81039</v>
      </c>
      <c r="F749" s="22">
        <v>5</v>
      </c>
      <c r="G749" s="108">
        <v>59.13</v>
      </c>
      <c r="H749" s="25"/>
      <c r="I749" s="111">
        <f t="shared" si="23"/>
        <v>0</v>
      </c>
      <c r="J749" s="107" t="str">
        <f t="shared" si="22"/>
        <v/>
      </c>
    </row>
    <row r="750" spans="1:10">
      <c r="A750" s="22">
        <v>749</v>
      </c>
      <c r="B750" s="22" t="s">
        <v>15</v>
      </c>
      <c r="C750" s="40" t="s">
        <v>8947</v>
      </c>
      <c r="D750" s="39" t="s">
        <v>14344</v>
      </c>
      <c r="E750" s="22">
        <v>99207</v>
      </c>
      <c r="F750" s="22">
        <v>5</v>
      </c>
      <c r="G750" s="108">
        <v>3363.3933333333334</v>
      </c>
      <c r="H750" s="25"/>
      <c r="I750" s="111">
        <f t="shared" si="23"/>
        <v>0</v>
      </c>
      <c r="J750" s="107" t="str">
        <f t="shared" si="22"/>
        <v/>
      </c>
    </row>
    <row r="751" spans="1:10">
      <c r="A751" s="22">
        <v>750</v>
      </c>
      <c r="B751" s="22" t="s">
        <v>15</v>
      </c>
      <c r="C751" s="40" t="s">
        <v>8946</v>
      </c>
      <c r="D751" s="39" t="s">
        <v>5218</v>
      </c>
      <c r="E751" s="22">
        <v>99207</v>
      </c>
      <c r="F751" s="22">
        <v>5</v>
      </c>
      <c r="G751" s="108">
        <v>232.36</v>
      </c>
      <c r="H751" s="25"/>
      <c r="I751" s="111">
        <f t="shared" si="23"/>
        <v>0</v>
      </c>
      <c r="J751" s="107" t="str">
        <f t="shared" si="22"/>
        <v/>
      </c>
    </row>
    <row r="752" spans="1:10">
      <c r="A752" s="22">
        <v>751</v>
      </c>
      <c r="B752" s="22" t="s">
        <v>15</v>
      </c>
      <c r="C752" s="40" t="s">
        <v>8945</v>
      </c>
      <c r="D752" s="39" t="s">
        <v>8944</v>
      </c>
      <c r="E752" s="22">
        <v>99207</v>
      </c>
      <c r="F752" s="22">
        <v>5</v>
      </c>
      <c r="G752" s="108">
        <v>60</v>
      </c>
      <c r="H752" s="25"/>
      <c r="I752" s="111">
        <f t="shared" si="23"/>
        <v>0</v>
      </c>
      <c r="J752" s="107" t="str">
        <f t="shared" si="22"/>
        <v/>
      </c>
    </row>
    <row r="753" spans="1:10">
      <c r="A753" s="22">
        <v>752</v>
      </c>
      <c r="B753" s="22" t="s">
        <v>15</v>
      </c>
      <c r="C753" s="40" t="s">
        <v>8943</v>
      </c>
      <c r="D753" s="39" t="s">
        <v>14289</v>
      </c>
      <c r="E753" s="22">
        <v>99207</v>
      </c>
      <c r="F753" s="22">
        <v>5</v>
      </c>
      <c r="G753" s="108">
        <v>1626.8033333333333</v>
      </c>
      <c r="H753" s="25"/>
      <c r="I753" s="111">
        <f t="shared" si="23"/>
        <v>0</v>
      </c>
      <c r="J753" s="107" t="str">
        <f t="shared" si="22"/>
        <v/>
      </c>
    </row>
    <row r="754" spans="1:10">
      <c r="A754" s="22">
        <v>753</v>
      </c>
      <c r="B754" s="22" t="s">
        <v>15</v>
      </c>
      <c r="C754" s="40" t="s">
        <v>8942</v>
      </c>
      <c r="D754" s="39" t="s">
        <v>14289</v>
      </c>
      <c r="E754" s="22">
        <v>99207</v>
      </c>
      <c r="F754" s="22">
        <v>5</v>
      </c>
      <c r="G754" s="108">
        <v>1648.3833333333332</v>
      </c>
      <c r="H754" s="25"/>
      <c r="I754" s="111">
        <f t="shared" si="23"/>
        <v>0</v>
      </c>
      <c r="J754" s="107" t="str">
        <f t="shared" si="22"/>
        <v/>
      </c>
    </row>
    <row r="755" spans="1:10">
      <c r="A755" s="22">
        <v>754</v>
      </c>
      <c r="B755" s="22" t="s">
        <v>15</v>
      </c>
      <c r="C755" s="40" t="s">
        <v>8941</v>
      </c>
      <c r="D755" s="39" t="s">
        <v>14289</v>
      </c>
      <c r="E755" s="22">
        <v>99207</v>
      </c>
      <c r="F755" s="22">
        <v>5</v>
      </c>
      <c r="G755" s="108">
        <v>457.28666666666669</v>
      </c>
      <c r="H755" s="25"/>
      <c r="I755" s="111">
        <f t="shared" si="23"/>
        <v>0</v>
      </c>
      <c r="J755" s="107" t="str">
        <f t="shared" si="22"/>
        <v/>
      </c>
    </row>
    <row r="756" spans="1:10">
      <c r="A756" s="22">
        <v>755</v>
      </c>
      <c r="B756" s="22" t="s">
        <v>15</v>
      </c>
      <c r="C756" s="40" t="s">
        <v>8940</v>
      </c>
      <c r="D756" s="39" t="s">
        <v>14345</v>
      </c>
      <c r="E756" s="22">
        <v>99207</v>
      </c>
      <c r="F756" s="22">
        <v>5</v>
      </c>
      <c r="G756" s="108">
        <v>400.87000000000006</v>
      </c>
      <c r="H756" s="25"/>
      <c r="I756" s="111">
        <f t="shared" si="23"/>
        <v>0</v>
      </c>
      <c r="J756" s="107" t="str">
        <f t="shared" si="22"/>
        <v/>
      </c>
    </row>
    <row r="757" spans="1:10">
      <c r="A757" s="22">
        <v>756</v>
      </c>
      <c r="B757" s="22" t="s">
        <v>15</v>
      </c>
      <c r="C757" s="40" t="s">
        <v>8939</v>
      </c>
      <c r="D757" s="39" t="s">
        <v>14346</v>
      </c>
      <c r="E757" s="22">
        <v>7482</v>
      </c>
      <c r="F757" s="22">
        <v>17</v>
      </c>
      <c r="G757" s="108">
        <v>37.006666666666668</v>
      </c>
      <c r="H757" s="25"/>
      <c r="I757" s="111">
        <f t="shared" si="23"/>
        <v>0</v>
      </c>
      <c r="J757" s="107" t="str">
        <f t="shared" si="22"/>
        <v/>
      </c>
    </row>
    <row r="758" spans="1:10">
      <c r="A758" s="22">
        <v>757</v>
      </c>
      <c r="B758" s="22" t="s">
        <v>15</v>
      </c>
      <c r="C758" s="40" t="s">
        <v>8938</v>
      </c>
      <c r="D758" s="39" t="s">
        <v>6497</v>
      </c>
      <c r="E758" s="22">
        <v>99207</v>
      </c>
      <c r="F758" s="22">
        <v>5</v>
      </c>
      <c r="G758" s="108">
        <v>59.023333333333333</v>
      </c>
      <c r="H758" s="25"/>
      <c r="I758" s="111">
        <f t="shared" si="23"/>
        <v>0</v>
      </c>
      <c r="J758" s="107" t="str">
        <f t="shared" si="22"/>
        <v/>
      </c>
    </row>
    <row r="759" spans="1:10">
      <c r="A759" s="22">
        <v>758</v>
      </c>
      <c r="B759" s="22" t="s">
        <v>15</v>
      </c>
      <c r="C759" s="40" t="s">
        <v>8937</v>
      </c>
      <c r="D759" s="39" t="s">
        <v>14347</v>
      </c>
      <c r="E759" s="22" t="s">
        <v>8936</v>
      </c>
      <c r="F759" s="22">
        <v>5</v>
      </c>
      <c r="G759" s="108">
        <v>402.3</v>
      </c>
      <c r="H759" s="25"/>
      <c r="I759" s="111">
        <f t="shared" si="23"/>
        <v>0</v>
      </c>
      <c r="J759" s="107" t="str">
        <f t="shared" si="22"/>
        <v/>
      </c>
    </row>
    <row r="760" spans="1:10">
      <c r="A760" s="22">
        <v>759</v>
      </c>
      <c r="B760" s="22" t="s">
        <v>15</v>
      </c>
      <c r="C760" s="40" t="s">
        <v>8935</v>
      </c>
      <c r="D760" s="39" t="s">
        <v>14348</v>
      </c>
      <c r="E760" s="22">
        <v>99207</v>
      </c>
      <c r="F760" s="22">
        <v>5</v>
      </c>
      <c r="G760" s="108">
        <v>225.18999999999997</v>
      </c>
      <c r="H760" s="25"/>
      <c r="I760" s="111">
        <f t="shared" si="23"/>
        <v>0</v>
      </c>
      <c r="J760" s="107" t="str">
        <f t="shared" si="22"/>
        <v/>
      </c>
    </row>
    <row r="761" spans="1:10">
      <c r="A761" s="22">
        <v>760</v>
      </c>
      <c r="B761" s="22" t="s">
        <v>15</v>
      </c>
      <c r="C761" s="40" t="s">
        <v>8934</v>
      </c>
      <c r="D761" s="39" t="s">
        <v>2764</v>
      </c>
      <c r="E761" s="22">
        <v>99207</v>
      </c>
      <c r="F761" s="22">
        <v>7</v>
      </c>
      <c r="G761" s="108">
        <v>8.7799999999999994</v>
      </c>
      <c r="H761" s="25"/>
      <c r="I761" s="111">
        <f t="shared" si="23"/>
        <v>0</v>
      </c>
      <c r="J761" s="107" t="str">
        <f t="shared" si="22"/>
        <v/>
      </c>
    </row>
    <row r="762" spans="1:10">
      <c r="A762" s="22">
        <v>761</v>
      </c>
      <c r="B762" s="22" t="s">
        <v>15</v>
      </c>
      <c r="C762" s="40" t="s">
        <v>8933</v>
      </c>
      <c r="D762" s="39" t="s">
        <v>3374</v>
      </c>
      <c r="E762" s="22">
        <v>99207</v>
      </c>
      <c r="F762" s="22">
        <v>7</v>
      </c>
      <c r="G762" s="108">
        <v>11.93</v>
      </c>
      <c r="H762" s="25"/>
      <c r="I762" s="111">
        <f t="shared" si="23"/>
        <v>0</v>
      </c>
      <c r="J762" s="107" t="str">
        <f t="shared" si="22"/>
        <v/>
      </c>
    </row>
    <row r="763" spans="1:10">
      <c r="A763" s="22">
        <v>762</v>
      </c>
      <c r="B763" s="22" t="s">
        <v>15</v>
      </c>
      <c r="C763" s="40" t="s">
        <v>8932</v>
      </c>
      <c r="D763" s="39" t="s">
        <v>3374</v>
      </c>
      <c r="E763" s="22">
        <v>99207</v>
      </c>
      <c r="F763" s="22">
        <v>10</v>
      </c>
      <c r="G763" s="108">
        <v>44.78</v>
      </c>
      <c r="H763" s="25"/>
      <c r="I763" s="111">
        <f t="shared" si="23"/>
        <v>0</v>
      </c>
      <c r="J763" s="107" t="str">
        <f t="shared" si="22"/>
        <v/>
      </c>
    </row>
    <row r="764" spans="1:10">
      <c r="A764" s="22">
        <v>763</v>
      </c>
      <c r="B764" s="22" t="s">
        <v>15</v>
      </c>
      <c r="C764" s="40" t="s">
        <v>8931</v>
      </c>
      <c r="D764" s="39" t="s">
        <v>14147</v>
      </c>
      <c r="E764" s="22">
        <v>99207</v>
      </c>
      <c r="F764" s="22">
        <v>5</v>
      </c>
      <c r="G764" s="108">
        <v>600.23666666666668</v>
      </c>
      <c r="H764" s="25"/>
      <c r="I764" s="111">
        <f t="shared" si="23"/>
        <v>0</v>
      </c>
      <c r="J764" s="107" t="str">
        <f t="shared" si="22"/>
        <v/>
      </c>
    </row>
    <row r="765" spans="1:10">
      <c r="A765" s="22">
        <v>764</v>
      </c>
      <c r="B765" s="22" t="s">
        <v>15</v>
      </c>
      <c r="C765" s="40" t="s">
        <v>8930</v>
      </c>
      <c r="D765" s="39" t="s">
        <v>2817</v>
      </c>
      <c r="E765" s="22">
        <v>99207</v>
      </c>
      <c r="F765" s="22">
        <v>5</v>
      </c>
      <c r="G765" s="108">
        <v>62.313333333333333</v>
      </c>
      <c r="H765" s="25"/>
      <c r="I765" s="111">
        <f t="shared" si="23"/>
        <v>0</v>
      </c>
      <c r="J765" s="107" t="str">
        <f t="shared" si="22"/>
        <v/>
      </c>
    </row>
    <row r="766" spans="1:10">
      <c r="A766" s="22">
        <v>765</v>
      </c>
      <c r="B766" s="22" t="s">
        <v>15</v>
      </c>
      <c r="C766" s="40" t="s">
        <v>8928</v>
      </c>
      <c r="D766" s="39" t="s">
        <v>14173</v>
      </c>
      <c r="E766" s="22">
        <v>99207</v>
      </c>
      <c r="F766" s="22">
        <v>5</v>
      </c>
      <c r="G766" s="108">
        <v>1059.79</v>
      </c>
      <c r="H766" s="25"/>
      <c r="I766" s="111">
        <f t="shared" si="23"/>
        <v>0</v>
      </c>
      <c r="J766" s="107" t="str">
        <f t="shared" si="22"/>
        <v/>
      </c>
    </row>
    <row r="767" spans="1:10">
      <c r="A767" s="22">
        <v>766</v>
      </c>
      <c r="B767" s="22" t="s">
        <v>15</v>
      </c>
      <c r="C767" s="40" t="s">
        <v>8927</v>
      </c>
      <c r="D767" s="39" t="s">
        <v>3236</v>
      </c>
      <c r="E767" s="22">
        <v>99207</v>
      </c>
      <c r="F767" s="22">
        <v>28</v>
      </c>
      <c r="G767" s="108">
        <v>14.576666666666668</v>
      </c>
      <c r="H767" s="25"/>
      <c r="I767" s="111">
        <f t="shared" si="23"/>
        <v>0</v>
      </c>
      <c r="J767" s="107" t="str">
        <f t="shared" si="22"/>
        <v/>
      </c>
    </row>
    <row r="768" spans="1:10">
      <c r="A768" s="22">
        <v>767</v>
      </c>
      <c r="B768" s="22" t="s">
        <v>15</v>
      </c>
      <c r="C768" s="40" t="s">
        <v>8926</v>
      </c>
      <c r="D768" s="39" t="s">
        <v>8925</v>
      </c>
      <c r="E768" s="22">
        <v>99207</v>
      </c>
      <c r="F768" s="22">
        <v>5</v>
      </c>
      <c r="G768" s="108">
        <v>257.10333333333335</v>
      </c>
      <c r="H768" s="25"/>
      <c r="I768" s="111">
        <f t="shared" si="23"/>
        <v>0</v>
      </c>
      <c r="J768" s="107" t="str">
        <f t="shared" si="22"/>
        <v/>
      </c>
    </row>
    <row r="769" spans="1:10">
      <c r="A769" s="22">
        <v>768</v>
      </c>
      <c r="B769" s="22" t="s">
        <v>15</v>
      </c>
      <c r="C769" s="40" t="s">
        <v>8924</v>
      </c>
      <c r="D769" s="39" t="s">
        <v>5493</v>
      </c>
      <c r="E769" s="22">
        <v>99207</v>
      </c>
      <c r="F769" s="22">
        <v>5</v>
      </c>
      <c r="G769" s="108">
        <v>44.99</v>
      </c>
      <c r="H769" s="25"/>
      <c r="I769" s="111">
        <f t="shared" si="23"/>
        <v>0</v>
      </c>
      <c r="J769" s="107" t="str">
        <f t="shared" si="22"/>
        <v/>
      </c>
    </row>
    <row r="770" spans="1:10">
      <c r="A770" s="22">
        <v>769</v>
      </c>
      <c r="B770" s="22" t="s">
        <v>15</v>
      </c>
      <c r="C770" s="40" t="s">
        <v>8923</v>
      </c>
      <c r="D770" s="39" t="s">
        <v>14349</v>
      </c>
      <c r="E770" s="22">
        <v>99207</v>
      </c>
      <c r="F770" s="22">
        <v>6</v>
      </c>
      <c r="G770" s="108">
        <v>39.113333333333337</v>
      </c>
      <c r="H770" s="25"/>
      <c r="I770" s="111">
        <f t="shared" si="23"/>
        <v>0</v>
      </c>
      <c r="J770" s="107" t="str">
        <f t="shared" ref="J770:J833" si="24">IF(H:H&gt;G:G, "Above Estimated Unit Price", "")</f>
        <v/>
      </c>
    </row>
    <row r="771" spans="1:10">
      <c r="A771" s="22">
        <v>770</v>
      </c>
      <c r="B771" s="22" t="s">
        <v>15</v>
      </c>
      <c r="C771" s="40" t="s">
        <v>8922</v>
      </c>
      <c r="D771" s="39" t="s">
        <v>14350</v>
      </c>
      <c r="E771" s="22">
        <v>99207</v>
      </c>
      <c r="F771" s="22">
        <v>5</v>
      </c>
      <c r="G771" s="108">
        <v>61.72</v>
      </c>
      <c r="H771" s="25"/>
      <c r="I771" s="111">
        <f t="shared" ref="I771:I834" si="25">F771*H771</f>
        <v>0</v>
      </c>
      <c r="J771" s="107" t="str">
        <f t="shared" si="24"/>
        <v/>
      </c>
    </row>
    <row r="772" spans="1:10">
      <c r="A772" s="22">
        <v>771</v>
      </c>
      <c r="B772" s="22" t="s">
        <v>15</v>
      </c>
      <c r="C772" s="40" t="s">
        <v>8921</v>
      </c>
      <c r="D772" s="39" t="s">
        <v>2963</v>
      </c>
      <c r="E772" s="22">
        <v>99207</v>
      </c>
      <c r="F772" s="22">
        <v>10</v>
      </c>
      <c r="G772" s="108">
        <v>77.706666666666663</v>
      </c>
      <c r="H772" s="25"/>
      <c r="I772" s="111">
        <f t="shared" si="25"/>
        <v>0</v>
      </c>
      <c r="J772" s="107" t="str">
        <f t="shared" si="24"/>
        <v/>
      </c>
    </row>
    <row r="773" spans="1:10">
      <c r="A773" s="22">
        <v>772</v>
      </c>
      <c r="B773" s="22" t="s">
        <v>15</v>
      </c>
      <c r="C773" s="40" t="s">
        <v>8920</v>
      </c>
      <c r="D773" s="39" t="s">
        <v>3385</v>
      </c>
      <c r="E773" s="22">
        <v>99207</v>
      </c>
      <c r="F773" s="22">
        <v>5</v>
      </c>
      <c r="G773" s="108">
        <v>38.50333333333333</v>
      </c>
      <c r="H773" s="25"/>
      <c r="I773" s="111">
        <f t="shared" si="25"/>
        <v>0</v>
      </c>
      <c r="J773" s="107" t="str">
        <f t="shared" si="24"/>
        <v/>
      </c>
    </row>
    <row r="774" spans="1:10">
      <c r="A774" s="22">
        <v>773</v>
      </c>
      <c r="B774" s="22" t="s">
        <v>15</v>
      </c>
      <c r="C774" s="40" t="s">
        <v>8919</v>
      </c>
      <c r="D774" s="39" t="s">
        <v>14351</v>
      </c>
      <c r="E774" s="22">
        <v>99207</v>
      </c>
      <c r="F774" s="22">
        <v>8</v>
      </c>
      <c r="G774" s="108">
        <v>84.63</v>
      </c>
      <c r="H774" s="25"/>
      <c r="I774" s="111">
        <f t="shared" si="25"/>
        <v>0</v>
      </c>
      <c r="J774" s="107" t="str">
        <f t="shared" si="24"/>
        <v/>
      </c>
    </row>
    <row r="775" spans="1:10">
      <c r="A775" s="22">
        <v>774</v>
      </c>
      <c r="B775" s="22" t="s">
        <v>15</v>
      </c>
      <c r="C775" s="40" t="s">
        <v>8918</v>
      </c>
      <c r="D775" s="39" t="s">
        <v>14352</v>
      </c>
      <c r="E775" s="22">
        <v>99207</v>
      </c>
      <c r="F775" s="22">
        <v>11</v>
      </c>
      <c r="G775" s="108">
        <v>5.4766666666666666</v>
      </c>
      <c r="H775" s="25"/>
      <c r="I775" s="111">
        <f t="shared" si="25"/>
        <v>0</v>
      </c>
      <c r="J775" s="107" t="str">
        <f t="shared" si="24"/>
        <v/>
      </c>
    </row>
    <row r="776" spans="1:10">
      <c r="A776" s="22">
        <v>775</v>
      </c>
      <c r="B776" s="22" t="s">
        <v>15</v>
      </c>
      <c r="C776" s="40" t="s">
        <v>8917</v>
      </c>
      <c r="D776" s="39" t="s">
        <v>2759</v>
      </c>
      <c r="E776" s="22">
        <v>99207</v>
      </c>
      <c r="F776" s="22">
        <v>18</v>
      </c>
      <c r="G776" s="108">
        <v>3.6933333333333329</v>
      </c>
      <c r="H776" s="25"/>
      <c r="I776" s="111">
        <f t="shared" si="25"/>
        <v>0</v>
      </c>
      <c r="J776" s="107" t="str">
        <f t="shared" si="24"/>
        <v/>
      </c>
    </row>
    <row r="777" spans="1:10">
      <c r="A777" s="22">
        <v>776</v>
      </c>
      <c r="B777" s="22" t="s">
        <v>15</v>
      </c>
      <c r="C777" s="40" t="s">
        <v>8916</v>
      </c>
      <c r="D777" s="39" t="s">
        <v>14353</v>
      </c>
      <c r="E777" s="22">
        <v>99207</v>
      </c>
      <c r="F777" s="22">
        <v>240</v>
      </c>
      <c r="G777" s="108">
        <v>26.47666666666667</v>
      </c>
      <c r="H777" s="25"/>
      <c r="I777" s="111">
        <f t="shared" si="25"/>
        <v>0</v>
      </c>
      <c r="J777" s="107" t="str">
        <f t="shared" si="24"/>
        <v/>
      </c>
    </row>
    <row r="778" spans="1:10">
      <c r="A778" s="22">
        <v>777</v>
      </c>
      <c r="B778" s="22" t="s">
        <v>15</v>
      </c>
      <c r="C778" s="40" t="s">
        <v>8915</v>
      </c>
      <c r="D778" s="39" t="s">
        <v>14353</v>
      </c>
      <c r="E778" s="22">
        <v>99207</v>
      </c>
      <c r="F778" s="22">
        <v>110</v>
      </c>
      <c r="G778" s="108">
        <v>26.960000000000004</v>
      </c>
      <c r="H778" s="25"/>
      <c r="I778" s="111">
        <f t="shared" si="25"/>
        <v>0</v>
      </c>
      <c r="J778" s="107" t="str">
        <f t="shared" si="24"/>
        <v/>
      </c>
    </row>
    <row r="779" spans="1:10">
      <c r="A779" s="22">
        <v>778</v>
      </c>
      <c r="B779" s="22" t="s">
        <v>15</v>
      </c>
      <c r="C779" s="40" t="s">
        <v>8914</v>
      </c>
      <c r="D779" s="39" t="s">
        <v>14354</v>
      </c>
      <c r="E779" s="22">
        <v>99207</v>
      </c>
      <c r="F779" s="22">
        <v>218</v>
      </c>
      <c r="G779" s="108">
        <v>24.679999999999996</v>
      </c>
      <c r="H779" s="25"/>
      <c r="I779" s="111">
        <f t="shared" si="25"/>
        <v>0</v>
      </c>
      <c r="J779" s="107" t="str">
        <f t="shared" si="24"/>
        <v/>
      </c>
    </row>
    <row r="780" spans="1:10">
      <c r="A780" s="22">
        <v>779</v>
      </c>
      <c r="B780" s="22" t="s">
        <v>15</v>
      </c>
      <c r="C780" s="40" t="s">
        <v>8913</v>
      </c>
      <c r="D780" s="39" t="s">
        <v>14344</v>
      </c>
      <c r="E780" s="22">
        <v>99207</v>
      </c>
      <c r="F780" s="22">
        <v>5</v>
      </c>
      <c r="G780" s="108">
        <v>125.19</v>
      </c>
      <c r="H780" s="25"/>
      <c r="I780" s="111">
        <f t="shared" si="25"/>
        <v>0</v>
      </c>
      <c r="J780" s="107" t="str">
        <f t="shared" si="24"/>
        <v/>
      </c>
    </row>
    <row r="781" spans="1:10">
      <c r="A781" s="22">
        <v>780</v>
      </c>
      <c r="B781" s="22" t="s">
        <v>15</v>
      </c>
      <c r="C781" s="40" t="s">
        <v>8912</v>
      </c>
      <c r="D781" s="39" t="s">
        <v>8911</v>
      </c>
      <c r="E781" s="22">
        <v>99207</v>
      </c>
      <c r="F781" s="22">
        <v>5</v>
      </c>
      <c r="G781" s="108">
        <v>664.29666666666674</v>
      </c>
      <c r="H781" s="25"/>
      <c r="I781" s="111">
        <f t="shared" si="25"/>
        <v>0</v>
      </c>
      <c r="J781" s="107" t="str">
        <f t="shared" si="24"/>
        <v/>
      </c>
    </row>
    <row r="782" spans="1:10">
      <c r="A782" s="22">
        <v>781</v>
      </c>
      <c r="B782" s="22" t="s">
        <v>15</v>
      </c>
      <c r="C782" s="40" t="s">
        <v>8910</v>
      </c>
      <c r="D782" s="39" t="s">
        <v>2759</v>
      </c>
      <c r="E782" s="22">
        <v>99207</v>
      </c>
      <c r="F782" s="22">
        <v>18</v>
      </c>
      <c r="G782" s="108">
        <v>7.0733333333333341</v>
      </c>
      <c r="H782" s="25"/>
      <c r="I782" s="111">
        <f t="shared" si="25"/>
        <v>0</v>
      </c>
      <c r="J782" s="107" t="str">
        <f t="shared" si="24"/>
        <v/>
      </c>
    </row>
    <row r="783" spans="1:10">
      <c r="A783" s="22">
        <v>782</v>
      </c>
      <c r="B783" s="22" t="s">
        <v>15</v>
      </c>
      <c r="C783" s="40" t="s">
        <v>8909</v>
      </c>
      <c r="D783" s="39" t="s">
        <v>14342</v>
      </c>
      <c r="E783" s="22">
        <v>99207</v>
      </c>
      <c r="F783" s="22">
        <v>18</v>
      </c>
      <c r="G783" s="108">
        <v>6.7600000000000007</v>
      </c>
      <c r="H783" s="25"/>
      <c r="I783" s="111">
        <f t="shared" si="25"/>
        <v>0</v>
      </c>
      <c r="J783" s="107" t="str">
        <f t="shared" si="24"/>
        <v/>
      </c>
    </row>
    <row r="784" spans="1:10">
      <c r="A784" s="22">
        <v>783</v>
      </c>
      <c r="B784" s="22" t="s">
        <v>15</v>
      </c>
      <c r="C784" s="40" t="s">
        <v>8908</v>
      </c>
      <c r="D784" s="39" t="s">
        <v>14355</v>
      </c>
      <c r="E784" s="22">
        <v>99207</v>
      </c>
      <c r="F784" s="22">
        <v>18</v>
      </c>
      <c r="G784" s="108">
        <v>38.22</v>
      </c>
      <c r="H784" s="25"/>
      <c r="I784" s="111">
        <f t="shared" si="25"/>
        <v>0</v>
      </c>
      <c r="J784" s="107" t="str">
        <f t="shared" si="24"/>
        <v/>
      </c>
    </row>
    <row r="785" spans="1:10">
      <c r="A785" s="22">
        <v>784</v>
      </c>
      <c r="B785" s="22" t="s">
        <v>15</v>
      </c>
      <c r="C785" s="40" t="s">
        <v>8907</v>
      </c>
      <c r="D785" s="39" t="s">
        <v>14356</v>
      </c>
      <c r="E785" s="22">
        <v>99207</v>
      </c>
      <c r="F785" s="22">
        <v>15</v>
      </c>
      <c r="G785" s="108">
        <v>15.526666666666666</v>
      </c>
      <c r="H785" s="25"/>
      <c r="I785" s="111">
        <f t="shared" si="25"/>
        <v>0</v>
      </c>
      <c r="J785" s="107" t="str">
        <f t="shared" si="24"/>
        <v/>
      </c>
    </row>
    <row r="786" spans="1:10">
      <c r="A786" s="22">
        <v>785</v>
      </c>
      <c r="B786" s="22" t="s">
        <v>15</v>
      </c>
      <c r="C786" s="40" t="s">
        <v>8906</v>
      </c>
      <c r="D786" s="39" t="s">
        <v>14356</v>
      </c>
      <c r="E786" s="22">
        <v>99207</v>
      </c>
      <c r="F786" s="22">
        <v>6</v>
      </c>
      <c r="G786" s="108">
        <v>22.36</v>
      </c>
      <c r="H786" s="25"/>
      <c r="I786" s="111">
        <f t="shared" si="25"/>
        <v>0</v>
      </c>
      <c r="J786" s="107" t="str">
        <f t="shared" si="24"/>
        <v/>
      </c>
    </row>
    <row r="787" spans="1:10">
      <c r="A787" s="22">
        <v>786</v>
      </c>
      <c r="B787" s="22" t="s">
        <v>15</v>
      </c>
      <c r="C787" s="40" t="s">
        <v>8905</v>
      </c>
      <c r="D787" s="39" t="s">
        <v>14357</v>
      </c>
      <c r="E787" s="22">
        <v>92215</v>
      </c>
      <c r="F787" s="22">
        <v>5</v>
      </c>
      <c r="G787" s="108">
        <v>18.673333333333332</v>
      </c>
      <c r="H787" s="25"/>
      <c r="I787" s="111">
        <f t="shared" si="25"/>
        <v>0</v>
      </c>
      <c r="J787" s="107" t="str">
        <f t="shared" si="24"/>
        <v/>
      </c>
    </row>
    <row r="788" spans="1:10">
      <c r="A788" s="22">
        <v>787</v>
      </c>
      <c r="B788" s="22" t="s">
        <v>15</v>
      </c>
      <c r="C788" s="40" t="s">
        <v>8904</v>
      </c>
      <c r="D788" s="39" t="s">
        <v>2775</v>
      </c>
      <c r="E788" s="22">
        <v>99207</v>
      </c>
      <c r="F788" s="22">
        <v>5</v>
      </c>
      <c r="G788" s="108">
        <v>52.786666666666669</v>
      </c>
      <c r="H788" s="25"/>
      <c r="I788" s="111">
        <f t="shared" si="25"/>
        <v>0</v>
      </c>
      <c r="J788" s="107" t="str">
        <f t="shared" si="24"/>
        <v/>
      </c>
    </row>
    <row r="789" spans="1:10">
      <c r="A789" s="22">
        <v>788</v>
      </c>
      <c r="B789" s="22" t="s">
        <v>15</v>
      </c>
      <c r="C789" s="40" t="s">
        <v>8903</v>
      </c>
      <c r="D789" s="39" t="s">
        <v>2838</v>
      </c>
      <c r="E789" s="22">
        <v>99207</v>
      </c>
      <c r="F789" s="22">
        <v>39</v>
      </c>
      <c r="G789" s="108">
        <v>21.573333333333334</v>
      </c>
      <c r="H789" s="25"/>
      <c r="I789" s="111">
        <f t="shared" si="25"/>
        <v>0</v>
      </c>
      <c r="J789" s="107" t="str">
        <f t="shared" si="24"/>
        <v/>
      </c>
    </row>
    <row r="790" spans="1:10">
      <c r="A790" s="22">
        <v>789</v>
      </c>
      <c r="B790" s="22" t="s">
        <v>15</v>
      </c>
      <c r="C790" s="40" t="s">
        <v>8902</v>
      </c>
      <c r="D790" s="39" t="s">
        <v>2838</v>
      </c>
      <c r="E790" s="22">
        <v>99207</v>
      </c>
      <c r="F790" s="22">
        <v>36</v>
      </c>
      <c r="G790" s="108">
        <v>1.5333333333333334</v>
      </c>
      <c r="H790" s="25"/>
      <c r="I790" s="111">
        <f t="shared" si="25"/>
        <v>0</v>
      </c>
      <c r="J790" s="107" t="str">
        <f t="shared" si="24"/>
        <v/>
      </c>
    </row>
    <row r="791" spans="1:10">
      <c r="A791" s="22">
        <v>790</v>
      </c>
      <c r="B791" s="22" t="s">
        <v>15</v>
      </c>
      <c r="C791" s="40" t="s">
        <v>8901</v>
      </c>
      <c r="D791" s="39" t="s">
        <v>7958</v>
      </c>
      <c r="E791" s="22">
        <v>99207</v>
      </c>
      <c r="F791" s="22">
        <v>75</v>
      </c>
      <c r="G791" s="108">
        <v>3.973333333333334</v>
      </c>
      <c r="H791" s="25"/>
      <c r="I791" s="111">
        <f t="shared" si="25"/>
        <v>0</v>
      </c>
      <c r="J791" s="107" t="str">
        <f t="shared" si="24"/>
        <v/>
      </c>
    </row>
    <row r="792" spans="1:10">
      <c r="A792" s="22">
        <v>791</v>
      </c>
      <c r="B792" s="22" t="s">
        <v>15</v>
      </c>
      <c r="C792" s="40" t="s">
        <v>8900</v>
      </c>
      <c r="D792" s="39" t="s">
        <v>3236</v>
      </c>
      <c r="E792" s="22">
        <v>99207</v>
      </c>
      <c r="F792" s="22">
        <v>9</v>
      </c>
      <c r="G792" s="108">
        <v>24.426666666666666</v>
      </c>
      <c r="H792" s="25"/>
      <c r="I792" s="111">
        <f t="shared" si="25"/>
        <v>0</v>
      </c>
      <c r="J792" s="107" t="str">
        <f t="shared" si="24"/>
        <v/>
      </c>
    </row>
    <row r="793" spans="1:10">
      <c r="A793" s="22">
        <v>792</v>
      </c>
      <c r="B793" s="22" t="s">
        <v>15</v>
      </c>
      <c r="C793" s="40" t="s">
        <v>8899</v>
      </c>
      <c r="D793" s="39" t="s">
        <v>14358</v>
      </c>
      <c r="E793" s="22">
        <v>99207</v>
      </c>
      <c r="F793" s="22">
        <v>222</v>
      </c>
      <c r="G793" s="108">
        <v>2.6466666666666665</v>
      </c>
      <c r="H793" s="25"/>
      <c r="I793" s="111">
        <f t="shared" si="25"/>
        <v>0</v>
      </c>
      <c r="J793" s="107" t="str">
        <f t="shared" si="24"/>
        <v/>
      </c>
    </row>
    <row r="794" spans="1:10">
      <c r="A794" s="22">
        <v>793</v>
      </c>
      <c r="B794" s="22" t="s">
        <v>15</v>
      </c>
      <c r="C794" s="40" t="s">
        <v>8898</v>
      </c>
      <c r="D794" s="39" t="s">
        <v>6406</v>
      </c>
      <c r="E794" s="22">
        <v>99207</v>
      </c>
      <c r="F794" s="22">
        <v>5</v>
      </c>
      <c r="G794" s="108">
        <v>26.44</v>
      </c>
      <c r="H794" s="25"/>
      <c r="I794" s="111">
        <f t="shared" si="25"/>
        <v>0</v>
      </c>
      <c r="J794" s="107" t="str">
        <f t="shared" si="24"/>
        <v/>
      </c>
    </row>
    <row r="795" spans="1:10">
      <c r="A795" s="22">
        <v>794</v>
      </c>
      <c r="B795" s="22" t="s">
        <v>15</v>
      </c>
      <c r="C795" s="40" t="s">
        <v>8897</v>
      </c>
      <c r="D795" s="39" t="s">
        <v>8896</v>
      </c>
      <c r="E795" s="22">
        <v>99207</v>
      </c>
      <c r="F795" s="22">
        <v>20</v>
      </c>
      <c r="G795" s="108">
        <v>55.733333333333327</v>
      </c>
      <c r="H795" s="25"/>
      <c r="I795" s="111">
        <f t="shared" si="25"/>
        <v>0</v>
      </c>
      <c r="J795" s="107" t="str">
        <f t="shared" si="24"/>
        <v/>
      </c>
    </row>
    <row r="796" spans="1:10">
      <c r="A796" s="22">
        <v>795</v>
      </c>
      <c r="B796" s="22" t="s">
        <v>15</v>
      </c>
      <c r="C796" s="40" t="s">
        <v>8895</v>
      </c>
      <c r="D796" s="39" t="s">
        <v>14359</v>
      </c>
      <c r="E796" s="22">
        <v>99207</v>
      </c>
      <c r="F796" s="22">
        <v>5</v>
      </c>
      <c r="G796" s="108">
        <v>207.91333333333333</v>
      </c>
      <c r="H796" s="25"/>
      <c r="I796" s="111">
        <f t="shared" si="25"/>
        <v>0</v>
      </c>
      <c r="J796" s="107" t="str">
        <f t="shared" si="24"/>
        <v/>
      </c>
    </row>
    <row r="797" spans="1:10">
      <c r="A797" s="22">
        <v>796</v>
      </c>
      <c r="B797" s="22" t="s">
        <v>15</v>
      </c>
      <c r="C797" s="40" t="s">
        <v>8894</v>
      </c>
      <c r="D797" s="39" t="s">
        <v>14359</v>
      </c>
      <c r="E797" s="22">
        <v>99207</v>
      </c>
      <c r="F797" s="22">
        <v>5</v>
      </c>
      <c r="G797" s="108">
        <v>74.603333333333339</v>
      </c>
      <c r="H797" s="25"/>
      <c r="I797" s="111">
        <f t="shared" si="25"/>
        <v>0</v>
      </c>
      <c r="J797" s="107" t="str">
        <f t="shared" si="24"/>
        <v/>
      </c>
    </row>
    <row r="798" spans="1:10">
      <c r="A798" s="22">
        <v>797</v>
      </c>
      <c r="B798" s="22" t="s">
        <v>15</v>
      </c>
      <c r="C798" s="40" t="s">
        <v>8893</v>
      </c>
      <c r="D798" s="39" t="s">
        <v>8892</v>
      </c>
      <c r="E798" s="22">
        <v>14711</v>
      </c>
      <c r="F798" s="22">
        <v>5</v>
      </c>
      <c r="G798" s="108">
        <v>363.54333333333335</v>
      </c>
      <c r="H798" s="25"/>
      <c r="I798" s="111">
        <f t="shared" si="25"/>
        <v>0</v>
      </c>
      <c r="J798" s="107" t="str">
        <f t="shared" si="24"/>
        <v/>
      </c>
    </row>
    <row r="799" spans="1:10">
      <c r="A799" s="22">
        <v>798</v>
      </c>
      <c r="B799" s="22" t="s">
        <v>15</v>
      </c>
      <c r="C799" s="40" t="s">
        <v>8891</v>
      </c>
      <c r="D799" s="39" t="s">
        <v>3351</v>
      </c>
      <c r="E799" s="22">
        <v>14711</v>
      </c>
      <c r="F799" s="22">
        <v>5</v>
      </c>
      <c r="G799" s="108">
        <v>795</v>
      </c>
      <c r="H799" s="25"/>
      <c r="I799" s="111">
        <f t="shared" si="25"/>
        <v>0</v>
      </c>
      <c r="J799" s="107" t="str">
        <f t="shared" si="24"/>
        <v/>
      </c>
    </row>
    <row r="800" spans="1:10">
      <c r="A800" s="22">
        <v>799</v>
      </c>
      <c r="B800" s="22" t="s">
        <v>15</v>
      </c>
      <c r="C800" s="40" t="s">
        <v>8890</v>
      </c>
      <c r="D800" s="39" t="s">
        <v>14360</v>
      </c>
      <c r="E800" s="22">
        <v>72914</v>
      </c>
      <c r="F800" s="22">
        <v>5</v>
      </c>
      <c r="G800" s="108">
        <v>1154.6466666666665</v>
      </c>
      <c r="H800" s="25"/>
      <c r="I800" s="111">
        <f t="shared" si="25"/>
        <v>0</v>
      </c>
      <c r="J800" s="107" t="str">
        <f t="shared" si="24"/>
        <v/>
      </c>
    </row>
    <row r="801" spans="1:10">
      <c r="A801" s="22">
        <v>800</v>
      </c>
      <c r="B801" s="22" t="s">
        <v>15</v>
      </c>
      <c r="C801" s="40" t="s">
        <v>8889</v>
      </c>
      <c r="D801" s="39" t="s">
        <v>14361</v>
      </c>
      <c r="E801" s="22" t="s">
        <v>1952</v>
      </c>
      <c r="F801" s="22">
        <v>5</v>
      </c>
      <c r="G801" s="108">
        <v>575</v>
      </c>
      <c r="H801" s="25"/>
      <c r="I801" s="111">
        <f t="shared" si="25"/>
        <v>0</v>
      </c>
      <c r="J801" s="107" t="str">
        <f t="shared" si="24"/>
        <v/>
      </c>
    </row>
    <row r="802" spans="1:10">
      <c r="A802" s="22">
        <v>801</v>
      </c>
      <c r="B802" s="22" t="s">
        <v>15</v>
      </c>
      <c r="C802" s="40" t="s">
        <v>8888</v>
      </c>
      <c r="D802" s="39" t="s">
        <v>6050</v>
      </c>
      <c r="E802" s="22" t="s">
        <v>1952</v>
      </c>
      <c r="F802" s="22">
        <v>20</v>
      </c>
      <c r="G802" s="108">
        <v>11.799999999999999</v>
      </c>
      <c r="H802" s="25"/>
      <c r="I802" s="111">
        <f t="shared" si="25"/>
        <v>0</v>
      </c>
      <c r="J802" s="107" t="str">
        <f t="shared" si="24"/>
        <v/>
      </c>
    </row>
    <row r="803" spans="1:10">
      <c r="A803" s="22">
        <v>802</v>
      </c>
      <c r="B803" s="22" t="s">
        <v>15</v>
      </c>
      <c r="C803" s="40" t="s">
        <v>8887</v>
      </c>
      <c r="D803" s="39" t="s">
        <v>8886</v>
      </c>
      <c r="E803" s="22" t="s">
        <v>1952</v>
      </c>
      <c r="F803" s="22">
        <v>5</v>
      </c>
      <c r="G803" s="108">
        <v>3131.15</v>
      </c>
      <c r="H803" s="25"/>
      <c r="I803" s="111">
        <f t="shared" si="25"/>
        <v>0</v>
      </c>
      <c r="J803" s="107" t="str">
        <f t="shared" si="24"/>
        <v/>
      </c>
    </row>
    <row r="804" spans="1:10">
      <c r="A804" s="22">
        <v>803</v>
      </c>
      <c r="B804" s="22" t="s">
        <v>15</v>
      </c>
      <c r="C804" s="40" t="s">
        <v>8885</v>
      </c>
      <c r="D804" s="39" t="s">
        <v>2854</v>
      </c>
      <c r="E804" s="22">
        <v>72914</v>
      </c>
      <c r="F804" s="22">
        <v>8</v>
      </c>
      <c r="G804" s="108">
        <v>2684.1233333333334</v>
      </c>
      <c r="H804" s="25"/>
      <c r="I804" s="111">
        <f t="shared" si="25"/>
        <v>0</v>
      </c>
      <c r="J804" s="107" t="str">
        <f t="shared" si="24"/>
        <v/>
      </c>
    </row>
    <row r="805" spans="1:10">
      <c r="A805" s="22">
        <v>804</v>
      </c>
      <c r="B805" s="22" t="s">
        <v>15</v>
      </c>
      <c r="C805" s="40" t="s">
        <v>8884</v>
      </c>
      <c r="D805" s="39" t="s">
        <v>2854</v>
      </c>
      <c r="E805" s="22">
        <v>72914</v>
      </c>
      <c r="F805" s="22">
        <v>5</v>
      </c>
      <c r="G805" s="108">
        <v>4092.4966666666674</v>
      </c>
      <c r="H805" s="25"/>
      <c r="I805" s="111">
        <f t="shared" si="25"/>
        <v>0</v>
      </c>
      <c r="J805" s="107" t="str">
        <f t="shared" si="24"/>
        <v/>
      </c>
    </row>
    <row r="806" spans="1:10">
      <c r="A806" s="22">
        <v>805</v>
      </c>
      <c r="B806" s="22" t="s">
        <v>15</v>
      </c>
      <c r="C806" s="40" t="s">
        <v>8883</v>
      </c>
      <c r="D806" s="39" t="s">
        <v>14362</v>
      </c>
      <c r="E806" s="22" t="s">
        <v>1952</v>
      </c>
      <c r="F806" s="22">
        <v>5</v>
      </c>
      <c r="G806" s="108">
        <v>232.79</v>
      </c>
      <c r="H806" s="25"/>
      <c r="I806" s="111">
        <f t="shared" si="25"/>
        <v>0</v>
      </c>
      <c r="J806" s="107" t="str">
        <f t="shared" si="24"/>
        <v/>
      </c>
    </row>
    <row r="807" spans="1:10">
      <c r="A807" s="22">
        <v>806</v>
      </c>
      <c r="B807" s="22" t="s">
        <v>15</v>
      </c>
      <c r="C807" s="40" t="s">
        <v>8882</v>
      </c>
      <c r="D807" s="39" t="s">
        <v>14363</v>
      </c>
      <c r="E807" s="22">
        <v>76823</v>
      </c>
      <c r="F807" s="22">
        <v>5</v>
      </c>
      <c r="G807" s="108">
        <v>74.349999999999994</v>
      </c>
      <c r="H807" s="25"/>
      <c r="I807" s="111">
        <f t="shared" si="25"/>
        <v>0</v>
      </c>
      <c r="J807" s="107" t="str">
        <f t="shared" si="24"/>
        <v/>
      </c>
    </row>
    <row r="808" spans="1:10">
      <c r="A808" s="22">
        <v>807</v>
      </c>
      <c r="B808" s="22" t="s">
        <v>15</v>
      </c>
      <c r="C808" s="40" t="s">
        <v>8881</v>
      </c>
      <c r="D808" s="39" t="s">
        <v>14364</v>
      </c>
      <c r="E808" s="22" t="s">
        <v>1952</v>
      </c>
      <c r="F808" s="22">
        <v>6</v>
      </c>
      <c r="G808" s="108">
        <v>628.63</v>
      </c>
      <c r="H808" s="25"/>
      <c r="I808" s="111">
        <f t="shared" si="25"/>
        <v>0</v>
      </c>
      <c r="J808" s="107" t="str">
        <f t="shared" si="24"/>
        <v/>
      </c>
    </row>
    <row r="809" spans="1:10">
      <c r="A809" s="22">
        <v>808</v>
      </c>
      <c r="B809" s="22" t="s">
        <v>15</v>
      </c>
      <c r="C809" s="40" t="s">
        <v>8880</v>
      </c>
      <c r="D809" s="39" t="s">
        <v>8879</v>
      </c>
      <c r="E809" s="22" t="s">
        <v>1952</v>
      </c>
      <c r="F809" s="22">
        <v>5</v>
      </c>
      <c r="G809" s="108">
        <v>1398</v>
      </c>
      <c r="H809" s="25"/>
      <c r="I809" s="111">
        <f t="shared" si="25"/>
        <v>0</v>
      </c>
      <c r="J809" s="107" t="str">
        <f t="shared" si="24"/>
        <v/>
      </c>
    </row>
    <row r="810" spans="1:10">
      <c r="A810" s="22">
        <v>809</v>
      </c>
      <c r="B810" s="22" t="s">
        <v>15</v>
      </c>
      <c r="C810" s="40" t="s">
        <v>8878</v>
      </c>
      <c r="D810" s="39" t="s">
        <v>14365</v>
      </c>
      <c r="E810" s="22" t="s">
        <v>1952</v>
      </c>
      <c r="F810" s="22">
        <v>5</v>
      </c>
      <c r="G810" s="108">
        <v>150.28666666666666</v>
      </c>
      <c r="H810" s="25"/>
      <c r="I810" s="111">
        <f t="shared" si="25"/>
        <v>0</v>
      </c>
      <c r="J810" s="107" t="str">
        <f t="shared" si="24"/>
        <v/>
      </c>
    </row>
    <row r="811" spans="1:10">
      <c r="A811" s="22">
        <v>810</v>
      </c>
      <c r="B811" s="22" t="s">
        <v>15</v>
      </c>
      <c r="C811" s="40" t="s">
        <v>8877</v>
      </c>
      <c r="D811" s="39" t="s">
        <v>14366</v>
      </c>
      <c r="E811" s="22" t="s">
        <v>1952</v>
      </c>
      <c r="F811" s="22">
        <v>5</v>
      </c>
      <c r="G811" s="108">
        <v>578.49333333333334</v>
      </c>
      <c r="H811" s="25"/>
      <c r="I811" s="111">
        <f t="shared" si="25"/>
        <v>0</v>
      </c>
      <c r="J811" s="107" t="str">
        <f t="shared" si="24"/>
        <v/>
      </c>
    </row>
    <row r="812" spans="1:10">
      <c r="A812" s="22">
        <v>811</v>
      </c>
      <c r="B812" s="22" t="s">
        <v>15</v>
      </c>
      <c r="C812" s="40" t="s">
        <v>8876</v>
      </c>
      <c r="D812" s="39" t="s">
        <v>14289</v>
      </c>
      <c r="E812" s="22" t="s">
        <v>1952</v>
      </c>
      <c r="F812" s="22">
        <v>9</v>
      </c>
      <c r="G812" s="108">
        <v>11.506666666666668</v>
      </c>
      <c r="H812" s="25"/>
      <c r="I812" s="111">
        <f t="shared" si="25"/>
        <v>0</v>
      </c>
      <c r="J812" s="107" t="str">
        <f t="shared" si="24"/>
        <v/>
      </c>
    </row>
    <row r="813" spans="1:10">
      <c r="A813" s="22">
        <v>812</v>
      </c>
      <c r="B813" s="22" t="s">
        <v>15</v>
      </c>
      <c r="C813" s="40" t="s">
        <v>8875</v>
      </c>
      <c r="D813" s="39" t="s">
        <v>14367</v>
      </c>
      <c r="E813" s="22">
        <v>76823</v>
      </c>
      <c r="F813" s="22">
        <v>5</v>
      </c>
      <c r="G813" s="108">
        <v>2891</v>
      </c>
      <c r="H813" s="25"/>
      <c r="I813" s="111">
        <f t="shared" si="25"/>
        <v>0</v>
      </c>
      <c r="J813" s="107" t="str">
        <f t="shared" si="24"/>
        <v/>
      </c>
    </row>
    <row r="814" spans="1:10">
      <c r="A814" s="22">
        <v>813</v>
      </c>
      <c r="B814" s="22" t="s">
        <v>15</v>
      </c>
      <c r="C814" s="40" t="s">
        <v>8875</v>
      </c>
      <c r="D814" s="39" t="s">
        <v>14367</v>
      </c>
      <c r="E814" s="22" t="s">
        <v>298</v>
      </c>
      <c r="F814" s="22">
        <v>5</v>
      </c>
      <c r="G814" s="108">
        <v>1942.5</v>
      </c>
      <c r="H814" s="25"/>
      <c r="I814" s="111">
        <f t="shared" si="25"/>
        <v>0</v>
      </c>
      <c r="J814" s="107" t="str">
        <f t="shared" si="24"/>
        <v/>
      </c>
    </row>
    <row r="815" spans="1:10">
      <c r="A815" s="22">
        <v>814</v>
      </c>
      <c r="B815" s="22" t="s">
        <v>15</v>
      </c>
      <c r="C815" s="40" t="s">
        <v>8874</v>
      </c>
      <c r="D815" s="39" t="s">
        <v>14368</v>
      </c>
      <c r="E815" s="22">
        <v>76823</v>
      </c>
      <c r="F815" s="22">
        <v>5</v>
      </c>
      <c r="G815" s="108">
        <v>470</v>
      </c>
      <c r="H815" s="25"/>
      <c r="I815" s="111">
        <f t="shared" si="25"/>
        <v>0</v>
      </c>
      <c r="J815" s="107" t="str">
        <f t="shared" si="24"/>
        <v/>
      </c>
    </row>
    <row r="816" spans="1:10">
      <c r="A816" s="22">
        <v>815</v>
      </c>
      <c r="B816" s="22" t="s">
        <v>15</v>
      </c>
      <c r="C816" s="40" t="s">
        <v>8873</v>
      </c>
      <c r="D816" s="39" t="s">
        <v>14369</v>
      </c>
      <c r="E816" s="22" t="s">
        <v>1952</v>
      </c>
      <c r="F816" s="22">
        <v>5</v>
      </c>
      <c r="G816" s="108">
        <v>48.24666666666667</v>
      </c>
      <c r="H816" s="25"/>
      <c r="I816" s="111">
        <f t="shared" si="25"/>
        <v>0</v>
      </c>
      <c r="J816" s="107" t="str">
        <f t="shared" si="24"/>
        <v/>
      </c>
    </row>
    <row r="817" spans="1:10">
      <c r="A817" s="22">
        <v>816</v>
      </c>
      <c r="B817" s="22" t="s">
        <v>15</v>
      </c>
      <c r="C817" s="40" t="s">
        <v>8872</v>
      </c>
      <c r="D817" s="39" t="s">
        <v>14370</v>
      </c>
      <c r="E817" s="22" t="s">
        <v>1952</v>
      </c>
      <c r="F817" s="22">
        <v>5</v>
      </c>
      <c r="G817" s="108">
        <v>85.076666666666668</v>
      </c>
      <c r="H817" s="25"/>
      <c r="I817" s="111">
        <f t="shared" si="25"/>
        <v>0</v>
      </c>
      <c r="J817" s="107" t="str">
        <f t="shared" si="24"/>
        <v/>
      </c>
    </row>
    <row r="818" spans="1:10">
      <c r="A818" s="22">
        <v>817</v>
      </c>
      <c r="B818" s="22" t="s">
        <v>15</v>
      </c>
      <c r="C818" s="40" t="s">
        <v>8871</v>
      </c>
      <c r="D818" s="39" t="s">
        <v>8622</v>
      </c>
      <c r="E818" s="22">
        <v>76823</v>
      </c>
      <c r="F818" s="22">
        <v>5</v>
      </c>
      <c r="G818" s="108">
        <v>638</v>
      </c>
      <c r="H818" s="25"/>
      <c r="I818" s="111">
        <f t="shared" si="25"/>
        <v>0</v>
      </c>
      <c r="J818" s="107" t="str">
        <f t="shared" si="24"/>
        <v/>
      </c>
    </row>
    <row r="819" spans="1:10">
      <c r="A819" s="22">
        <v>818</v>
      </c>
      <c r="B819" s="22" t="s">
        <v>15</v>
      </c>
      <c r="C819" s="40" t="s">
        <v>8870</v>
      </c>
      <c r="D819" s="39" t="s">
        <v>2755</v>
      </c>
      <c r="E819" s="22">
        <v>71895</v>
      </c>
      <c r="F819" s="22">
        <v>35</v>
      </c>
      <c r="G819" s="108">
        <v>2.6266666666666665</v>
      </c>
      <c r="H819" s="25"/>
      <c r="I819" s="111">
        <f t="shared" si="25"/>
        <v>0</v>
      </c>
      <c r="J819" s="107" t="str">
        <f t="shared" si="24"/>
        <v/>
      </c>
    </row>
    <row r="820" spans="1:10">
      <c r="A820" s="22">
        <v>819</v>
      </c>
      <c r="B820" s="22" t="s">
        <v>15</v>
      </c>
      <c r="C820" s="40" t="s">
        <v>8869</v>
      </c>
      <c r="D820" s="39" t="s">
        <v>14371</v>
      </c>
      <c r="E820" s="22">
        <v>76823</v>
      </c>
      <c r="F820" s="22">
        <v>5</v>
      </c>
      <c r="G820" s="108">
        <v>795</v>
      </c>
      <c r="H820" s="25"/>
      <c r="I820" s="111">
        <f t="shared" si="25"/>
        <v>0</v>
      </c>
      <c r="J820" s="107" t="str">
        <f t="shared" si="24"/>
        <v/>
      </c>
    </row>
    <row r="821" spans="1:10">
      <c r="A821" s="22">
        <v>820</v>
      </c>
      <c r="B821" s="22" t="s">
        <v>15</v>
      </c>
      <c r="C821" s="40" t="s">
        <v>8868</v>
      </c>
      <c r="D821" s="39" t="s">
        <v>6461</v>
      </c>
      <c r="E821" s="22">
        <v>76823</v>
      </c>
      <c r="F821" s="22">
        <v>5</v>
      </c>
      <c r="G821" s="108">
        <v>9145.1966666666667</v>
      </c>
      <c r="H821" s="25"/>
      <c r="I821" s="111">
        <f t="shared" si="25"/>
        <v>0</v>
      </c>
      <c r="J821" s="107" t="str">
        <f t="shared" si="24"/>
        <v/>
      </c>
    </row>
    <row r="822" spans="1:10">
      <c r="A822" s="22">
        <v>821</v>
      </c>
      <c r="B822" s="22" t="s">
        <v>15</v>
      </c>
      <c r="C822" s="40" t="s">
        <v>8867</v>
      </c>
      <c r="D822" s="39" t="s">
        <v>14372</v>
      </c>
      <c r="E822" s="22">
        <v>76823</v>
      </c>
      <c r="F822" s="22">
        <v>5</v>
      </c>
      <c r="G822" s="108">
        <v>43.48</v>
      </c>
      <c r="H822" s="25"/>
      <c r="I822" s="111">
        <f t="shared" si="25"/>
        <v>0</v>
      </c>
      <c r="J822" s="107" t="str">
        <f t="shared" si="24"/>
        <v/>
      </c>
    </row>
    <row r="823" spans="1:10">
      <c r="A823" s="22">
        <v>822</v>
      </c>
      <c r="B823" s="22" t="s">
        <v>15</v>
      </c>
      <c r="C823" s="40" t="s">
        <v>8866</v>
      </c>
      <c r="D823" s="39" t="s">
        <v>14373</v>
      </c>
      <c r="E823" s="22" t="s">
        <v>1952</v>
      </c>
      <c r="F823" s="22">
        <v>18</v>
      </c>
      <c r="G823" s="108">
        <v>36.380000000000003</v>
      </c>
      <c r="H823" s="25"/>
      <c r="I823" s="111">
        <f t="shared" si="25"/>
        <v>0</v>
      </c>
      <c r="J823" s="107" t="str">
        <f t="shared" si="24"/>
        <v/>
      </c>
    </row>
    <row r="824" spans="1:10">
      <c r="A824" s="22">
        <v>823</v>
      </c>
      <c r="B824" s="22" t="s">
        <v>15</v>
      </c>
      <c r="C824" s="40" t="s">
        <v>8866</v>
      </c>
      <c r="D824" s="39" t="s">
        <v>14373</v>
      </c>
      <c r="E824" s="22">
        <v>76823</v>
      </c>
      <c r="F824" s="22">
        <v>5</v>
      </c>
      <c r="G824" s="108">
        <v>42.573333333333331</v>
      </c>
      <c r="H824" s="25"/>
      <c r="I824" s="111">
        <f t="shared" si="25"/>
        <v>0</v>
      </c>
      <c r="J824" s="107" t="str">
        <f t="shared" si="24"/>
        <v/>
      </c>
    </row>
    <row r="825" spans="1:10">
      <c r="A825" s="22">
        <v>824</v>
      </c>
      <c r="B825" s="22" t="s">
        <v>15</v>
      </c>
      <c r="C825" s="40" t="s">
        <v>8865</v>
      </c>
      <c r="D825" s="39" t="s">
        <v>14262</v>
      </c>
      <c r="E825" s="22" t="s">
        <v>1952</v>
      </c>
      <c r="F825" s="22">
        <v>5</v>
      </c>
      <c r="G825" s="108">
        <v>222.26</v>
      </c>
      <c r="H825" s="25"/>
      <c r="I825" s="111">
        <f t="shared" si="25"/>
        <v>0</v>
      </c>
      <c r="J825" s="107" t="str">
        <f t="shared" si="24"/>
        <v/>
      </c>
    </row>
    <row r="826" spans="1:10">
      <c r="A826" s="22">
        <v>825</v>
      </c>
      <c r="B826" s="22" t="s">
        <v>15</v>
      </c>
      <c r="C826" s="40" t="s">
        <v>8865</v>
      </c>
      <c r="D826" s="39" t="s">
        <v>14262</v>
      </c>
      <c r="E826" s="22">
        <v>76823</v>
      </c>
      <c r="F826" s="22">
        <v>5</v>
      </c>
      <c r="G826" s="108">
        <v>314.0333333333333</v>
      </c>
      <c r="H826" s="25"/>
      <c r="I826" s="111">
        <f t="shared" si="25"/>
        <v>0</v>
      </c>
      <c r="J826" s="107" t="str">
        <f t="shared" si="24"/>
        <v/>
      </c>
    </row>
    <row r="827" spans="1:10">
      <c r="A827" s="22">
        <v>826</v>
      </c>
      <c r="B827" s="22" t="s">
        <v>15</v>
      </c>
      <c r="C827" s="40" t="s">
        <v>8864</v>
      </c>
      <c r="D827" s="39" t="s">
        <v>14374</v>
      </c>
      <c r="E827" s="22" t="s">
        <v>1952</v>
      </c>
      <c r="F827" s="22">
        <v>5</v>
      </c>
      <c r="G827" s="108">
        <v>635.67999999999995</v>
      </c>
      <c r="H827" s="25"/>
      <c r="I827" s="111">
        <f t="shared" si="25"/>
        <v>0</v>
      </c>
      <c r="J827" s="107" t="str">
        <f t="shared" si="24"/>
        <v/>
      </c>
    </row>
    <row r="828" spans="1:10">
      <c r="A828" s="22">
        <v>827</v>
      </c>
      <c r="B828" s="22" t="s">
        <v>15</v>
      </c>
      <c r="C828" s="40" t="s">
        <v>8863</v>
      </c>
      <c r="D828" s="39" t="s">
        <v>5590</v>
      </c>
      <c r="E828" s="22" t="s">
        <v>1952</v>
      </c>
      <c r="F828" s="22">
        <v>21</v>
      </c>
      <c r="G828" s="108">
        <v>25.973333333333333</v>
      </c>
      <c r="H828" s="25"/>
      <c r="I828" s="111">
        <f t="shared" si="25"/>
        <v>0</v>
      </c>
      <c r="J828" s="107" t="str">
        <f t="shared" si="24"/>
        <v/>
      </c>
    </row>
    <row r="829" spans="1:10">
      <c r="A829" s="22">
        <v>828</v>
      </c>
      <c r="B829" s="22" t="s">
        <v>15</v>
      </c>
      <c r="C829" s="40" t="s">
        <v>8862</v>
      </c>
      <c r="D829" s="39" t="s">
        <v>14375</v>
      </c>
      <c r="E829" s="22">
        <v>71895</v>
      </c>
      <c r="F829" s="22">
        <v>12</v>
      </c>
      <c r="G829" s="108">
        <v>409.94</v>
      </c>
      <c r="H829" s="25"/>
      <c r="I829" s="111">
        <f t="shared" si="25"/>
        <v>0</v>
      </c>
      <c r="J829" s="107" t="str">
        <f t="shared" si="24"/>
        <v/>
      </c>
    </row>
    <row r="830" spans="1:10">
      <c r="A830" s="22">
        <v>829</v>
      </c>
      <c r="B830" s="22" t="s">
        <v>15</v>
      </c>
      <c r="C830" s="40" t="s">
        <v>8861</v>
      </c>
      <c r="D830" s="39" t="s">
        <v>14376</v>
      </c>
      <c r="E830" s="22">
        <v>71895</v>
      </c>
      <c r="F830" s="22">
        <v>35</v>
      </c>
      <c r="G830" s="108">
        <v>21.93</v>
      </c>
      <c r="H830" s="25"/>
      <c r="I830" s="111">
        <f t="shared" si="25"/>
        <v>0</v>
      </c>
      <c r="J830" s="107" t="str">
        <f t="shared" si="24"/>
        <v/>
      </c>
    </row>
    <row r="831" spans="1:10">
      <c r="A831" s="22">
        <v>830</v>
      </c>
      <c r="B831" s="22" t="s">
        <v>15</v>
      </c>
      <c r="C831" s="40" t="s">
        <v>8860</v>
      </c>
      <c r="D831" s="39" t="s">
        <v>2692</v>
      </c>
      <c r="E831" s="22" t="s">
        <v>6539</v>
      </c>
      <c r="F831" s="22">
        <v>100</v>
      </c>
      <c r="G831" s="108">
        <v>10.966666666666667</v>
      </c>
      <c r="H831" s="25"/>
      <c r="I831" s="111">
        <f t="shared" si="25"/>
        <v>0</v>
      </c>
      <c r="J831" s="107" t="str">
        <f t="shared" si="24"/>
        <v/>
      </c>
    </row>
    <row r="832" spans="1:10">
      <c r="A832" s="22">
        <v>831</v>
      </c>
      <c r="B832" s="22" t="s">
        <v>15</v>
      </c>
      <c r="C832" s="40" t="s">
        <v>8859</v>
      </c>
      <c r="D832" s="39" t="s">
        <v>14377</v>
      </c>
      <c r="E832" s="22">
        <v>86329</v>
      </c>
      <c r="F832" s="22">
        <v>5</v>
      </c>
      <c r="G832" s="108">
        <v>598.18333333333328</v>
      </c>
      <c r="H832" s="25"/>
      <c r="I832" s="111">
        <f t="shared" si="25"/>
        <v>0</v>
      </c>
      <c r="J832" s="107" t="str">
        <f t="shared" si="24"/>
        <v/>
      </c>
    </row>
    <row r="833" spans="1:10">
      <c r="A833" s="22">
        <v>832</v>
      </c>
      <c r="B833" s="22" t="s">
        <v>15</v>
      </c>
      <c r="C833" s="40" t="s">
        <v>8858</v>
      </c>
      <c r="D833" s="39" t="s">
        <v>14178</v>
      </c>
      <c r="E833" s="22" t="s">
        <v>4565</v>
      </c>
      <c r="F833" s="22">
        <v>5</v>
      </c>
      <c r="G833" s="108">
        <v>415</v>
      </c>
      <c r="H833" s="25"/>
      <c r="I833" s="111">
        <f t="shared" si="25"/>
        <v>0</v>
      </c>
      <c r="J833" s="107" t="str">
        <f t="shared" si="24"/>
        <v/>
      </c>
    </row>
    <row r="834" spans="1:10">
      <c r="A834" s="22">
        <v>833</v>
      </c>
      <c r="B834" s="22" t="s">
        <v>15</v>
      </c>
      <c r="C834" s="40" t="s">
        <v>8857</v>
      </c>
      <c r="D834" s="39" t="s">
        <v>6268</v>
      </c>
      <c r="E834" s="22" t="s">
        <v>7652</v>
      </c>
      <c r="F834" s="22">
        <v>5</v>
      </c>
      <c r="G834" s="108">
        <v>5300</v>
      </c>
      <c r="H834" s="25"/>
      <c r="I834" s="111">
        <f t="shared" si="25"/>
        <v>0</v>
      </c>
      <c r="J834" s="107" t="str">
        <f t="shared" ref="J834:J897" si="26">IF(H:H&gt;G:G, "Above Estimated Unit Price", "")</f>
        <v/>
      </c>
    </row>
    <row r="835" spans="1:10">
      <c r="A835" s="22">
        <v>834</v>
      </c>
      <c r="B835" s="22" t="s">
        <v>15</v>
      </c>
      <c r="C835" s="40" t="s">
        <v>8856</v>
      </c>
      <c r="D835" s="39" t="s">
        <v>14378</v>
      </c>
      <c r="E835" s="22" t="s">
        <v>7652</v>
      </c>
      <c r="F835" s="22">
        <v>5</v>
      </c>
      <c r="G835" s="108">
        <v>2300</v>
      </c>
      <c r="H835" s="25"/>
      <c r="I835" s="111">
        <f t="shared" ref="I835:I898" si="27">F835*H835</f>
        <v>0</v>
      </c>
      <c r="J835" s="107" t="str">
        <f t="shared" si="26"/>
        <v/>
      </c>
    </row>
    <row r="836" spans="1:10">
      <c r="A836" s="22">
        <v>835</v>
      </c>
      <c r="B836" s="22" t="s">
        <v>15</v>
      </c>
      <c r="C836" s="40" t="s">
        <v>8855</v>
      </c>
      <c r="D836" s="39" t="s">
        <v>14379</v>
      </c>
      <c r="E836" s="22" t="s">
        <v>4565</v>
      </c>
      <c r="F836" s="22">
        <v>5</v>
      </c>
      <c r="G836" s="108">
        <v>2600</v>
      </c>
      <c r="H836" s="25"/>
      <c r="I836" s="111">
        <f t="shared" si="27"/>
        <v>0</v>
      </c>
      <c r="J836" s="107" t="str">
        <f t="shared" si="26"/>
        <v/>
      </c>
    </row>
    <row r="837" spans="1:10">
      <c r="A837" s="22">
        <v>836</v>
      </c>
      <c r="B837" s="22" t="s">
        <v>15</v>
      </c>
      <c r="C837" s="40" t="s">
        <v>8854</v>
      </c>
      <c r="D837" s="39" t="s">
        <v>14380</v>
      </c>
      <c r="E837" s="22" t="s">
        <v>7652</v>
      </c>
      <c r="F837" s="22">
        <v>5</v>
      </c>
      <c r="G837" s="108">
        <v>110</v>
      </c>
      <c r="H837" s="25"/>
      <c r="I837" s="111">
        <f t="shared" si="27"/>
        <v>0</v>
      </c>
      <c r="J837" s="107" t="str">
        <f t="shared" si="26"/>
        <v/>
      </c>
    </row>
    <row r="838" spans="1:10">
      <c r="A838" s="22">
        <v>837</v>
      </c>
      <c r="B838" s="22" t="s">
        <v>15</v>
      </c>
      <c r="C838" s="40" t="s">
        <v>8853</v>
      </c>
      <c r="D838" s="39" t="s">
        <v>8851</v>
      </c>
      <c r="E838" s="22" t="s">
        <v>4565</v>
      </c>
      <c r="F838" s="22">
        <v>5</v>
      </c>
      <c r="G838" s="108">
        <v>925</v>
      </c>
      <c r="H838" s="25"/>
      <c r="I838" s="111">
        <f t="shared" si="27"/>
        <v>0</v>
      </c>
      <c r="J838" s="107" t="str">
        <f t="shared" si="26"/>
        <v/>
      </c>
    </row>
    <row r="839" spans="1:10">
      <c r="A839" s="22">
        <v>838</v>
      </c>
      <c r="B839" s="22" t="s">
        <v>15</v>
      </c>
      <c r="C839" s="40" t="s">
        <v>8852</v>
      </c>
      <c r="D839" s="39" t="s">
        <v>8851</v>
      </c>
      <c r="E839" s="22" t="s">
        <v>4565</v>
      </c>
      <c r="F839" s="22">
        <v>5</v>
      </c>
      <c r="G839" s="108">
        <v>1230</v>
      </c>
      <c r="H839" s="25"/>
      <c r="I839" s="111">
        <f t="shared" si="27"/>
        <v>0</v>
      </c>
      <c r="J839" s="107" t="str">
        <f t="shared" si="26"/>
        <v/>
      </c>
    </row>
    <row r="840" spans="1:10">
      <c r="A840" s="22">
        <v>839</v>
      </c>
      <c r="B840" s="22" t="s">
        <v>15</v>
      </c>
      <c r="C840" s="40" t="s">
        <v>8850</v>
      </c>
      <c r="D840" s="39" t="s">
        <v>2978</v>
      </c>
      <c r="E840" s="22" t="s">
        <v>7652</v>
      </c>
      <c r="F840" s="22">
        <v>5</v>
      </c>
      <c r="G840" s="108">
        <v>149.5</v>
      </c>
      <c r="H840" s="25"/>
      <c r="I840" s="111">
        <f t="shared" si="27"/>
        <v>0</v>
      </c>
      <c r="J840" s="107" t="str">
        <f t="shared" si="26"/>
        <v/>
      </c>
    </row>
    <row r="841" spans="1:10">
      <c r="A841" s="22">
        <v>840</v>
      </c>
      <c r="B841" s="22" t="s">
        <v>15</v>
      </c>
      <c r="C841" s="40" t="s">
        <v>8849</v>
      </c>
      <c r="D841" s="39" t="s">
        <v>14381</v>
      </c>
      <c r="E841" s="22" t="s">
        <v>7652</v>
      </c>
      <c r="F841" s="22">
        <v>5</v>
      </c>
      <c r="G841" s="108">
        <v>247.5</v>
      </c>
      <c r="H841" s="25"/>
      <c r="I841" s="111">
        <f t="shared" si="27"/>
        <v>0</v>
      </c>
      <c r="J841" s="107" t="str">
        <f t="shared" si="26"/>
        <v/>
      </c>
    </row>
    <row r="842" spans="1:10">
      <c r="A842" s="22">
        <v>841</v>
      </c>
      <c r="B842" s="22" t="s">
        <v>15</v>
      </c>
      <c r="C842" s="40" t="s">
        <v>3955</v>
      </c>
      <c r="D842" s="39" t="s">
        <v>2738</v>
      </c>
      <c r="E842" s="22">
        <v>72914</v>
      </c>
      <c r="F842" s="22">
        <v>73</v>
      </c>
      <c r="G842" s="108">
        <v>7.85</v>
      </c>
      <c r="H842" s="25"/>
      <c r="I842" s="111">
        <f t="shared" si="27"/>
        <v>0</v>
      </c>
      <c r="J842" s="107" t="str">
        <f t="shared" si="26"/>
        <v/>
      </c>
    </row>
    <row r="843" spans="1:10">
      <c r="A843" s="22">
        <v>842</v>
      </c>
      <c r="B843" s="22" t="s">
        <v>15</v>
      </c>
      <c r="C843" s="40" t="s">
        <v>8848</v>
      </c>
      <c r="D843" s="39" t="s">
        <v>4031</v>
      </c>
      <c r="E843" s="22">
        <v>99207</v>
      </c>
      <c r="F843" s="22">
        <v>11</v>
      </c>
      <c r="G843" s="108">
        <v>109.78333333333335</v>
      </c>
      <c r="H843" s="25"/>
      <c r="I843" s="111">
        <f t="shared" si="27"/>
        <v>0</v>
      </c>
      <c r="J843" s="107" t="str">
        <f t="shared" si="26"/>
        <v/>
      </c>
    </row>
    <row r="844" spans="1:10">
      <c r="A844" s="22">
        <v>843</v>
      </c>
      <c r="B844" s="22" t="s">
        <v>15</v>
      </c>
      <c r="C844" s="40" t="s">
        <v>8847</v>
      </c>
      <c r="D844" s="39" t="s">
        <v>4031</v>
      </c>
      <c r="E844" s="22">
        <v>24446</v>
      </c>
      <c r="F844" s="22">
        <v>6</v>
      </c>
      <c r="G844" s="108">
        <v>28.426666666666666</v>
      </c>
      <c r="H844" s="25"/>
      <c r="I844" s="111">
        <f t="shared" si="27"/>
        <v>0</v>
      </c>
      <c r="J844" s="107" t="str">
        <f t="shared" si="26"/>
        <v/>
      </c>
    </row>
    <row r="845" spans="1:10">
      <c r="A845" s="22">
        <v>844</v>
      </c>
      <c r="B845" s="22" t="s">
        <v>15</v>
      </c>
      <c r="C845" s="40" t="s">
        <v>8846</v>
      </c>
      <c r="D845" s="39" t="s">
        <v>14382</v>
      </c>
      <c r="E845" s="22">
        <v>24446</v>
      </c>
      <c r="F845" s="22">
        <v>7</v>
      </c>
      <c r="G845" s="108">
        <v>15.180000000000001</v>
      </c>
      <c r="H845" s="25"/>
      <c r="I845" s="111">
        <f t="shared" si="27"/>
        <v>0</v>
      </c>
      <c r="J845" s="107" t="str">
        <f t="shared" si="26"/>
        <v/>
      </c>
    </row>
    <row r="846" spans="1:10">
      <c r="A846" s="22">
        <v>845</v>
      </c>
      <c r="B846" s="22" t="s">
        <v>15</v>
      </c>
      <c r="C846" s="40" t="s">
        <v>8845</v>
      </c>
      <c r="D846" s="39" t="s">
        <v>3352</v>
      </c>
      <c r="E846" s="22">
        <v>99207</v>
      </c>
      <c r="F846" s="22">
        <v>5</v>
      </c>
      <c r="G846" s="108">
        <v>36.216666666666669</v>
      </c>
      <c r="H846" s="25"/>
      <c r="I846" s="111">
        <f t="shared" si="27"/>
        <v>0</v>
      </c>
      <c r="J846" s="107" t="str">
        <f t="shared" si="26"/>
        <v/>
      </c>
    </row>
    <row r="847" spans="1:10">
      <c r="A847" s="22">
        <v>846</v>
      </c>
      <c r="B847" s="22" t="s">
        <v>15</v>
      </c>
      <c r="C847" s="40" t="s">
        <v>8844</v>
      </c>
      <c r="D847" s="39" t="s">
        <v>8843</v>
      </c>
      <c r="E847" s="22">
        <v>99207</v>
      </c>
      <c r="F847" s="22">
        <v>5</v>
      </c>
      <c r="G847" s="108">
        <v>34.876666666666665</v>
      </c>
      <c r="H847" s="25"/>
      <c r="I847" s="111">
        <f t="shared" si="27"/>
        <v>0</v>
      </c>
      <c r="J847" s="107" t="str">
        <f t="shared" si="26"/>
        <v/>
      </c>
    </row>
    <row r="848" spans="1:10">
      <c r="A848" s="22">
        <v>847</v>
      </c>
      <c r="B848" s="22" t="s">
        <v>15</v>
      </c>
      <c r="C848" s="40" t="s">
        <v>8842</v>
      </c>
      <c r="D848" s="39" t="s">
        <v>8841</v>
      </c>
      <c r="E848" s="22">
        <v>99207</v>
      </c>
      <c r="F848" s="22">
        <v>5</v>
      </c>
      <c r="G848" s="108">
        <v>21.243333333333336</v>
      </c>
      <c r="H848" s="25"/>
      <c r="I848" s="111">
        <f t="shared" si="27"/>
        <v>0</v>
      </c>
      <c r="J848" s="107" t="str">
        <f t="shared" si="26"/>
        <v/>
      </c>
    </row>
    <row r="849" spans="1:10">
      <c r="A849" s="22">
        <v>848</v>
      </c>
      <c r="B849" s="22" t="s">
        <v>15</v>
      </c>
      <c r="C849" s="40" t="s">
        <v>8840</v>
      </c>
      <c r="D849" s="39" t="s">
        <v>3352</v>
      </c>
      <c r="E849" s="22">
        <v>24446</v>
      </c>
      <c r="F849" s="22">
        <v>5</v>
      </c>
      <c r="G849" s="108">
        <v>75.786666666666662</v>
      </c>
      <c r="H849" s="25"/>
      <c r="I849" s="111">
        <f t="shared" si="27"/>
        <v>0</v>
      </c>
      <c r="J849" s="107" t="str">
        <f t="shared" si="26"/>
        <v/>
      </c>
    </row>
    <row r="850" spans="1:10">
      <c r="A850" s="22">
        <v>849</v>
      </c>
      <c r="B850" s="22" t="s">
        <v>15</v>
      </c>
      <c r="C850" s="40" t="s">
        <v>8840</v>
      </c>
      <c r="D850" s="39" t="s">
        <v>3352</v>
      </c>
      <c r="E850" s="22">
        <v>99207</v>
      </c>
      <c r="F850" s="22">
        <v>16</v>
      </c>
      <c r="G850" s="108">
        <v>76.58</v>
      </c>
      <c r="H850" s="25"/>
      <c r="I850" s="111">
        <f t="shared" si="27"/>
        <v>0</v>
      </c>
      <c r="J850" s="107" t="str">
        <f t="shared" si="26"/>
        <v/>
      </c>
    </row>
    <row r="851" spans="1:10">
      <c r="A851" s="22">
        <v>850</v>
      </c>
      <c r="B851" s="22" t="s">
        <v>15</v>
      </c>
      <c r="C851" s="40" t="s">
        <v>8839</v>
      </c>
      <c r="D851" s="39" t="s">
        <v>7875</v>
      </c>
      <c r="E851" s="22">
        <v>76823</v>
      </c>
      <c r="F851" s="22">
        <v>27</v>
      </c>
      <c r="G851" s="108">
        <v>76</v>
      </c>
      <c r="H851" s="25"/>
      <c r="I851" s="111">
        <f t="shared" si="27"/>
        <v>0</v>
      </c>
      <c r="J851" s="107" t="str">
        <f t="shared" si="26"/>
        <v/>
      </c>
    </row>
    <row r="852" spans="1:10">
      <c r="A852" s="22">
        <v>851</v>
      </c>
      <c r="B852" s="22" t="s">
        <v>15</v>
      </c>
      <c r="C852" s="40" t="s">
        <v>8838</v>
      </c>
      <c r="D852" s="39" t="s">
        <v>14383</v>
      </c>
      <c r="E852" s="22">
        <v>71895</v>
      </c>
      <c r="F852" s="22">
        <v>5</v>
      </c>
      <c r="G852" s="108">
        <v>17.36</v>
      </c>
      <c r="H852" s="25"/>
      <c r="I852" s="111">
        <f t="shared" si="27"/>
        <v>0</v>
      </c>
      <c r="J852" s="107" t="str">
        <f t="shared" si="26"/>
        <v/>
      </c>
    </row>
    <row r="853" spans="1:10">
      <c r="A853" s="22">
        <v>852</v>
      </c>
      <c r="B853" s="22" t="s">
        <v>15</v>
      </c>
      <c r="C853" s="40" t="s">
        <v>8837</v>
      </c>
      <c r="D853" s="39" t="s">
        <v>8836</v>
      </c>
      <c r="E853" s="22">
        <v>99207</v>
      </c>
      <c r="F853" s="22">
        <v>17</v>
      </c>
      <c r="G853" s="108">
        <v>185.82</v>
      </c>
      <c r="H853" s="25"/>
      <c r="I853" s="111">
        <f t="shared" si="27"/>
        <v>0</v>
      </c>
      <c r="J853" s="107" t="str">
        <f t="shared" si="26"/>
        <v/>
      </c>
    </row>
    <row r="854" spans="1:10">
      <c r="A854" s="22">
        <v>853</v>
      </c>
      <c r="B854" s="22" t="s">
        <v>15</v>
      </c>
      <c r="C854" s="40" t="s">
        <v>8835</v>
      </c>
      <c r="D854" s="39" t="s">
        <v>14341</v>
      </c>
      <c r="E854" s="22" t="s">
        <v>1952</v>
      </c>
      <c r="F854" s="22">
        <v>14</v>
      </c>
      <c r="G854" s="108">
        <v>9.7066666666666652</v>
      </c>
      <c r="H854" s="25"/>
      <c r="I854" s="111">
        <f t="shared" si="27"/>
        <v>0</v>
      </c>
      <c r="J854" s="107" t="str">
        <f t="shared" si="26"/>
        <v/>
      </c>
    </row>
    <row r="855" spans="1:10">
      <c r="A855" s="22">
        <v>854</v>
      </c>
      <c r="B855" s="22" t="s">
        <v>15</v>
      </c>
      <c r="C855" s="40" t="s">
        <v>8834</v>
      </c>
      <c r="D855" s="39" t="s">
        <v>8832</v>
      </c>
      <c r="E855" s="22">
        <v>76823</v>
      </c>
      <c r="F855" s="22">
        <v>8</v>
      </c>
      <c r="G855" s="108">
        <v>36.553333333333335</v>
      </c>
      <c r="H855" s="25"/>
      <c r="I855" s="111">
        <f t="shared" si="27"/>
        <v>0</v>
      </c>
      <c r="J855" s="107" t="str">
        <f t="shared" si="26"/>
        <v/>
      </c>
    </row>
    <row r="856" spans="1:10">
      <c r="A856" s="22">
        <v>855</v>
      </c>
      <c r="B856" s="22" t="s">
        <v>15</v>
      </c>
      <c r="C856" s="40" t="s">
        <v>8833</v>
      </c>
      <c r="D856" s="39" t="s">
        <v>8832</v>
      </c>
      <c r="E856" s="22" t="s">
        <v>1952</v>
      </c>
      <c r="F856" s="22">
        <v>6</v>
      </c>
      <c r="G856" s="108">
        <v>58.72</v>
      </c>
      <c r="H856" s="25"/>
      <c r="I856" s="111">
        <f t="shared" si="27"/>
        <v>0</v>
      </c>
      <c r="J856" s="107" t="str">
        <f t="shared" si="26"/>
        <v/>
      </c>
    </row>
    <row r="857" spans="1:10">
      <c r="A857" s="22">
        <v>856</v>
      </c>
      <c r="B857" s="22" t="s">
        <v>15</v>
      </c>
      <c r="C857" s="40" t="s">
        <v>8833</v>
      </c>
      <c r="D857" s="39" t="s">
        <v>8832</v>
      </c>
      <c r="E857" s="22">
        <v>76823</v>
      </c>
      <c r="F857" s="22">
        <v>5</v>
      </c>
      <c r="G857" s="108">
        <v>58.72</v>
      </c>
      <c r="H857" s="25"/>
      <c r="I857" s="111">
        <f t="shared" si="27"/>
        <v>0</v>
      </c>
      <c r="J857" s="107" t="str">
        <f t="shared" si="26"/>
        <v/>
      </c>
    </row>
    <row r="858" spans="1:10">
      <c r="A858" s="22">
        <v>857</v>
      </c>
      <c r="B858" s="22" t="s">
        <v>15</v>
      </c>
      <c r="C858" s="40" t="s">
        <v>8831</v>
      </c>
      <c r="D858" s="39" t="s">
        <v>8830</v>
      </c>
      <c r="E858" s="22" t="s">
        <v>1952</v>
      </c>
      <c r="F858" s="22">
        <v>5</v>
      </c>
      <c r="G858" s="108">
        <v>393.25</v>
      </c>
      <c r="H858" s="25"/>
      <c r="I858" s="111">
        <f t="shared" si="27"/>
        <v>0</v>
      </c>
      <c r="J858" s="107" t="str">
        <f t="shared" si="26"/>
        <v/>
      </c>
    </row>
    <row r="859" spans="1:10">
      <c r="A859" s="22">
        <v>858</v>
      </c>
      <c r="B859" s="22" t="s">
        <v>15</v>
      </c>
      <c r="C859" s="40" t="s">
        <v>8829</v>
      </c>
      <c r="D859" s="39" t="s">
        <v>2963</v>
      </c>
      <c r="E859" s="22">
        <v>71895</v>
      </c>
      <c r="F859" s="22">
        <v>20</v>
      </c>
      <c r="G859" s="108">
        <v>347.36</v>
      </c>
      <c r="H859" s="25"/>
      <c r="I859" s="111">
        <f t="shared" si="27"/>
        <v>0</v>
      </c>
      <c r="J859" s="107" t="str">
        <f t="shared" si="26"/>
        <v/>
      </c>
    </row>
    <row r="860" spans="1:10">
      <c r="A860" s="22">
        <v>859</v>
      </c>
      <c r="B860" s="22" t="s">
        <v>15</v>
      </c>
      <c r="C860" s="40" t="s">
        <v>8828</v>
      </c>
      <c r="D860" s="39" t="s">
        <v>2658</v>
      </c>
      <c r="E860" s="22" t="s">
        <v>1952</v>
      </c>
      <c r="F860" s="22">
        <v>42</v>
      </c>
      <c r="G860" s="108">
        <v>15.26</v>
      </c>
      <c r="H860" s="25"/>
      <c r="I860" s="111">
        <f t="shared" si="27"/>
        <v>0</v>
      </c>
      <c r="J860" s="107" t="str">
        <f t="shared" si="26"/>
        <v/>
      </c>
    </row>
    <row r="861" spans="1:10">
      <c r="A861" s="22">
        <v>860</v>
      </c>
      <c r="B861" s="22" t="s">
        <v>15</v>
      </c>
      <c r="C861" s="40" t="s">
        <v>8828</v>
      </c>
      <c r="D861" s="39" t="s">
        <v>2658</v>
      </c>
      <c r="E861" s="22">
        <v>76823</v>
      </c>
      <c r="F861" s="22">
        <v>162</v>
      </c>
      <c r="G861" s="108">
        <v>24.790000000000003</v>
      </c>
      <c r="H861" s="25"/>
      <c r="I861" s="111">
        <f t="shared" si="27"/>
        <v>0</v>
      </c>
      <c r="J861" s="107" t="str">
        <f t="shared" si="26"/>
        <v/>
      </c>
    </row>
    <row r="862" spans="1:10">
      <c r="A862" s="22">
        <v>861</v>
      </c>
      <c r="B862" s="22" t="s">
        <v>15</v>
      </c>
      <c r="C862" s="40" t="s">
        <v>8827</v>
      </c>
      <c r="D862" s="39" t="s">
        <v>14384</v>
      </c>
      <c r="E862" s="22">
        <v>76823</v>
      </c>
      <c r="F862" s="22">
        <v>5</v>
      </c>
      <c r="G862" s="108">
        <v>3795</v>
      </c>
      <c r="H862" s="25"/>
      <c r="I862" s="111">
        <f t="shared" si="27"/>
        <v>0</v>
      </c>
      <c r="J862" s="107" t="str">
        <f t="shared" si="26"/>
        <v/>
      </c>
    </row>
    <row r="863" spans="1:10">
      <c r="A863" s="22">
        <v>862</v>
      </c>
      <c r="B863" s="22" t="s">
        <v>15</v>
      </c>
      <c r="C863" s="40" t="s">
        <v>8826</v>
      </c>
      <c r="D863" s="39" t="s">
        <v>8825</v>
      </c>
      <c r="E863" s="22" t="s">
        <v>1952</v>
      </c>
      <c r="F863" s="22">
        <v>5</v>
      </c>
      <c r="G863" s="108">
        <v>77.883333333333326</v>
      </c>
      <c r="H863" s="25"/>
      <c r="I863" s="111">
        <f t="shared" si="27"/>
        <v>0</v>
      </c>
      <c r="J863" s="107" t="str">
        <f t="shared" si="26"/>
        <v/>
      </c>
    </row>
    <row r="864" spans="1:10">
      <c r="A864" s="22">
        <v>863</v>
      </c>
      <c r="B864" s="22" t="s">
        <v>15</v>
      </c>
      <c r="C864" s="40" t="s">
        <v>8824</v>
      </c>
      <c r="D864" s="39" t="s">
        <v>8823</v>
      </c>
      <c r="E864" s="22" t="s">
        <v>1952</v>
      </c>
      <c r="F864" s="22">
        <v>6</v>
      </c>
      <c r="G864" s="108">
        <v>1120.44</v>
      </c>
      <c r="H864" s="25"/>
      <c r="I864" s="111">
        <f t="shared" si="27"/>
        <v>0</v>
      </c>
      <c r="J864" s="107" t="str">
        <f t="shared" si="26"/>
        <v/>
      </c>
    </row>
    <row r="865" spans="1:10">
      <c r="A865" s="22">
        <v>864</v>
      </c>
      <c r="B865" s="22" t="s">
        <v>15</v>
      </c>
      <c r="C865" s="40" t="s">
        <v>8822</v>
      </c>
      <c r="D865" s="39" t="s">
        <v>14385</v>
      </c>
      <c r="E865" s="22" t="s">
        <v>1952</v>
      </c>
      <c r="F865" s="22">
        <v>5</v>
      </c>
      <c r="G865" s="108">
        <v>116.96666666666665</v>
      </c>
      <c r="H865" s="25"/>
      <c r="I865" s="111">
        <f t="shared" si="27"/>
        <v>0</v>
      </c>
      <c r="J865" s="107" t="str">
        <f t="shared" si="26"/>
        <v/>
      </c>
    </row>
    <row r="866" spans="1:10">
      <c r="A866" s="22">
        <v>865</v>
      </c>
      <c r="B866" s="22" t="s">
        <v>15</v>
      </c>
      <c r="C866" s="40" t="s">
        <v>8821</v>
      </c>
      <c r="D866" s="39" t="s">
        <v>14386</v>
      </c>
      <c r="E866" s="22" t="s">
        <v>1952</v>
      </c>
      <c r="F866" s="22">
        <v>5</v>
      </c>
      <c r="G866" s="108">
        <v>1088.8566666666668</v>
      </c>
      <c r="H866" s="25"/>
      <c r="I866" s="111">
        <f t="shared" si="27"/>
        <v>0</v>
      </c>
      <c r="J866" s="107" t="str">
        <f t="shared" si="26"/>
        <v/>
      </c>
    </row>
    <row r="867" spans="1:10">
      <c r="A867" s="22">
        <v>866</v>
      </c>
      <c r="B867" s="22" t="s">
        <v>15</v>
      </c>
      <c r="C867" s="40" t="s">
        <v>8821</v>
      </c>
      <c r="D867" s="39" t="s">
        <v>14386</v>
      </c>
      <c r="E867" s="22">
        <v>76823</v>
      </c>
      <c r="F867" s="22">
        <v>5</v>
      </c>
      <c r="G867" s="108">
        <v>890.20666666666659</v>
      </c>
      <c r="H867" s="25"/>
      <c r="I867" s="111">
        <f t="shared" si="27"/>
        <v>0</v>
      </c>
      <c r="J867" s="107" t="str">
        <f t="shared" si="26"/>
        <v/>
      </c>
    </row>
    <row r="868" spans="1:10">
      <c r="A868" s="22">
        <v>867</v>
      </c>
      <c r="B868" s="22" t="s">
        <v>15</v>
      </c>
      <c r="C868" s="40" t="s">
        <v>8820</v>
      </c>
      <c r="D868" s="39" t="s">
        <v>3236</v>
      </c>
      <c r="E868" s="22" t="s">
        <v>1952</v>
      </c>
      <c r="F868" s="22">
        <v>10</v>
      </c>
      <c r="G868" s="108">
        <v>29.3</v>
      </c>
      <c r="H868" s="25"/>
      <c r="I868" s="111">
        <f t="shared" si="27"/>
        <v>0</v>
      </c>
      <c r="J868" s="107" t="str">
        <f t="shared" si="26"/>
        <v/>
      </c>
    </row>
    <row r="869" spans="1:10">
      <c r="A869" s="22">
        <v>868</v>
      </c>
      <c r="B869" s="22" t="s">
        <v>15</v>
      </c>
      <c r="C869" s="40" t="s">
        <v>8819</v>
      </c>
      <c r="D869" s="39" t="s">
        <v>14387</v>
      </c>
      <c r="E869" s="22">
        <v>76823</v>
      </c>
      <c r="F869" s="22">
        <v>5</v>
      </c>
      <c r="G869" s="108">
        <v>2247.27</v>
      </c>
      <c r="H869" s="25"/>
      <c r="I869" s="111">
        <f t="shared" si="27"/>
        <v>0</v>
      </c>
      <c r="J869" s="107" t="str">
        <f t="shared" si="26"/>
        <v/>
      </c>
    </row>
    <row r="870" spans="1:10">
      <c r="A870" s="22">
        <v>869</v>
      </c>
      <c r="B870" s="22" t="s">
        <v>15</v>
      </c>
      <c r="C870" s="40" t="s">
        <v>8818</v>
      </c>
      <c r="D870" s="39" t="s">
        <v>14388</v>
      </c>
      <c r="E870" s="22" t="s">
        <v>1952</v>
      </c>
      <c r="F870" s="22">
        <v>8</v>
      </c>
      <c r="G870" s="108">
        <v>24.196666666666669</v>
      </c>
      <c r="H870" s="25"/>
      <c r="I870" s="111">
        <f t="shared" si="27"/>
        <v>0</v>
      </c>
      <c r="J870" s="107" t="str">
        <f t="shared" si="26"/>
        <v/>
      </c>
    </row>
    <row r="871" spans="1:10">
      <c r="A871" s="22">
        <v>870</v>
      </c>
      <c r="B871" s="22" t="s">
        <v>15</v>
      </c>
      <c r="C871" s="40" t="s">
        <v>8817</v>
      </c>
      <c r="D871" s="39" t="s">
        <v>8816</v>
      </c>
      <c r="E871" s="22" t="s">
        <v>1952</v>
      </c>
      <c r="F871" s="22">
        <v>6</v>
      </c>
      <c r="G871" s="108">
        <v>49.133333333333326</v>
      </c>
      <c r="H871" s="25"/>
      <c r="I871" s="111">
        <f t="shared" si="27"/>
        <v>0</v>
      </c>
      <c r="J871" s="107" t="str">
        <f t="shared" si="26"/>
        <v/>
      </c>
    </row>
    <row r="872" spans="1:10">
      <c r="A872" s="22">
        <v>871</v>
      </c>
      <c r="B872" s="22" t="s">
        <v>15</v>
      </c>
      <c r="C872" s="40" t="s">
        <v>8815</v>
      </c>
      <c r="D872" s="39" t="s">
        <v>14389</v>
      </c>
      <c r="E872" s="22">
        <v>76823</v>
      </c>
      <c r="F872" s="22">
        <v>5</v>
      </c>
      <c r="G872" s="108">
        <v>155</v>
      </c>
      <c r="H872" s="25"/>
      <c r="I872" s="111">
        <f t="shared" si="27"/>
        <v>0</v>
      </c>
      <c r="J872" s="107" t="str">
        <f t="shared" si="26"/>
        <v/>
      </c>
    </row>
    <row r="873" spans="1:10">
      <c r="A873" s="22">
        <v>872</v>
      </c>
      <c r="B873" s="22" t="s">
        <v>15</v>
      </c>
      <c r="C873" s="40" t="s">
        <v>8814</v>
      </c>
      <c r="D873" s="39" t="s">
        <v>8813</v>
      </c>
      <c r="E873" s="22" t="s">
        <v>1952</v>
      </c>
      <c r="F873" s="22">
        <v>5</v>
      </c>
      <c r="G873" s="108">
        <v>93.55</v>
      </c>
      <c r="H873" s="25"/>
      <c r="I873" s="111">
        <f t="shared" si="27"/>
        <v>0</v>
      </c>
      <c r="J873" s="107" t="str">
        <f t="shared" si="26"/>
        <v/>
      </c>
    </row>
    <row r="874" spans="1:10">
      <c r="A874" s="22">
        <v>873</v>
      </c>
      <c r="B874" s="22" t="s">
        <v>15</v>
      </c>
      <c r="C874" s="40" t="s">
        <v>8812</v>
      </c>
      <c r="D874" s="39" t="s">
        <v>2743</v>
      </c>
      <c r="E874" s="22" t="s">
        <v>1952</v>
      </c>
      <c r="F874" s="22">
        <v>6</v>
      </c>
      <c r="G874" s="108">
        <v>13.143333333333333</v>
      </c>
      <c r="H874" s="25"/>
      <c r="I874" s="111">
        <f t="shared" si="27"/>
        <v>0</v>
      </c>
      <c r="J874" s="107" t="str">
        <f t="shared" si="26"/>
        <v/>
      </c>
    </row>
    <row r="875" spans="1:10">
      <c r="A875" s="22">
        <v>874</v>
      </c>
      <c r="B875" s="22" t="s">
        <v>15</v>
      </c>
      <c r="C875" s="40" t="s">
        <v>8811</v>
      </c>
      <c r="D875" s="39" t="s">
        <v>14390</v>
      </c>
      <c r="E875" s="22" t="s">
        <v>1952</v>
      </c>
      <c r="F875" s="22">
        <v>5</v>
      </c>
      <c r="G875" s="108">
        <v>35.966666666666669</v>
      </c>
      <c r="H875" s="25"/>
      <c r="I875" s="111">
        <f t="shared" si="27"/>
        <v>0</v>
      </c>
      <c r="J875" s="107" t="str">
        <f t="shared" si="26"/>
        <v/>
      </c>
    </row>
    <row r="876" spans="1:10">
      <c r="A876" s="22">
        <v>875</v>
      </c>
      <c r="B876" s="22" t="s">
        <v>15</v>
      </c>
      <c r="C876" s="40" t="s">
        <v>8810</v>
      </c>
      <c r="D876" s="39" t="s">
        <v>2801</v>
      </c>
      <c r="E876" s="22" t="s">
        <v>1952</v>
      </c>
      <c r="F876" s="22">
        <v>20</v>
      </c>
      <c r="G876" s="108">
        <v>23.83666666666667</v>
      </c>
      <c r="H876" s="25"/>
      <c r="I876" s="111">
        <f t="shared" si="27"/>
        <v>0</v>
      </c>
      <c r="J876" s="107" t="str">
        <f t="shared" si="26"/>
        <v/>
      </c>
    </row>
    <row r="877" spans="1:10">
      <c r="A877" s="22">
        <v>876</v>
      </c>
      <c r="B877" s="22" t="s">
        <v>15</v>
      </c>
      <c r="C877" s="40" t="s">
        <v>8809</v>
      </c>
      <c r="D877" s="39" t="s">
        <v>2801</v>
      </c>
      <c r="E877" s="22">
        <v>76823</v>
      </c>
      <c r="F877" s="22">
        <v>5</v>
      </c>
      <c r="G877" s="108">
        <v>36.366666666666667</v>
      </c>
      <c r="H877" s="25"/>
      <c r="I877" s="111">
        <f t="shared" si="27"/>
        <v>0</v>
      </c>
      <c r="J877" s="107" t="str">
        <f t="shared" si="26"/>
        <v/>
      </c>
    </row>
    <row r="878" spans="1:10">
      <c r="A878" s="22">
        <v>877</v>
      </c>
      <c r="B878" s="22" t="s">
        <v>15</v>
      </c>
      <c r="C878" s="40" t="s">
        <v>8808</v>
      </c>
      <c r="D878" s="39" t="s">
        <v>8807</v>
      </c>
      <c r="E878" s="22" t="s">
        <v>1952</v>
      </c>
      <c r="F878" s="22">
        <v>11</v>
      </c>
      <c r="G878" s="108">
        <v>25.843333333333334</v>
      </c>
      <c r="H878" s="25"/>
      <c r="I878" s="111">
        <f t="shared" si="27"/>
        <v>0</v>
      </c>
      <c r="J878" s="107" t="str">
        <f t="shared" si="26"/>
        <v/>
      </c>
    </row>
    <row r="879" spans="1:10">
      <c r="A879" s="22">
        <v>878</v>
      </c>
      <c r="B879" s="22" t="s">
        <v>15</v>
      </c>
      <c r="C879" s="40" t="s">
        <v>8806</v>
      </c>
      <c r="D879" s="39" t="s">
        <v>8805</v>
      </c>
      <c r="E879" s="22" t="s">
        <v>7637</v>
      </c>
      <c r="F879" s="22">
        <v>5</v>
      </c>
      <c r="G879" s="108">
        <v>1158.4533333333331</v>
      </c>
      <c r="H879" s="25"/>
      <c r="I879" s="111">
        <f t="shared" si="27"/>
        <v>0</v>
      </c>
      <c r="J879" s="107" t="str">
        <f t="shared" si="26"/>
        <v/>
      </c>
    </row>
    <row r="880" spans="1:10">
      <c r="A880" s="22">
        <v>879</v>
      </c>
      <c r="B880" s="22" t="s">
        <v>15</v>
      </c>
      <c r="C880" s="40" t="s">
        <v>8804</v>
      </c>
      <c r="D880" s="39" t="s">
        <v>14391</v>
      </c>
      <c r="E880" s="22" t="s">
        <v>1952</v>
      </c>
      <c r="F880" s="22">
        <v>16</v>
      </c>
      <c r="G880" s="108">
        <v>17.606666666666666</v>
      </c>
      <c r="H880" s="25"/>
      <c r="I880" s="111">
        <f t="shared" si="27"/>
        <v>0</v>
      </c>
      <c r="J880" s="107" t="str">
        <f t="shared" si="26"/>
        <v/>
      </c>
    </row>
    <row r="881" spans="1:10">
      <c r="A881" s="22">
        <v>880</v>
      </c>
      <c r="B881" s="22" t="s">
        <v>15</v>
      </c>
      <c r="C881" s="40" t="s">
        <v>8803</v>
      </c>
      <c r="D881" s="39" t="s">
        <v>5407</v>
      </c>
      <c r="E881" s="22" t="s">
        <v>1952</v>
      </c>
      <c r="F881" s="22">
        <v>5</v>
      </c>
      <c r="G881" s="108">
        <v>1095.5966666666666</v>
      </c>
      <c r="H881" s="25"/>
      <c r="I881" s="111">
        <f t="shared" si="27"/>
        <v>0</v>
      </c>
      <c r="J881" s="107" t="str">
        <f t="shared" si="26"/>
        <v/>
      </c>
    </row>
    <row r="882" spans="1:10">
      <c r="A882" s="22">
        <v>881</v>
      </c>
      <c r="B882" s="22" t="s">
        <v>15</v>
      </c>
      <c r="C882" s="40" t="s">
        <v>8802</v>
      </c>
      <c r="D882" s="39" t="s">
        <v>14392</v>
      </c>
      <c r="E882" s="22" t="s">
        <v>1952</v>
      </c>
      <c r="F882" s="22">
        <v>16</v>
      </c>
      <c r="G882" s="108">
        <v>417.42333333333335</v>
      </c>
      <c r="H882" s="25"/>
      <c r="I882" s="111">
        <f t="shared" si="27"/>
        <v>0</v>
      </c>
      <c r="J882" s="107" t="str">
        <f t="shared" si="26"/>
        <v/>
      </c>
    </row>
    <row r="883" spans="1:10">
      <c r="A883" s="22">
        <v>882</v>
      </c>
      <c r="B883" s="22" t="s">
        <v>15</v>
      </c>
      <c r="C883" s="40" t="s">
        <v>8801</v>
      </c>
      <c r="D883" s="39" t="s">
        <v>8800</v>
      </c>
      <c r="E883" s="22" t="s">
        <v>1952</v>
      </c>
      <c r="F883" s="22">
        <v>5</v>
      </c>
      <c r="G883" s="108">
        <v>25.473333333333333</v>
      </c>
      <c r="H883" s="25"/>
      <c r="I883" s="111">
        <f t="shared" si="27"/>
        <v>0</v>
      </c>
      <c r="J883" s="107" t="str">
        <f t="shared" si="26"/>
        <v/>
      </c>
    </row>
    <row r="884" spans="1:10">
      <c r="A884" s="22">
        <v>883</v>
      </c>
      <c r="B884" s="22" t="s">
        <v>15</v>
      </c>
      <c r="C884" s="40" t="s">
        <v>8799</v>
      </c>
      <c r="D884" s="39" t="s">
        <v>6373</v>
      </c>
      <c r="E884" s="22" t="s">
        <v>1952</v>
      </c>
      <c r="F884" s="22">
        <v>19</v>
      </c>
      <c r="G884" s="108">
        <v>3.86</v>
      </c>
      <c r="H884" s="25"/>
      <c r="I884" s="111">
        <f t="shared" si="27"/>
        <v>0</v>
      </c>
      <c r="J884" s="107" t="str">
        <f t="shared" si="26"/>
        <v/>
      </c>
    </row>
    <row r="885" spans="1:10">
      <c r="A885" s="22">
        <v>884</v>
      </c>
      <c r="B885" s="22" t="s">
        <v>15</v>
      </c>
      <c r="C885" s="40" t="s">
        <v>8798</v>
      </c>
      <c r="D885" s="39" t="s">
        <v>8797</v>
      </c>
      <c r="E885" s="22" t="s">
        <v>1952</v>
      </c>
      <c r="F885" s="22">
        <v>10</v>
      </c>
      <c r="G885" s="108">
        <v>8.4066666666666663</v>
      </c>
      <c r="H885" s="25"/>
      <c r="I885" s="111">
        <f t="shared" si="27"/>
        <v>0</v>
      </c>
      <c r="J885" s="107" t="str">
        <f t="shared" si="26"/>
        <v/>
      </c>
    </row>
    <row r="886" spans="1:10">
      <c r="A886" s="22">
        <v>885</v>
      </c>
      <c r="B886" s="22" t="s">
        <v>15</v>
      </c>
      <c r="C886" s="40" t="s">
        <v>8796</v>
      </c>
      <c r="D886" s="39" t="s">
        <v>14393</v>
      </c>
      <c r="E886" s="22" t="s">
        <v>1952</v>
      </c>
      <c r="F886" s="22">
        <v>5</v>
      </c>
      <c r="G886" s="108">
        <v>54.300000000000004</v>
      </c>
      <c r="H886" s="25"/>
      <c r="I886" s="111">
        <f t="shared" si="27"/>
        <v>0</v>
      </c>
      <c r="J886" s="107" t="str">
        <f t="shared" si="26"/>
        <v/>
      </c>
    </row>
    <row r="887" spans="1:10">
      <c r="A887" s="22">
        <v>886</v>
      </c>
      <c r="B887" s="22" t="s">
        <v>15</v>
      </c>
      <c r="C887" s="40" t="s">
        <v>8795</v>
      </c>
      <c r="D887" s="39" t="s">
        <v>14394</v>
      </c>
      <c r="E887" s="22" t="s">
        <v>1952</v>
      </c>
      <c r="F887" s="22">
        <v>23</v>
      </c>
      <c r="G887" s="108">
        <v>5.3166666666666664</v>
      </c>
      <c r="H887" s="25"/>
      <c r="I887" s="111">
        <f t="shared" si="27"/>
        <v>0</v>
      </c>
      <c r="J887" s="107" t="str">
        <f t="shared" si="26"/>
        <v/>
      </c>
    </row>
    <row r="888" spans="1:10">
      <c r="A888" s="22">
        <v>887</v>
      </c>
      <c r="B888" s="22" t="s">
        <v>15</v>
      </c>
      <c r="C888" s="40" t="s">
        <v>8794</v>
      </c>
      <c r="D888" s="39" t="s">
        <v>2963</v>
      </c>
      <c r="E888" s="22">
        <v>76823</v>
      </c>
      <c r="F888" s="22">
        <v>10</v>
      </c>
      <c r="G888" s="108">
        <v>38.450000000000003</v>
      </c>
      <c r="H888" s="25"/>
      <c r="I888" s="111">
        <f t="shared" si="27"/>
        <v>0</v>
      </c>
      <c r="J888" s="107" t="str">
        <f t="shared" si="26"/>
        <v/>
      </c>
    </row>
    <row r="889" spans="1:10">
      <c r="A889" s="22">
        <v>888</v>
      </c>
      <c r="B889" s="22" t="s">
        <v>15</v>
      </c>
      <c r="C889" s="40" t="s">
        <v>8793</v>
      </c>
      <c r="D889" s="39" t="s">
        <v>14395</v>
      </c>
      <c r="E889" s="22" t="s">
        <v>1952</v>
      </c>
      <c r="F889" s="22">
        <v>10</v>
      </c>
      <c r="G889" s="108">
        <v>43.626666666666665</v>
      </c>
      <c r="H889" s="25"/>
      <c r="I889" s="111">
        <f t="shared" si="27"/>
        <v>0</v>
      </c>
      <c r="J889" s="107" t="str">
        <f t="shared" si="26"/>
        <v/>
      </c>
    </row>
    <row r="890" spans="1:10">
      <c r="A890" s="22">
        <v>889</v>
      </c>
      <c r="B890" s="22" t="s">
        <v>15</v>
      </c>
      <c r="C890" s="40" t="s">
        <v>8792</v>
      </c>
      <c r="D890" s="39" t="s">
        <v>14396</v>
      </c>
      <c r="E890" s="22" t="s">
        <v>1952</v>
      </c>
      <c r="F890" s="22">
        <v>5</v>
      </c>
      <c r="G890" s="108">
        <v>169.67</v>
      </c>
      <c r="H890" s="25"/>
      <c r="I890" s="111">
        <f t="shared" si="27"/>
        <v>0</v>
      </c>
      <c r="J890" s="107" t="str">
        <f t="shared" si="26"/>
        <v/>
      </c>
    </row>
    <row r="891" spans="1:10">
      <c r="A891" s="22">
        <v>890</v>
      </c>
      <c r="B891" s="22" t="s">
        <v>15</v>
      </c>
      <c r="C891" s="40" t="s">
        <v>8792</v>
      </c>
      <c r="D891" s="39" t="s">
        <v>14396</v>
      </c>
      <c r="E891" s="22">
        <v>76823</v>
      </c>
      <c r="F891" s="22">
        <v>10</v>
      </c>
      <c r="G891" s="108">
        <v>255.42</v>
      </c>
      <c r="H891" s="25"/>
      <c r="I891" s="111">
        <f t="shared" si="27"/>
        <v>0</v>
      </c>
      <c r="J891" s="107" t="str">
        <f t="shared" si="26"/>
        <v/>
      </c>
    </row>
    <row r="892" spans="1:10">
      <c r="A892" s="22">
        <v>891</v>
      </c>
      <c r="B892" s="22" t="s">
        <v>15</v>
      </c>
      <c r="C892" s="40" t="s">
        <v>8791</v>
      </c>
      <c r="D892" s="39" t="s">
        <v>8790</v>
      </c>
      <c r="E892" s="22">
        <v>99321</v>
      </c>
      <c r="F892" s="22">
        <v>34</v>
      </c>
      <c r="G892" s="108">
        <v>2.61</v>
      </c>
      <c r="H892" s="25"/>
      <c r="I892" s="111">
        <f t="shared" si="27"/>
        <v>0</v>
      </c>
      <c r="J892" s="107" t="str">
        <f t="shared" si="26"/>
        <v/>
      </c>
    </row>
    <row r="893" spans="1:10">
      <c r="A893" s="22">
        <v>892</v>
      </c>
      <c r="B893" s="22" t="s">
        <v>15</v>
      </c>
      <c r="C893" s="40" t="s">
        <v>8789</v>
      </c>
      <c r="D893" s="39" t="s">
        <v>7882</v>
      </c>
      <c r="E893" s="22">
        <v>55972</v>
      </c>
      <c r="F893" s="22">
        <v>5</v>
      </c>
      <c r="G893" s="108">
        <v>571.97333333333336</v>
      </c>
      <c r="H893" s="25"/>
      <c r="I893" s="111">
        <f t="shared" si="27"/>
        <v>0</v>
      </c>
      <c r="J893" s="107" t="str">
        <f t="shared" si="26"/>
        <v/>
      </c>
    </row>
    <row r="894" spans="1:10">
      <c r="A894" s="22">
        <v>893</v>
      </c>
      <c r="B894" s="22" t="s">
        <v>15</v>
      </c>
      <c r="C894" s="40" t="s">
        <v>8788</v>
      </c>
      <c r="D894" s="39" t="s">
        <v>14397</v>
      </c>
      <c r="E894" s="22">
        <v>76823</v>
      </c>
      <c r="F894" s="22">
        <v>5</v>
      </c>
      <c r="G894" s="108">
        <v>95</v>
      </c>
      <c r="H894" s="25"/>
      <c r="I894" s="111">
        <f t="shared" si="27"/>
        <v>0</v>
      </c>
      <c r="J894" s="107" t="str">
        <f t="shared" si="26"/>
        <v/>
      </c>
    </row>
    <row r="895" spans="1:10">
      <c r="A895" s="22">
        <v>894</v>
      </c>
      <c r="B895" s="22" t="s">
        <v>15</v>
      </c>
      <c r="C895" s="40" t="s">
        <v>8787</v>
      </c>
      <c r="D895" s="39" t="s">
        <v>14398</v>
      </c>
      <c r="E895" s="22" t="s">
        <v>1952</v>
      </c>
      <c r="F895" s="22">
        <v>12</v>
      </c>
      <c r="G895" s="108">
        <v>33.08</v>
      </c>
      <c r="H895" s="25"/>
      <c r="I895" s="111">
        <f t="shared" si="27"/>
        <v>0</v>
      </c>
      <c r="J895" s="107" t="str">
        <f t="shared" si="26"/>
        <v/>
      </c>
    </row>
    <row r="896" spans="1:10">
      <c r="A896" s="22">
        <v>895</v>
      </c>
      <c r="B896" s="22" t="s">
        <v>15</v>
      </c>
      <c r="C896" s="40" t="s">
        <v>8786</v>
      </c>
      <c r="D896" s="39" t="s">
        <v>14399</v>
      </c>
      <c r="E896" s="22">
        <v>76823</v>
      </c>
      <c r="F896" s="22">
        <v>5</v>
      </c>
      <c r="G896" s="108">
        <v>132</v>
      </c>
      <c r="H896" s="25"/>
      <c r="I896" s="111">
        <f t="shared" si="27"/>
        <v>0</v>
      </c>
      <c r="J896" s="107" t="str">
        <f t="shared" si="26"/>
        <v/>
      </c>
    </row>
    <row r="897" spans="1:10">
      <c r="A897" s="22">
        <v>896</v>
      </c>
      <c r="B897" s="22" t="s">
        <v>15</v>
      </c>
      <c r="C897" s="40" t="s">
        <v>8786</v>
      </c>
      <c r="D897" s="39" t="s">
        <v>14399</v>
      </c>
      <c r="E897" s="22" t="s">
        <v>298</v>
      </c>
      <c r="F897" s="22">
        <v>5</v>
      </c>
      <c r="G897" s="108">
        <v>101.15</v>
      </c>
      <c r="H897" s="25"/>
      <c r="I897" s="111">
        <f t="shared" si="27"/>
        <v>0</v>
      </c>
      <c r="J897" s="107" t="str">
        <f t="shared" si="26"/>
        <v/>
      </c>
    </row>
    <row r="898" spans="1:10">
      <c r="A898" s="22">
        <v>897</v>
      </c>
      <c r="B898" s="22" t="s">
        <v>15</v>
      </c>
      <c r="C898" s="40" t="s">
        <v>8785</v>
      </c>
      <c r="D898" s="39" t="s">
        <v>14220</v>
      </c>
      <c r="E898" s="22">
        <v>76823</v>
      </c>
      <c r="F898" s="22">
        <v>5</v>
      </c>
      <c r="G898" s="108">
        <v>110</v>
      </c>
      <c r="H898" s="25"/>
      <c r="I898" s="111">
        <f t="shared" si="27"/>
        <v>0</v>
      </c>
      <c r="J898" s="107" t="str">
        <f t="shared" ref="J898:J961" si="28">IF(H:H&gt;G:G, "Above Estimated Unit Price", "")</f>
        <v/>
      </c>
    </row>
    <row r="899" spans="1:10">
      <c r="A899" s="22">
        <v>898</v>
      </c>
      <c r="B899" s="22" t="s">
        <v>15</v>
      </c>
      <c r="C899" s="40" t="s">
        <v>8784</v>
      </c>
      <c r="D899" s="39" t="s">
        <v>14219</v>
      </c>
      <c r="E899" s="22">
        <v>76823</v>
      </c>
      <c r="F899" s="22">
        <v>5</v>
      </c>
      <c r="G899" s="108">
        <v>109</v>
      </c>
      <c r="H899" s="25"/>
      <c r="I899" s="111">
        <f t="shared" ref="I899:I962" si="29">F899*H899</f>
        <v>0</v>
      </c>
      <c r="J899" s="107" t="str">
        <f t="shared" si="28"/>
        <v/>
      </c>
    </row>
    <row r="900" spans="1:10">
      <c r="A900" s="22">
        <v>899</v>
      </c>
      <c r="B900" s="22" t="s">
        <v>15</v>
      </c>
      <c r="C900" s="40" t="s">
        <v>8783</v>
      </c>
      <c r="D900" s="39" t="s">
        <v>14220</v>
      </c>
      <c r="E900" s="22" t="s">
        <v>298</v>
      </c>
      <c r="F900" s="22">
        <v>5</v>
      </c>
      <c r="G900" s="108">
        <v>110.58</v>
      </c>
      <c r="H900" s="25"/>
      <c r="I900" s="111">
        <f t="shared" si="29"/>
        <v>0</v>
      </c>
      <c r="J900" s="107" t="str">
        <f t="shared" si="28"/>
        <v/>
      </c>
    </row>
    <row r="901" spans="1:10">
      <c r="A901" s="22">
        <v>900</v>
      </c>
      <c r="B901" s="22" t="s">
        <v>15</v>
      </c>
      <c r="C901" s="40" t="s">
        <v>8782</v>
      </c>
      <c r="D901" s="39" t="s">
        <v>14220</v>
      </c>
      <c r="E901" s="22">
        <v>50599</v>
      </c>
      <c r="F901" s="22">
        <v>5</v>
      </c>
      <c r="G901" s="108">
        <v>101</v>
      </c>
      <c r="H901" s="25"/>
      <c r="I901" s="111">
        <f t="shared" si="29"/>
        <v>0</v>
      </c>
      <c r="J901" s="107" t="str">
        <f t="shared" si="28"/>
        <v/>
      </c>
    </row>
    <row r="902" spans="1:10">
      <c r="A902" s="22">
        <v>901</v>
      </c>
      <c r="B902" s="22" t="s">
        <v>15</v>
      </c>
      <c r="C902" s="40" t="s">
        <v>8782</v>
      </c>
      <c r="D902" s="39" t="s">
        <v>14221</v>
      </c>
      <c r="E902" s="22">
        <v>76823</v>
      </c>
      <c r="F902" s="22">
        <v>5</v>
      </c>
      <c r="G902" s="108">
        <v>111.07333333333334</v>
      </c>
      <c r="H902" s="25"/>
      <c r="I902" s="111">
        <f t="shared" si="29"/>
        <v>0</v>
      </c>
      <c r="J902" s="107" t="str">
        <f t="shared" si="28"/>
        <v/>
      </c>
    </row>
    <row r="903" spans="1:10">
      <c r="A903" s="22">
        <v>902</v>
      </c>
      <c r="B903" s="22" t="s">
        <v>15</v>
      </c>
      <c r="C903" s="40" t="s">
        <v>8781</v>
      </c>
      <c r="D903" s="39" t="s">
        <v>14221</v>
      </c>
      <c r="E903" s="22" t="s">
        <v>1952</v>
      </c>
      <c r="F903" s="22">
        <v>5</v>
      </c>
      <c r="G903" s="108">
        <v>215.90666666666667</v>
      </c>
      <c r="H903" s="25"/>
      <c r="I903" s="111">
        <f t="shared" si="29"/>
        <v>0</v>
      </c>
      <c r="J903" s="107" t="str">
        <f t="shared" si="28"/>
        <v/>
      </c>
    </row>
    <row r="904" spans="1:10">
      <c r="A904" s="22">
        <v>903</v>
      </c>
      <c r="B904" s="22" t="s">
        <v>15</v>
      </c>
      <c r="C904" s="40" t="s">
        <v>8780</v>
      </c>
      <c r="D904" s="39" t="s">
        <v>8779</v>
      </c>
      <c r="E904" s="22" t="s">
        <v>298</v>
      </c>
      <c r="F904" s="22">
        <v>5</v>
      </c>
      <c r="G904" s="108">
        <v>1765.32</v>
      </c>
      <c r="H904" s="25"/>
      <c r="I904" s="111">
        <f t="shared" si="29"/>
        <v>0</v>
      </c>
      <c r="J904" s="107" t="str">
        <f t="shared" si="28"/>
        <v/>
      </c>
    </row>
    <row r="905" spans="1:10">
      <c r="A905" s="22">
        <v>904</v>
      </c>
      <c r="B905" s="22" t="s">
        <v>15</v>
      </c>
      <c r="C905" s="40" t="s">
        <v>8778</v>
      </c>
      <c r="D905" s="39" t="s">
        <v>4031</v>
      </c>
      <c r="E905" s="22" t="s">
        <v>1952</v>
      </c>
      <c r="F905" s="22">
        <v>20</v>
      </c>
      <c r="G905" s="108">
        <v>23.073333333333334</v>
      </c>
      <c r="H905" s="25"/>
      <c r="I905" s="111">
        <f t="shared" si="29"/>
        <v>0</v>
      </c>
      <c r="J905" s="107" t="str">
        <f t="shared" si="28"/>
        <v/>
      </c>
    </row>
    <row r="906" spans="1:10">
      <c r="A906" s="22">
        <v>905</v>
      </c>
      <c r="B906" s="22" t="s">
        <v>15</v>
      </c>
      <c r="C906" s="40" t="s">
        <v>8777</v>
      </c>
      <c r="D906" s="39" t="s">
        <v>14400</v>
      </c>
      <c r="E906" s="22" t="s">
        <v>1952</v>
      </c>
      <c r="F906" s="22">
        <v>7</v>
      </c>
      <c r="G906" s="108">
        <v>73.166666666666671</v>
      </c>
      <c r="H906" s="25"/>
      <c r="I906" s="111">
        <f t="shared" si="29"/>
        <v>0</v>
      </c>
      <c r="J906" s="107" t="str">
        <f t="shared" si="28"/>
        <v/>
      </c>
    </row>
    <row r="907" spans="1:10">
      <c r="A907" s="22">
        <v>906</v>
      </c>
      <c r="B907" s="22" t="s">
        <v>15</v>
      </c>
      <c r="C907" s="40" t="s">
        <v>8776</v>
      </c>
      <c r="D907" s="39" t="s">
        <v>8775</v>
      </c>
      <c r="E907" s="22" t="s">
        <v>1952</v>
      </c>
      <c r="F907" s="22">
        <v>5</v>
      </c>
      <c r="G907" s="108">
        <v>19</v>
      </c>
      <c r="H907" s="25"/>
      <c r="I907" s="111">
        <f t="shared" si="29"/>
        <v>0</v>
      </c>
      <c r="J907" s="107" t="str">
        <f t="shared" si="28"/>
        <v/>
      </c>
    </row>
    <row r="908" spans="1:10">
      <c r="A908" s="22">
        <v>907</v>
      </c>
      <c r="B908" s="22" t="s">
        <v>15</v>
      </c>
      <c r="C908" s="40" t="s">
        <v>8774</v>
      </c>
      <c r="D908" s="39" t="s">
        <v>8773</v>
      </c>
      <c r="E908" s="22">
        <v>76823</v>
      </c>
      <c r="F908" s="22">
        <v>5</v>
      </c>
      <c r="G908" s="108">
        <v>80.453333333333333</v>
      </c>
      <c r="H908" s="25"/>
      <c r="I908" s="111">
        <f t="shared" si="29"/>
        <v>0</v>
      </c>
      <c r="J908" s="107" t="str">
        <f t="shared" si="28"/>
        <v/>
      </c>
    </row>
    <row r="909" spans="1:10">
      <c r="A909" s="22">
        <v>908</v>
      </c>
      <c r="B909" s="22" t="s">
        <v>15</v>
      </c>
      <c r="C909" s="40" t="s">
        <v>8772</v>
      </c>
      <c r="D909" s="39" t="s">
        <v>14341</v>
      </c>
      <c r="E909" s="22" t="s">
        <v>8771</v>
      </c>
      <c r="F909" s="22">
        <v>5</v>
      </c>
      <c r="G909" s="108">
        <v>116.24666666666666</v>
      </c>
      <c r="H909" s="25"/>
      <c r="I909" s="111">
        <f t="shared" si="29"/>
        <v>0</v>
      </c>
      <c r="J909" s="107" t="str">
        <f t="shared" si="28"/>
        <v/>
      </c>
    </row>
    <row r="910" spans="1:10">
      <c r="A910" s="22">
        <v>909</v>
      </c>
      <c r="B910" s="22" t="s">
        <v>15</v>
      </c>
      <c r="C910" s="40" t="s">
        <v>8770</v>
      </c>
      <c r="D910" s="39" t="s">
        <v>14156</v>
      </c>
      <c r="E910" s="22" t="s">
        <v>298</v>
      </c>
      <c r="F910" s="22">
        <v>5</v>
      </c>
      <c r="G910" s="108">
        <v>194.54</v>
      </c>
      <c r="H910" s="25"/>
      <c r="I910" s="111">
        <f t="shared" si="29"/>
        <v>0</v>
      </c>
      <c r="J910" s="107" t="str">
        <f t="shared" si="28"/>
        <v/>
      </c>
    </row>
    <row r="911" spans="1:10">
      <c r="A911" s="22">
        <v>910</v>
      </c>
      <c r="B911" s="22" t="s">
        <v>15</v>
      </c>
      <c r="C911" s="40" t="s">
        <v>8769</v>
      </c>
      <c r="D911" s="39" t="s">
        <v>14401</v>
      </c>
      <c r="E911" s="22" t="s">
        <v>1952</v>
      </c>
      <c r="F911" s="22">
        <v>14</v>
      </c>
      <c r="G911" s="108">
        <v>4.6033333333333326</v>
      </c>
      <c r="H911" s="25"/>
      <c r="I911" s="111">
        <f t="shared" si="29"/>
        <v>0</v>
      </c>
      <c r="J911" s="107" t="str">
        <f t="shared" si="28"/>
        <v/>
      </c>
    </row>
    <row r="912" spans="1:10">
      <c r="A912" s="22">
        <v>911</v>
      </c>
      <c r="B912" s="22" t="s">
        <v>15</v>
      </c>
      <c r="C912" s="40" t="s">
        <v>8768</v>
      </c>
      <c r="D912" s="39" t="s">
        <v>14402</v>
      </c>
      <c r="E912" s="22" t="s">
        <v>1952</v>
      </c>
      <c r="F912" s="22">
        <v>5</v>
      </c>
      <c r="G912" s="108">
        <v>90.660000000000011</v>
      </c>
      <c r="H912" s="25"/>
      <c r="I912" s="111">
        <f t="shared" si="29"/>
        <v>0</v>
      </c>
      <c r="J912" s="107" t="str">
        <f t="shared" si="28"/>
        <v/>
      </c>
    </row>
    <row r="913" spans="1:10">
      <c r="A913" s="22">
        <v>912</v>
      </c>
      <c r="B913" s="22" t="s">
        <v>15</v>
      </c>
      <c r="C913" s="40" t="s">
        <v>8768</v>
      </c>
      <c r="D913" s="39" t="s">
        <v>14402</v>
      </c>
      <c r="E913" s="22">
        <v>76823</v>
      </c>
      <c r="F913" s="22">
        <v>5</v>
      </c>
      <c r="G913" s="108">
        <v>73.413333333333341</v>
      </c>
      <c r="H913" s="25"/>
      <c r="I913" s="111">
        <f t="shared" si="29"/>
        <v>0</v>
      </c>
      <c r="J913" s="107" t="str">
        <f t="shared" si="28"/>
        <v/>
      </c>
    </row>
    <row r="914" spans="1:10">
      <c r="A914" s="22">
        <v>913</v>
      </c>
      <c r="B914" s="22" t="s">
        <v>15</v>
      </c>
      <c r="C914" s="40" t="s">
        <v>8767</v>
      </c>
      <c r="D914" s="39" t="s">
        <v>14256</v>
      </c>
      <c r="E914" s="22">
        <v>78357</v>
      </c>
      <c r="F914" s="22">
        <v>5</v>
      </c>
      <c r="G914" s="108">
        <v>156.24</v>
      </c>
      <c r="H914" s="25"/>
      <c r="I914" s="111">
        <f t="shared" si="29"/>
        <v>0</v>
      </c>
      <c r="J914" s="107" t="str">
        <f t="shared" si="28"/>
        <v/>
      </c>
    </row>
    <row r="915" spans="1:10">
      <c r="A915" s="22">
        <v>914</v>
      </c>
      <c r="B915" s="22" t="s">
        <v>15</v>
      </c>
      <c r="C915" s="40" t="s">
        <v>8766</v>
      </c>
      <c r="D915" s="39" t="s">
        <v>14403</v>
      </c>
      <c r="E915" s="22">
        <v>71895</v>
      </c>
      <c r="F915" s="22">
        <v>15</v>
      </c>
      <c r="G915" s="108">
        <v>32.26</v>
      </c>
      <c r="H915" s="25"/>
      <c r="I915" s="111">
        <f t="shared" si="29"/>
        <v>0</v>
      </c>
      <c r="J915" s="107" t="str">
        <f t="shared" si="28"/>
        <v/>
      </c>
    </row>
    <row r="916" spans="1:10">
      <c r="A916" s="22">
        <v>915</v>
      </c>
      <c r="B916" s="22" t="s">
        <v>15</v>
      </c>
      <c r="C916" s="40" t="s">
        <v>8765</v>
      </c>
      <c r="D916" s="39" t="s">
        <v>2743</v>
      </c>
      <c r="E916" s="22">
        <v>99207</v>
      </c>
      <c r="F916" s="22">
        <v>366</v>
      </c>
      <c r="G916" s="108">
        <v>0.64</v>
      </c>
      <c r="H916" s="25"/>
      <c r="I916" s="111">
        <f t="shared" si="29"/>
        <v>0</v>
      </c>
      <c r="J916" s="107" t="str">
        <f t="shared" si="28"/>
        <v/>
      </c>
    </row>
    <row r="917" spans="1:10">
      <c r="A917" s="22">
        <v>916</v>
      </c>
      <c r="B917" s="22" t="s">
        <v>15</v>
      </c>
      <c r="C917" s="40" t="s">
        <v>8764</v>
      </c>
      <c r="D917" s="39" t="s">
        <v>14404</v>
      </c>
      <c r="E917" s="22">
        <v>99207</v>
      </c>
      <c r="F917" s="22">
        <v>5</v>
      </c>
      <c r="G917" s="108">
        <v>43.773333333333333</v>
      </c>
      <c r="H917" s="25"/>
      <c r="I917" s="111">
        <f t="shared" si="29"/>
        <v>0</v>
      </c>
      <c r="J917" s="107" t="str">
        <f t="shared" si="28"/>
        <v/>
      </c>
    </row>
    <row r="918" spans="1:10">
      <c r="A918" s="22">
        <v>917</v>
      </c>
      <c r="B918" s="22" t="s">
        <v>15</v>
      </c>
      <c r="C918" s="40" t="s">
        <v>8763</v>
      </c>
      <c r="D918" s="39" t="s">
        <v>6050</v>
      </c>
      <c r="E918" s="22">
        <v>99207</v>
      </c>
      <c r="F918" s="22">
        <v>64</v>
      </c>
      <c r="G918" s="108">
        <v>9.043333333333333</v>
      </c>
      <c r="H918" s="25"/>
      <c r="I918" s="111">
        <f t="shared" si="29"/>
        <v>0</v>
      </c>
      <c r="J918" s="107" t="str">
        <f t="shared" si="28"/>
        <v/>
      </c>
    </row>
    <row r="919" spans="1:10">
      <c r="A919" s="22">
        <v>918</v>
      </c>
      <c r="B919" s="22" t="s">
        <v>15</v>
      </c>
      <c r="C919" s="40" t="s">
        <v>8762</v>
      </c>
      <c r="D919" s="39" t="s">
        <v>6050</v>
      </c>
      <c r="E919" s="22">
        <v>99207</v>
      </c>
      <c r="F919" s="22">
        <v>6</v>
      </c>
      <c r="G919" s="108">
        <v>39.6</v>
      </c>
      <c r="H919" s="25"/>
      <c r="I919" s="111">
        <f t="shared" si="29"/>
        <v>0</v>
      </c>
      <c r="J919" s="107" t="str">
        <f t="shared" si="28"/>
        <v/>
      </c>
    </row>
    <row r="920" spans="1:10">
      <c r="A920" s="22">
        <v>919</v>
      </c>
      <c r="B920" s="22" t="s">
        <v>15</v>
      </c>
      <c r="C920" s="40" t="s">
        <v>8761</v>
      </c>
      <c r="D920" s="39" t="s">
        <v>3419</v>
      </c>
      <c r="E920" s="22">
        <v>99207</v>
      </c>
      <c r="F920" s="22">
        <v>10</v>
      </c>
      <c r="G920" s="108">
        <v>23.776666666666667</v>
      </c>
      <c r="H920" s="25"/>
      <c r="I920" s="111">
        <f t="shared" si="29"/>
        <v>0</v>
      </c>
      <c r="J920" s="107" t="str">
        <f t="shared" si="28"/>
        <v/>
      </c>
    </row>
    <row r="921" spans="1:10">
      <c r="A921" s="22">
        <v>920</v>
      </c>
      <c r="B921" s="22" t="s">
        <v>15</v>
      </c>
      <c r="C921" s="40" t="s">
        <v>8760</v>
      </c>
      <c r="D921" s="39" t="s">
        <v>2755</v>
      </c>
      <c r="E921" s="22">
        <v>99207</v>
      </c>
      <c r="F921" s="22">
        <v>11</v>
      </c>
      <c r="G921" s="108">
        <v>12.336666666666666</v>
      </c>
      <c r="H921" s="25"/>
      <c r="I921" s="111">
        <f t="shared" si="29"/>
        <v>0</v>
      </c>
      <c r="J921" s="107" t="str">
        <f t="shared" si="28"/>
        <v/>
      </c>
    </row>
    <row r="922" spans="1:10">
      <c r="A922" s="22">
        <v>921</v>
      </c>
      <c r="B922" s="22" t="s">
        <v>15</v>
      </c>
      <c r="C922" s="40" t="s">
        <v>8759</v>
      </c>
      <c r="D922" s="39" t="s">
        <v>3352</v>
      </c>
      <c r="E922" s="22">
        <v>99207</v>
      </c>
      <c r="F922" s="22">
        <v>200</v>
      </c>
      <c r="G922" s="108">
        <v>1.71</v>
      </c>
      <c r="H922" s="25"/>
      <c r="I922" s="111">
        <f t="shared" si="29"/>
        <v>0</v>
      </c>
      <c r="J922" s="107" t="str">
        <f t="shared" si="28"/>
        <v/>
      </c>
    </row>
    <row r="923" spans="1:10">
      <c r="A923" s="22">
        <v>922</v>
      </c>
      <c r="B923" s="22" t="s">
        <v>15</v>
      </c>
      <c r="C923" s="40" t="s">
        <v>8758</v>
      </c>
      <c r="D923" s="39" t="s">
        <v>8757</v>
      </c>
      <c r="E923" s="22">
        <v>99207</v>
      </c>
      <c r="F923" s="22">
        <v>5</v>
      </c>
      <c r="G923" s="108">
        <v>24.36</v>
      </c>
      <c r="H923" s="25"/>
      <c r="I923" s="111">
        <f t="shared" si="29"/>
        <v>0</v>
      </c>
      <c r="J923" s="107" t="str">
        <f t="shared" si="28"/>
        <v/>
      </c>
    </row>
    <row r="924" spans="1:10">
      <c r="A924" s="22">
        <v>923</v>
      </c>
      <c r="B924" s="22" t="s">
        <v>15</v>
      </c>
      <c r="C924" s="40" t="s">
        <v>8756</v>
      </c>
      <c r="D924" s="39" t="s">
        <v>14342</v>
      </c>
      <c r="E924" s="22">
        <v>99207</v>
      </c>
      <c r="F924" s="22">
        <v>5</v>
      </c>
      <c r="G924" s="108">
        <v>13.56</v>
      </c>
      <c r="H924" s="25"/>
      <c r="I924" s="111">
        <f t="shared" si="29"/>
        <v>0</v>
      </c>
      <c r="J924" s="107" t="str">
        <f t="shared" si="28"/>
        <v/>
      </c>
    </row>
    <row r="925" spans="1:10">
      <c r="A925" s="22">
        <v>924</v>
      </c>
      <c r="B925" s="22" t="s">
        <v>15</v>
      </c>
      <c r="C925" s="40" t="s">
        <v>8755</v>
      </c>
      <c r="D925" s="39" t="s">
        <v>14405</v>
      </c>
      <c r="E925" s="22">
        <v>99207</v>
      </c>
      <c r="F925" s="22">
        <v>5</v>
      </c>
      <c r="G925" s="108">
        <v>89.806666666666672</v>
      </c>
      <c r="H925" s="25"/>
      <c r="I925" s="111">
        <f t="shared" si="29"/>
        <v>0</v>
      </c>
      <c r="J925" s="107" t="str">
        <f t="shared" si="28"/>
        <v/>
      </c>
    </row>
    <row r="926" spans="1:10">
      <c r="A926" s="22">
        <v>925</v>
      </c>
      <c r="B926" s="22" t="s">
        <v>15</v>
      </c>
      <c r="C926" s="40" t="s">
        <v>8754</v>
      </c>
      <c r="D926" s="39" t="s">
        <v>4031</v>
      </c>
      <c r="E926" s="22">
        <v>99207</v>
      </c>
      <c r="F926" s="22">
        <v>5</v>
      </c>
      <c r="G926" s="108">
        <v>117.75</v>
      </c>
      <c r="H926" s="25"/>
      <c r="I926" s="111">
        <f t="shared" si="29"/>
        <v>0</v>
      </c>
      <c r="J926" s="107" t="str">
        <f t="shared" si="28"/>
        <v/>
      </c>
    </row>
    <row r="927" spans="1:10">
      <c r="A927" s="22">
        <v>926</v>
      </c>
      <c r="B927" s="22" t="s">
        <v>15</v>
      </c>
      <c r="C927" s="40" t="s">
        <v>8753</v>
      </c>
      <c r="D927" s="39" t="s">
        <v>2693</v>
      </c>
      <c r="E927" s="22">
        <v>99207</v>
      </c>
      <c r="F927" s="22">
        <v>5</v>
      </c>
      <c r="G927" s="108">
        <v>27.96</v>
      </c>
      <c r="H927" s="25"/>
      <c r="I927" s="111">
        <f t="shared" si="29"/>
        <v>0</v>
      </c>
      <c r="J927" s="107" t="str">
        <f t="shared" si="28"/>
        <v/>
      </c>
    </row>
    <row r="928" spans="1:10">
      <c r="A928" s="22">
        <v>927</v>
      </c>
      <c r="B928" s="22" t="s">
        <v>15</v>
      </c>
      <c r="C928" s="40" t="s">
        <v>8752</v>
      </c>
      <c r="D928" s="39" t="s">
        <v>14357</v>
      </c>
      <c r="E928" s="22">
        <v>99207</v>
      </c>
      <c r="F928" s="22">
        <v>5</v>
      </c>
      <c r="G928" s="108">
        <v>31.043333333333333</v>
      </c>
      <c r="H928" s="25"/>
      <c r="I928" s="111">
        <f t="shared" si="29"/>
        <v>0</v>
      </c>
      <c r="J928" s="107" t="str">
        <f t="shared" si="28"/>
        <v/>
      </c>
    </row>
    <row r="929" spans="1:10">
      <c r="A929" s="22">
        <v>928</v>
      </c>
      <c r="B929" s="22" t="s">
        <v>15</v>
      </c>
      <c r="C929" s="40" t="s">
        <v>14406</v>
      </c>
      <c r="D929" s="39" t="s">
        <v>14407</v>
      </c>
      <c r="E929" s="22">
        <v>24446</v>
      </c>
      <c r="F929" s="22">
        <v>46</v>
      </c>
      <c r="G929" s="108">
        <v>15.54</v>
      </c>
      <c r="H929" s="25"/>
      <c r="I929" s="111">
        <f t="shared" si="29"/>
        <v>0</v>
      </c>
      <c r="J929" s="107" t="str">
        <f t="shared" si="28"/>
        <v/>
      </c>
    </row>
    <row r="930" spans="1:10">
      <c r="A930" s="22">
        <v>929</v>
      </c>
      <c r="B930" s="22" t="s">
        <v>15</v>
      </c>
      <c r="C930" s="40" t="s">
        <v>14406</v>
      </c>
      <c r="D930" s="39" t="s">
        <v>14407</v>
      </c>
      <c r="E930" s="22">
        <v>99207</v>
      </c>
      <c r="F930" s="22">
        <v>5</v>
      </c>
      <c r="G930" s="108">
        <v>16.586666666666666</v>
      </c>
      <c r="H930" s="25"/>
      <c r="I930" s="111">
        <f t="shared" si="29"/>
        <v>0</v>
      </c>
      <c r="J930" s="107" t="str">
        <f t="shared" si="28"/>
        <v/>
      </c>
    </row>
    <row r="931" spans="1:10">
      <c r="A931" s="22">
        <v>930</v>
      </c>
      <c r="B931" s="22" t="s">
        <v>15</v>
      </c>
      <c r="C931" s="40" t="s">
        <v>8751</v>
      </c>
      <c r="D931" s="39" t="s">
        <v>2755</v>
      </c>
      <c r="E931" s="22">
        <v>99207</v>
      </c>
      <c r="F931" s="22">
        <v>13</v>
      </c>
      <c r="G931" s="108">
        <v>5.9300000000000006</v>
      </c>
      <c r="H931" s="25"/>
      <c r="I931" s="111">
        <f t="shared" si="29"/>
        <v>0</v>
      </c>
      <c r="J931" s="107" t="str">
        <f t="shared" si="28"/>
        <v/>
      </c>
    </row>
    <row r="932" spans="1:10">
      <c r="A932" s="22">
        <v>931</v>
      </c>
      <c r="B932" s="22" t="s">
        <v>15</v>
      </c>
      <c r="C932" s="40" t="s">
        <v>8750</v>
      </c>
      <c r="D932" s="39" t="s">
        <v>2755</v>
      </c>
      <c r="E932" s="22">
        <v>99207</v>
      </c>
      <c r="F932" s="22">
        <v>8</v>
      </c>
      <c r="G932" s="108">
        <v>23.959999999999997</v>
      </c>
      <c r="H932" s="25"/>
      <c r="I932" s="111">
        <f t="shared" si="29"/>
        <v>0</v>
      </c>
      <c r="J932" s="107" t="str">
        <f t="shared" si="28"/>
        <v/>
      </c>
    </row>
    <row r="933" spans="1:10">
      <c r="A933" s="22">
        <v>932</v>
      </c>
      <c r="B933" s="22" t="s">
        <v>15</v>
      </c>
      <c r="C933" s="40" t="s">
        <v>8749</v>
      </c>
      <c r="D933" s="39" t="s">
        <v>8748</v>
      </c>
      <c r="E933" s="22">
        <v>24446</v>
      </c>
      <c r="F933" s="22">
        <v>5</v>
      </c>
      <c r="G933" s="108">
        <v>701.39333333333343</v>
      </c>
      <c r="H933" s="25"/>
      <c r="I933" s="111">
        <f t="shared" si="29"/>
        <v>0</v>
      </c>
      <c r="J933" s="107" t="str">
        <f t="shared" si="28"/>
        <v/>
      </c>
    </row>
    <row r="934" spans="1:10">
      <c r="A934" s="22">
        <v>933</v>
      </c>
      <c r="B934" s="22" t="s">
        <v>15</v>
      </c>
      <c r="C934" s="40" t="s">
        <v>8747</v>
      </c>
      <c r="D934" s="39" t="s">
        <v>2963</v>
      </c>
      <c r="E934" s="22">
        <v>99207</v>
      </c>
      <c r="F934" s="22">
        <v>10</v>
      </c>
      <c r="G934" s="108">
        <v>90.089999999999989</v>
      </c>
      <c r="H934" s="25"/>
      <c r="I934" s="111">
        <f t="shared" si="29"/>
        <v>0</v>
      </c>
      <c r="J934" s="107" t="str">
        <f t="shared" si="28"/>
        <v/>
      </c>
    </row>
    <row r="935" spans="1:10">
      <c r="A935" s="22">
        <v>934</v>
      </c>
      <c r="B935" s="22" t="s">
        <v>15</v>
      </c>
      <c r="C935" s="40" t="s">
        <v>8746</v>
      </c>
      <c r="D935" s="39" t="s">
        <v>2963</v>
      </c>
      <c r="E935" s="22">
        <v>24446</v>
      </c>
      <c r="F935" s="22">
        <v>5</v>
      </c>
      <c r="G935" s="108">
        <v>58.85</v>
      </c>
      <c r="H935" s="25"/>
      <c r="I935" s="111">
        <f t="shared" si="29"/>
        <v>0</v>
      </c>
      <c r="J935" s="107" t="str">
        <f t="shared" si="28"/>
        <v/>
      </c>
    </row>
    <row r="936" spans="1:10">
      <c r="A936" s="22">
        <v>935</v>
      </c>
      <c r="B936" s="22" t="s">
        <v>15</v>
      </c>
      <c r="C936" s="40" t="s">
        <v>8745</v>
      </c>
      <c r="D936" s="39" t="s">
        <v>6521</v>
      </c>
      <c r="E936" s="22">
        <v>99207</v>
      </c>
      <c r="F936" s="22">
        <v>5</v>
      </c>
      <c r="G936" s="108">
        <v>368.12333333333328</v>
      </c>
      <c r="H936" s="25"/>
      <c r="I936" s="111">
        <f t="shared" si="29"/>
        <v>0</v>
      </c>
      <c r="J936" s="107" t="str">
        <f t="shared" si="28"/>
        <v/>
      </c>
    </row>
    <row r="937" spans="1:10">
      <c r="A937" s="22">
        <v>936</v>
      </c>
      <c r="B937" s="22" t="s">
        <v>15</v>
      </c>
      <c r="C937" s="40" t="s">
        <v>8744</v>
      </c>
      <c r="D937" s="39" t="s">
        <v>14408</v>
      </c>
      <c r="E937" s="22" t="s">
        <v>8743</v>
      </c>
      <c r="F937" s="22">
        <v>5</v>
      </c>
      <c r="G937" s="108">
        <v>52.92</v>
      </c>
      <c r="H937" s="25"/>
      <c r="I937" s="111">
        <f t="shared" si="29"/>
        <v>0</v>
      </c>
      <c r="J937" s="107" t="str">
        <f t="shared" si="28"/>
        <v/>
      </c>
    </row>
    <row r="938" spans="1:10">
      <c r="A938" s="22">
        <v>937</v>
      </c>
      <c r="B938" s="22" t="s">
        <v>15</v>
      </c>
      <c r="C938" s="40" t="s">
        <v>8742</v>
      </c>
      <c r="D938" s="39" t="s">
        <v>14170</v>
      </c>
      <c r="E938" s="22">
        <v>73134</v>
      </c>
      <c r="F938" s="22">
        <v>9</v>
      </c>
      <c r="G938" s="108">
        <v>220.28333333333333</v>
      </c>
      <c r="H938" s="25"/>
      <c r="I938" s="111">
        <f t="shared" si="29"/>
        <v>0</v>
      </c>
      <c r="J938" s="107" t="str">
        <f t="shared" si="28"/>
        <v/>
      </c>
    </row>
    <row r="939" spans="1:10">
      <c r="A939" s="22">
        <v>938</v>
      </c>
      <c r="B939" s="22" t="s">
        <v>15</v>
      </c>
      <c r="C939" s="40" t="s">
        <v>8741</v>
      </c>
      <c r="D939" s="39" t="s">
        <v>3214</v>
      </c>
      <c r="E939" s="22">
        <v>99207</v>
      </c>
      <c r="F939" s="22">
        <v>5</v>
      </c>
      <c r="G939" s="108">
        <v>37.203333333333333</v>
      </c>
      <c r="H939" s="25"/>
      <c r="I939" s="111">
        <f t="shared" si="29"/>
        <v>0</v>
      </c>
      <c r="J939" s="107" t="str">
        <f t="shared" si="28"/>
        <v/>
      </c>
    </row>
    <row r="940" spans="1:10">
      <c r="A940" s="22">
        <v>939</v>
      </c>
      <c r="B940" s="22" t="s">
        <v>15</v>
      </c>
      <c r="C940" s="40" t="s">
        <v>8740</v>
      </c>
      <c r="D940" s="39" t="s">
        <v>3352</v>
      </c>
      <c r="E940" s="22">
        <v>99207</v>
      </c>
      <c r="F940" s="22">
        <v>790</v>
      </c>
      <c r="G940" s="108">
        <v>0.3</v>
      </c>
      <c r="H940" s="25"/>
      <c r="I940" s="111">
        <f t="shared" si="29"/>
        <v>0</v>
      </c>
      <c r="J940" s="107" t="str">
        <f t="shared" si="28"/>
        <v/>
      </c>
    </row>
    <row r="941" spans="1:10">
      <c r="A941" s="22">
        <v>940</v>
      </c>
      <c r="B941" s="22" t="s">
        <v>15</v>
      </c>
      <c r="C941" s="40" t="s">
        <v>8739</v>
      </c>
      <c r="D941" s="39" t="s">
        <v>8738</v>
      </c>
      <c r="E941" s="22">
        <v>99207</v>
      </c>
      <c r="F941" s="22">
        <v>5</v>
      </c>
      <c r="G941" s="108">
        <v>131.57</v>
      </c>
      <c r="H941" s="25"/>
      <c r="I941" s="111">
        <f t="shared" si="29"/>
        <v>0</v>
      </c>
      <c r="J941" s="107" t="str">
        <f t="shared" si="28"/>
        <v/>
      </c>
    </row>
    <row r="942" spans="1:10">
      <c r="A942" s="22">
        <v>941</v>
      </c>
      <c r="B942" s="22" t="s">
        <v>15</v>
      </c>
      <c r="C942" s="40" t="s">
        <v>8737</v>
      </c>
      <c r="D942" s="39" t="s">
        <v>8736</v>
      </c>
      <c r="E942" s="22">
        <v>99207</v>
      </c>
      <c r="F942" s="22">
        <v>5</v>
      </c>
      <c r="G942" s="108">
        <v>974.67000000000007</v>
      </c>
      <c r="H942" s="25"/>
      <c r="I942" s="111">
        <f t="shared" si="29"/>
        <v>0</v>
      </c>
      <c r="J942" s="107" t="str">
        <f t="shared" si="28"/>
        <v/>
      </c>
    </row>
    <row r="943" spans="1:10">
      <c r="A943" s="22">
        <v>942</v>
      </c>
      <c r="B943" s="22" t="s">
        <v>15</v>
      </c>
      <c r="C943" s="40" t="s">
        <v>8735</v>
      </c>
      <c r="D943" s="39" t="s">
        <v>14409</v>
      </c>
      <c r="E943" s="22">
        <v>99207</v>
      </c>
      <c r="F943" s="22">
        <v>5</v>
      </c>
      <c r="G943" s="108">
        <v>1102.9066666666665</v>
      </c>
      <c r="H943" s="25"/>
      <c r="I943" s="111">
        <f t="shared" si="29"/>
        <v>0</v>
      </c>
      <c r="J943" s="107" t="str">
        <f t="shared" si="28"/>
        <v/>
      </c>
    </row>
    <row r="944" spans="1:10">
      <c r="A944" s="22">
        <v>943</v>
      </c>
      <c r="B944" s="22" t="s">
        <v>15</v>
      </c>
      <c r="C944" s="40" t="s">
        <v>8734</v>
      </c>
      <c r="D944" s="39" t="s">
        <v>8733</v>
      </c>
      <c r="E944" s="22">
        <v>99207</v>
      </c>
      <c r="F944" s="22">
        <v>5</v>
      </c>
      <c r="G944" s="108">
        <v>346.5266666666667</v>
      </c>
      <c r="H944" s="25"/>
      <c r="I944" s="111">
        <f t="shared" si="29"/>
        <v>0</v>
      </c>
      <c r="J944" s="107" t="str">
        <f t="shared" si="28"/>
        <v/>
      </c>
    </row>
    <row r="945" spans="1:10">
      <c r="A945" s="22">
        <v>944</v>
      </c>
      <c r="B945" s="22" t="s">
        <v>15</v>
      </c>
      <c r="C945" s="40" t="s">
        <v>8732</v>
      </c>
      <c r="D945" s="39" t="s">
        <v>14173</v>
      </c>
      <c r="E945" s="22">
        <v>99207</v>
      </c>
      <c r="F945" s="22">
        <v>5</v>
      </c>
      <c r="G945" s="108">
        <v>1136.0533333333333</v>
      </c>
      <c r="H945" s="25"/>
      <c r="I945" s="111">
        <f t="shared" si="29"/>
        <v>0</v>
      </c>
      <c r="J945" s="107" t="str">
        <f t="shared" si="28"/>
        <v/>
      </c>
    </row>
    <row r="946" spans="1:10">
      <c r="A946" s="22">
        <v>945</v>
      </c>
      <c r="B946" s="22" t="s">
        <v>15</v>
      </c>
      <c r="C946" s="40" t="s">
        <v>8731</v>
      </c>
      <c r="D946" s="39" t="s">
        <v>14410</v>
      </c>
      <c r="E946" s="22">
        <v>99207</v>
      </c>
      <c r="F946" s="22">
        <v>5</v>
      </c>
      <c r="G946" s="108">
        <v>166.15333333333334</v>
      </c>
      <c r="H946" s="25"/>
      <c r="I946" s="111">
        <f t="shared" si="29"/>
        <v>0</v>
      </c>
      <c r="J946" s="107" t="str">
        <f t="shared" si="28"/>
        <v/>
      </c>
    </row>
    <row r="947" spans="1:10">
      <c r="A947" s="22">
        <v>946</v>
      </c>
      <c r="B947" s="22" t="s">
        <v>15</v>
      </c>
      <c r="C947" s="40" t="s">
        <v>8730</v>
      </c>
      <c r="D947" s="39" t="s">
        <v>8728</v>
      </c>
      <c r="E947" s="22">
        <v>99207</v>
      </c>
      <c r="F947" s="22">
        <v>5</v>
      </c>
      <c r="G947" s="108">
        <v>44.283333333333331</v>
      </c>
      <c r="H947" s="25"/>
      <c r="I947" s="111">
        <f t="shared" si="29"/>
        <v>0</v>
      </c>
      <c r="J947" s="107" t="str">
        <f t="shared" si="28"/>
        <v/>
      </c>
    </row>
    <row r="948" spans="1:10">
      <c r="A948" s="22">
        <v>947</v>
      </c>
      <c r="B948" s="22" t="s">
        <v>15</v>
      </c>
      <c r="C948" s="40" t="s">
        <v>8729</v>
      </c>
      <c r="D948" s="39" t="s">
        <v>8728</v>
      </c>
      <c r="E948" s="22">
        <v>99207</v>
      </c>
      <c r="F948" s="22">
        <v>8</v>
      </c>
      <c r="G948" s="108">
        <v>34.053333333333335</v>
      </c>
      <c r="H948" s="25"/>
      <c r="I948" s="111">
        <f t="shared" si="29"/>
        <v>0</v>
      </c>
      <c r="J948" s="107" t="str">
        <f t="shared" si="28"/>
        <v/>
      </c>
    </row>
    <row r="949" spans="1:10">
      <c r="A949" s="22">
        <v>948</v>
      </c>
      <c r="B949" s="22" t="s">
        <v>15</v>
      </c>
      <c r="C949" s="40" t="s">
        <v>8727</v>
      </c>
      <c r="D949" s="39" t="s">
        <v>2801</v>
      </c>
      <c r="E949" s="22">
        <v>99207</v>
      </c>
      <c r="F949" s="22">
        <v>8</v>
      </c>
      <c r="G949" s="108">
        <v>29.083333333333332</v>
      </c>
      <c r="H949" s="25"/>
      <c r="I949" s="111">
        <f t="shared" si="29"/>
        <v>0</v>
      </c>
      <c r="J949" s="107" t="str">
        <f t="shared" si="28"/>
        <v/>
      </c>
    </row>
    <row r="950" spans="1:10">
      <c r="A950" s="22">
        <v>949</v>
      </c>
      <c r="B950" s="22" t="s">
        <v>15</v>
      </c>
      <c r="C950" s="40" t="s">
        <v>8726</v>
      </c>
      <c r="D950" s="39" t="s">
        <v>2801</v>
      </c>
      <c r="E950" s="22">
        <v>99207</v>
      </c>
      <c r="F950" s="22">
        <v>6</v>
      </c>
      <c r="G950" s="108">
        <v>17.226666666666663</v>
      </c>
      <c r="H950" s="25"/>
      <c r="I950" s="111">
        <f t="shared" si="29"/>
        <v>0</v>
      </c>
      <c r="J950" s="107" t="str">
        <f t="shared" si="28"/>
        <v/>
      </c>
    </row>
    <row r="951" spans="1:10">
      <c r="A951" s="22">
        <v>950</v>
      </c>
      <c r="B951" s="22" t="s">
        <v>15</v>
      </c>
      <c r="C951" s="40" t="s">
        <v>8725</v>
      </c>
      <c r="D951" s="39" t="s">
        <v>2801</v>
      </c>
      <c r="E951" s="22">
        <v>99207</v>
      </c>
      <c r="F951" s="22">
        <v>10</v>
      </c>
      <c r="G951" s="108">
        <v>99.006666666666661</v>
      </c>
      <c r="H951" s="25"/>
      <c r="I951" s="111">
        <f t="shared" si="29"/>
        <v>0</v>
      </c>
      <c r="J951" s="107" t="str">
        <f t="shared" si="28"/>
        <v/>
      </c>
    </row>
    <row r="952" spans="1:10">
      <c r="A952" s="22">
        <v>951</v>
      </c>
      <c r="B952" s="22" t="s">
        <v>15</v>
      </c>
      <c r="C952" s="40" t="s">
        <v>8724</v>
      </c>
      <c r="D952" s="39" t="s">
        <v>2801</v>
      </c>
      <c r="E952" s="22">
        <v>99207</v>
      </c>
      <c r="F952" s="22">
        <v>5</v>
      </c>
      <c r="G952" s="108">
        <v>56.65</v>
      </c>
      <c r="H952" s="25"/>
      <c r="I952" s="111">
        <f t="shared" si="29"/>
        <v>0</v>
      </c>
      <c r="J952" s="107" t="str">
        <f t="shared" si="28"/>
        <v/>
      </c>
    </row>
    <row r="953" spans="1:10">
      <c r="A953" s="22">
        <v>952</v>
      </c>
      <c r="B953" s="22" t="s">
        <v>15</v>
      </c>
      <c r="C953" s="40" t="s">
        <v>8723</v>
      </c>
      <c r="D953" s="39" t="s">
        <v>8722</v>
      </c>
      <c r="E953" s="22">
        <v>99207</v>
      </c>
      <c r="F953" s="22">
        <v>11</v>
      </c>
      <c r="G953" s="108">
        <v>40.130000000000003</v>
      </c>
      <c r="H953" s="25"/>
      <c r="I953" s="111">
        <f t="shared" si="29"/>
        <v>0</v>
      </c>
      <c r="J953" s="107" t="str">
        <f t="shared" si="28"/>
        <v/>
      </c>
    </row>
    <row r="954" spans="1:10">
      <c r="A954" s="22">
        <v>953</v>
      </c>
      <c r="B954" s="22" t="s">
        <v>15</v>
      </c>
      <c r="C954" s="40" t="s">
        <v>8721</v>
      </c>
      <c r="D954" s="39" t="s">
        <v>8720</v>
      </c>
      <c r="E954" s="22">
        <v>9445</v>
      </c>
      <c r="F954" s="22">
        <v>5</v>
      </c>
      <c r="G954" s="108">
        <v>1893.4799999999998</v>
      </c>
      <c r="H954" s="25"/>
      <c r="I954" s="111">
        <f t="shared" si="29"/>
        <v>0</v>
      </c>
      <c r="J954" s="107" t="str">
        <f t="shared" si="28"/>
        <v/>
      </c>
    </row>
    <row r="955" spans="1:10">
      <c r="A955" s="22">
        <v>954</v>
      </c>
      <c r="B955" s="22" t="s">
        <v>15</v>
      </c>
      <c r="C955" s="40" t="s">
        <v>8719</v>
      </c>
      <c r="D955" s="39" t="s">
        <v>14411</v>
      </c>
      <c r="E955" s="22">
        <v>71895</v>
      </c>
      <c r="F955" s="22">
        <v>25</v>
      </c>
      <c r="G955" s="108">
        <v>155.04</v>
      </c>
      <c r="H955" s="25"/>
      <c r="I955" s="111">
        <f t="shared" si="29"/>
        <v>0</v>
      </c>
      <c r="J955" s="107" t="str">
        <f t="shared" si="28"/>
        <v/>
      </c>
    </row>
    <row r="956" spans="1:10">
      <c r="A956" s="22">
        <v>955</v>
      </c>
      <c r="B956" s="22" t="s">
        <v>15</v>
      </c>
      <c r="C956" s="40" t="s">
        <v>8719</v>
      </c>
      <c r="D956" s="39" t="s">
        <v>3214</v>
      </c>
      <c r="E956" s="22">
        <v>99207</v>
      </c>
      <c r="F956" s="22">
        <v>16</v>
      </c>
      <c r="G956" s="108">
        <v>157.02000000000001</v>
      </c>
      <c r="H956" s="25"/>
      <c r="I956" s="111">
        <f t="shared" si="29"/>
        <v>0</v>
      </c>
      <c r="J956" s="107" t="str">
        <f t="shared" si="28"/>
        <v/>
      </c>
    </row>
    <row r="957" spans="1:10">
      <c r="A957" s="22">
        <v>956</v>
      </c>
      <c r="B957" s="22" t="s">
        <v>15</v>
      </c>
      <c r="C957" s="40" t="s">
        <v>8718</v>
      </c>
      <c r="D957" s="39" t="s">
        <v>4990</v>
      </c>
      <c r="E957" s="22">
        <v>9445</v>
      </c>
      <c r="F957" s="22">
        <v>5</v>
      </c>
      <c r="G957" s="108">
        <v>440.83666666666676</v>
      </c>
      <c r="H957" s="25"/>
      <c r="I957" s="111">
        <f t="shared" si="29"/>
        <v>0</v>
      </c>
      <c r="J957" s="107" t="str">
        <f t="shared" si="28"/>
        <v/>
      </c>
    </row>
    <row r="958" spans="1:10">
      <c r="A958" s="22">
        <v>957</v>
      </c>
      <c r="B958" s="22" t="s">
        <v>15</v>
      </c>
      <c r="C958" s="40" t="s">
        <v>8717</v>
      </c>
      <c r="D958" s="39" t="s">
        <v>14412</v>
      </c>
      <c r="E958" s="22">
        <v>99207</v>
      </c>
      <c r="F958" s="22">
        <v>5</v>
      </c>
      <c r="G958" s="108">
        <v>1282.6000000000001</v>
      </c>
      <c r="H958" s="25"/>
      <c r="I958" s="111">
        <f t="shared" si="29"/>
        <v>0</v>
      </c>
      <c r="J958" s="107" t="str">
        <f t="shared" si="28"/>
        <v/>
      </c>
    </row>
    <row r="959" spans="1:10">
      <c r="A959" s="22">
        <v>958</v>
      </c>
      <c r="B959" s="22" t="s">
        <v>15</v>
      </c>
      <c r="C959" s="40" t="s">
        <v>8716</v>
      </c>
      <c r="D959" s="39" t="s">
        <v>14173</v>
      </c>
      <c r="E959" s="22">
        <v>99207</v>
      </c>
      <c r="F959" s="22">
        <v>5</v>
      </c>
      <c r="G959" s="108">
        <v>64.239999999999995</v>
      </c>
      <c r="H959" s="25"/>
      <c r="I959" s="111">
        <f t="shared" si="29"/>
        <v>0</v>
      </c>
      <c r="J959" s="107" t="str">
        <f t="shared" si="28"/>
        <v/>
      </c>
    </row>
    <row r="960" spans="1:10">
      <c r="A960" s="22">
        <v>959</v>
      </c>
      <c r="B960" s="22" t="s">
        <v>15</v>
      </c>
      <c r="C960" s="40" t="s">
        <v>8715</v>
      </c>
      <c r="D960" s="39" t="s">
        <v>7338</v>
      </c>
      <c r="E960" s="22">
        <v>38443</v>
      </c>
      <c r="F960" s="22">
        <v>5</v>
      </c>
      <c r="G960" s="108">
        <v>495</v>
      </c>
      <c r="H960" s="25"/>
      <c r="I960" s="111">
        <f t="shared" si="29"/>
        <v>0</v>
      </c>
      <c r="J960" s="107" t="str">
        <f t="shared" si="28"/>
        <v/>
      </c>
    </row>
    <row r="961" spans="1:10">
      <c r="A961" s="22">
        <v>960</v>
      </c>
      <c r="B961" s="22" t="s">
        <v>15</v>
      </c>
      <c r="C961" s="40" t="s">
        <v>8715</v>
      </c>
      <c r="D961" s="39" t="s">
        <v>7338</v>
      </c>
      <c r="E961" s="22">
        <v>99207</v>
      </c>
      <c r="F961" s="22">
        <v>5</v>
      </c>
      <c r="G961" s="108">
        <v>1424.2233333333334</v>
      </c>
      <c r="H961" s="25"/>
      <c r="I961" s="111">
        <f t="shared" si="29"/>
        <v>0</v>
      </c>
      <c r="J961" s="107" t="str">
        <f t="shared" si="28"/>
        <v/>
      </c>
    </row>
    <row r="962" spans="1:10">
      <c r="A962" s="22">
        <v>961</v>
      </c>
      <c r="B962" s="22" t="s">
        <v>15</v>
      </c>
      <c r="C962" s="40" t="s">
        <v>8714</v>
      </c>
      <c r="D962" s="39" t="s">
        <v>14413</v>
      </c>
      <c r="E962" s="22">
        <v>99207</v>
      </c>
      <c r="F962" s="22">
        <v>5</v>
      </c>
      <c r="G962" s="108">
        <v>730.14</v>
      </c>
      <c r="H962" s="25"/>
      <c r="I962" s="111">
        <f t="shared" si="29"/>
        <v>0</v>
      </c>
      <c r="J962" s="107" t="str">
        <f t="shared" ref="J962:J1025" si="30">IF(H:H&gt;G:G, "Above Estimated Unit Price", "")</f>
        <v/>
      </c>
    </row>
    <row r="963" spans="1:10">
      <c r="A963" s="22">
        <v>962</v>
      </c>
      <c r="B963" s="22" t="s">
        <v>15</v>
      </c>
      <c r="C963" s="40" t="s">
        <v>8713</v>
      </c>
      <c r="D963" s="39" t="s">
        <v>14413</v>
      </c>
      <c r="E963" s="22">
        <v>99207</v>
      </c>
      <c r="F963" s="22">
        <v>5</v>
      </c>
      <c r="G963" s="108">
        <v>605.92999999999995</v>
      </c>
      <c r="H963" s="25"/>
      <c r="I963" s="111">
        <f t="shared" ref="I963:I1026" si="31">F963*H963</f>
        <v>0</v>
      </c>
      <c r="J963" s="107" t="str">
        <f t="shared" si="30"/>
        <v/>
      </c>
    </row>
    <row r="964" spans="1:10">
      <c r="A964" s="22">
        <v>963</v>
      </c>
      <c r="B964" s="22" t="s">
        <v>15</v>
      </c>
      <c r="C964" s="40" t="s">
        <v>8712</v>
      </c>
      <c r="D964" s="39" t="s">
        <v>14414</v>
      </c>
      <c r="E964" s="22">
        <v>99207</v>
      </c>
      <c r="F964" s="22">
        <v>5</v>
      </c>
      <c r="G964" s="108">
        <v>280.57333333333332</v>
      </c>
      <c r="H964" s="25"/>
      <c r="I964" s="111">
        <f t="shared" si="31"/>
        <v>0</v>
      </c>
      <c r="J964" s="107" t="str">
        <f t="shared" si="30"/>
        <v/>
      </c>
    </row>
    <row r="965" spans="1:10">
      <c r="A965" s="22">
        <v>964</v>
      </c>
      <c r="B965" s="22" t="s">
        <v>15</v>
      </c>
      <c r="C965" s="40" t="s">
        <v>8711</v>
      </c>
      <c r="D965" s="39" t="s">
        <v>14415</v>
      </c>
      <c r="E965" s="22">
        <v>99207</v>
      </c>
      <c r="F965" s="22">
        <v>5</v>
      </c>
      <c r="G965" s="108">
        <v>3699.5799999999995</v>
      </c>
      <c r="H965" s="25"/>
      <c r="I965" s="111">
        <f t="shared" si="31"/>
        <v>0</v>
      </c>
      <c r="J965" s="107" t="str">
        <f t="shared" si="30"/>
        <v/>
      </c>
    </row>
    <row r="966" spans="1:10">
      <c r="A966" s="22">
        <v>965</v>
      </c>
      <c r="B966" s="22" t="s">
        <v>15</v>
      </c>
      <c r="C966" s="40" t="s">
        <v>8710</v>
      </c>
      <c r="D966" s="39" t="s">
        <v>14416</v>
      </c>
      <c r="E966" s="22">
        <v>99207</v>
      </c>
      <c r="F966" s="22">
        <v>5</v>
      </c>
      <c r="G966" s="108">
        <v>863.64333333333332</v>
      </c>
      <c r="H966" s="25"/>
      <c r="I966" s="111">
        <f t="shared" si="31"/>
        <v>0</v>
      </c>
      <c r="J966" s="107" t="str">
        <f t="shared" si="30"/>
        <v/>
      </c>
    </row>
    <row r="967" spans="1:10">
      <c r="A967" s="22">
        <v>966</v>
      </c>
      <c r="B967" s="22" t="s">
        <v>15</v>
      </c>
      <c r="C967" s="40" t="s">
        <v>8709</v>
      </c>
      <c r="D967" s="39" t="s">
        <v>14417</v>
      </c>
      <c r="E967" s="22">
        <v>99207</v>
      </c>
      <c r="F967" s="22">
        <v>97</v>
      </c>
      <c r="G967" s="108">
        <v>37.863333333333337</v>
      </c>
      <c r="H967" s="25"/>
      <c r="I967" s="111">
        <f t="shared" si="31"/>
        <v>0</v>
      </c>
      <c r="J967" s="107" t="str">
        <f t="shared" si="30"/>
        <v/>
      </c>
    </row>
    <row r="968" spans="1:10">
      <c r="A968" s="22">
        <v>967</v>
      </c>
      <c r="B968" s="22" t="s">
        <v>15</v>
      </c>
      <c r="C968" s="40" t="s">
        <v>8708</v>
      </c>
      <c r="D968" s="39" t="s">
        <v>14344</v>
      </c>
      <c r="E968" s="22">
        <v>99207</v>
      </c>
      <c r="F968" s="22">
        <v>5</v>
      </c>
      <c r="G968" s="108">
        <v>3947.0266666666666</v>
      </c>
      <c r="H968" s="25"/>
      <c r="I968" s="111">
        <f t="shared" si="31"/>
        <v>0</v>
      </c>
      <c r="J968" s="107" t="str">
        <f t="shared" si="30"/>
        <v/>
      </c>
    </row>
    <row r="969" spans="1:10">
      <c r="A969" s="22">
        <v>968</v>
      </c>
      <c r="B969" s="22" t="s">
        <v>15</v>
      </c>
      <c r="C969" s="40" t="s">
        <v>8707</v>
      </c>
      <c r="D969" s="39" t="s">
        <v>8706</v>
      </c>
      <c r="E969" s="22">
        <v>99207</v>
      </c>
      <c r="F969" s="22">
        <v>5</v>
      </c>
      <c r="G969" s="108">
        <v>2739.9900000000002</v>
      </c>
      <c r="H969" s="25"/>
      <c r="I969" s="111">
        <f t="shared" si="31"/>
        <v>0</v>
      </c>
      <c r="J969" s="107" t="str">
        <f t="shared" si="30"/>
        <v/>
      </c>
    </row>
    <row r="970" spans="1:10">
      <c r="A970" s="22">
        <v>969</v>
      </c>
      <c r="B970" s="22" t="s">
        <v>15</v>
      </c>
      <c r="C970" s="40" t="s">
        <v>8705</v>
      </c>
      <c r="D970" s="39" t="s">
        <v>2777</v>
      </c>
      <c r="E970" s="22">
        <v>99207</v>
      </c>
      <c r="F970" s="22">
        <v>5</v>
      </c>
      <c r="G970" s="108">
        <v>966.31333333333339</v>
      </c>
      <c r="H970" s="25"/>
      <c r="I970" s="111">
        <f t="shared" si="31"/>
        <v>0</v>
      </c>
      <c r="J970" s="107" t="str">
        <f t="shared" si="30"/>
        <v/>
      </c>
    </row>
    <row r="971" spans="1:10">
      <c r="A971" s="22">
        <v>970</v>
      </c>
      <c r="B971" s="22" t="s">
        <v>15</v>
      </c>
      <c r="C971" s="40" t="s">
        <v>8704</v>
      </c>
      <c r="D971" s="39" t="s">
        <v>2777</v>
      </c>
      <c r="E971" s="22">
        <v>99207</v>
      </c>
      <c r="F971" s="22">
        <v>5</v>
      </c>
      <c r="G971" s="108">
        <v>1280.7233333333334</v>
      </c>
      <c r="H971" s="25"/>
      <c r="I971" s="111">
        <f t="shared" si="31"/>
        <v>0</v>
      </c>
      <c r="J971" s="107" t="str">
        <f t="shared" si="30"/>
        <v/>
      </c>
    </row>
    <row r="972" spans="1:10">
      <c r="A972" s="22">
        <v>971</v>
      </c>
      <c r="B972" s="22" t="s">
        <v>15</v>
      </c>
      <c r="C972" s="40" t="s">
        <v>8703</v>
      </c>
      <c r="D972" s="39" t="s">
        <v>2813</v>
      </c>
      <c r="E972" s="22">
        <v>99207</v>
      </c>
      <c r="F972" s="22">
        <v>5</v>
      </c>
      <c r="G972" s="108">
        <v>489.73333333333329</v>
      </c>
      <c r="H972" s="25"/>
      <c r="I972" s="111">
        <f t="shared" si="31"/>
        <v>0</v>
      </c>
      <c r="J972" s="107" t="str">
        <f t="shared" si="30"/>
        <v/>
      </c>
    </row>
    <row r="973" spans="1:10">
      <c r="A973" s="22">
        <v>972</v>
      </c>
      <c r="B973" s="22" t="s">
        <v>15</v>
      </c>
      <c r="C973" s="40" t="s">
        <v>8702</v>
      </c>
      <c r="D973" s="39" t="s">
        <v>6131</v>
      </c>
      <c r="E973" s="22">
        <v>86090</v>
      </c>
      <c r="F973" s="22">
        <v>5</v>
      </c>
      <c r="G973" s="108">
        <v>640.13</v>
      </c>
      <c r="H973" s="25"/>
      <c r="I973" s="111">
        <f t="shared" si="31"/>
        <v>0</v>
      </c>
      <c r="J973" s="107" t="str">
        <f t="shared" si="30"/>
        <v/>
      </c>
    </row>
    <row r="974" spans="1:10">
      <c r="A974" s="22">
        <v>973</v>
      </c>
      <c r="B974" s="22" t="s">
        <v>15</v>
      </c>
      <c r="C974" s="40" t="s">
        <v>8701</v>
      </c>
      <c r="D974" s="39" t="s">
        <v>14418</v>
      </c>
      <c r="E974" s="22">
        <v>76823</v>
      </c>
      <c r="F974" s="22">
        <v>20</v>
      </c>
      <c r="G974" s="108">
        <v>72</v>
      </c>
      <c r="H974" s="25"/>
      <c r="I974" s="111">
        <f t="shared" si="31"/>
        <v>0</v>
      </c>
      <c r="J974" s="107" t="str">
        <f t="shared" si="30"/>
        <v/>
      </c>
    </row>
    <row r="975" spans="1:10">
      <c r="A975" s="22">
        <v>974</v>
      </c>
      <c r="B975" s="22" t="s">
        <v>15</v>
      </c>
      <c r="C975" s="40" t="s">
        <v>8700</v>
      </c>
      <c r="D975" s="39" t="s">
        <v>14419</v>
      </c>
      <c r="E975" s="22">
        <v>99207</v>
      </c>
      <c r="F975" s="22">
        <v>5</v>
      </c>
      <c r="G975" s="108">
        <v>260.40666666666669</v>
      </c>
      <c r="H975" s="25"/>
      <c r="I975" s="111">
        <f t="shared" si="31"/>
        <v>0</v>
      </c>
      <c r="J975" s="107" t="str">
        <f t="shared" si="30"/>
        <v/>
      </c>
    </row>
    <row r="976" spans="1:10">
      <c r="A976" s="22">
        <v>975</v>
      </c>
      <c r="B976" s="22" t="s">
        <v>15</v>
      </c>
      <c r="C976" s="40" t="s">
        <v>8699</v>
      </c>
      <c r="D976" s="39" t="s">
        <v>14419</v>
      </c>
      <c r="E976" s="22">
        <v>99207</v>
      </c>
      <c r="F976" s="22">
        <v>5</v>
      </c>
      <c r="G976" s="108">
        <v>157.16</v>
      </c>
      <c r="H976" s="25"/>
      <c r="I976" s="111">
        <f t="shared" si="31"/>
        <v>0</v>
      </c>
      <c r="J976" s="107" t="str">
        <f t="shared" si="30"/>
        <v/>
      </c>
    </row>
    <row r="977" spans="1:10">
      <c r="A977" s="22">
        <v>976</v>
      </c>
      <c r="B977" s="22" t="s">
        <v>15</v>
      </c>
      <c r="C977" s="40" t="s">
        <v>8698</v>
      </c>
      <c r="D977" s="39" t="s">
        <v>14420</v>
      </c>
      <c r="E977" s="22">
        <v>99207</v>
      </c>
      <c r="F977" s="22">
        <v>75</v>
      </c>
      <c r="G977" s="108">
        <v>10.01</v>
      </c>
      <c r="H977" s="25"/>
      <c r="I977" s="111">
        <f t="shared" si="31"/>
        <v>0</v>
      </c>
      <c r="J977" s="107" t="str">
        <f t="shared" si="30"/>
        <v/>
      </c>
    </row>
    <row r="978" spans="1:10">
      <c r="A978" s="22">
        <v>977</v>
      </c>
      <c r="B978" s="22" t="s">
        <v>15</v>
      </c>
      <c r="C978" s="40" t="s">
        <v>8697</v>
      </c>
      <c r="D978" s="39" t="s">
        <v>14173</v>
      </c>
      <c r="E978" s="22">
        <v>99207</v>
      </c>
      <c r="F978" s="22">
        <v>14</v>
      </c>
      <c r="G978" s="108">
        <v>1088.22</v>
      </c>
      <c r="H978" s="25"/>
      <c r="I978" s="111">
        <f t="shared" si="31"/>
        <v>0</v>
      </c>
      <c r="J978" s="107" t="str">
        <f t="shared" si="30"/>
        <v/>
      </c>
    </row>
    <row r="979" spans="1:10">
      <c r="A979" s="22">
        <v>978</v>
      </c>
      <c r="B979" s="22" t="s">
        <v>15</v>
      </c>
      <c r="C979" s="40" t="s">
        <v>8696</v>
      </c>
      <c r="D979" s="39" t="s">
        <v>14173</v>
      </c>
      <c r="E979" s="22">
        <v>99207</v>
      </c>
      <c r="F979" s="22">
        <v>5</v>
      </c>
      <c r="G979" s="108">
        <v>859.41</v>
      </c>
      <c r="H979" s="25"/>
      <c r="I979" s="111">
        <f t="shared" si="31"/>
        <v>0</v>
      </c>
      <c r="J979" s="107" t="str">
        <f t="shared" si="30"/>
        <v/>
      </c>
    </row>
    <row r="980" spans="1:10">
      <c r="A980" s="22">
        <v>979</v>
      </c>
      <c r="B980" s="22" t="s">
        <v>15</v>
      </c>
      <c r="C980" s="40" t="s">
        <v>8695</v>
      </c>
      <c r="D980" s="39" t="s">
        <v>4660</v>
      </c>
      <c r="E980" s="22">
        <v>99207</v>
      </c>
      <c r="F980" s="22">
        <v>5</v>
      </c>
      <c r="G980" s="108">
        <v>4647.416666666667</v>
      </c>
      <c r="H980" s="25"/>
      <c r="I980" s="111">
        <f t="shared" si="31"/>
        <v>0</v>
      </c>
      <c r="J980" s="107" t="str">
        <f t="shared" si="30"/>
        <v/>
      </c>
    </row>
    <row r="981" spans="1:10">
      <c r="A981" s="22">
        <v>980</v>
      </c>
      <c r="B981" s="22" t="s">
        <v>15</v>
      </c>
      <c r="C981" s="40" t="s">
        <v>8694</v>
      </c>
      <c r="D981" s="39" t="s">
        <v>14421</v>
      </c>
      <c r="E981" s="22">
        <v>99207</v>
      </c>
      <c r="F981" s="22">
        <v>5</v>
      </c>
      <c r="G981" s="108">
        <v>441.08</v>
      </c>
      <c r="H981" s="25"/>
      <c r="I981" s="111">
        <f t="shared" si="31"/>
        <v>0</v>
      </c>
      <c r="J981" s="107" t="str">
        <f t="shared" si="30"/>
        <v/>
      </c>
    </row>
    <row r="982" spans="1:10">
      <c r="A982" s="22">
        <v>981</v>
      </c>
      <c r="B982" s="22" t="s">
        <v>15</v>
      </c>
      <c r="C982" s="40" t="s">
        <v>8693</v>
      </c>
      <c r="D982" s="39" t="s">
        <v>14422</v>
      </c>
      <c r="E982" s="22">
        <v>99207</v>
      </c>
      <c r="F982" s="22">
        <v>5</v>
      </c>
      <c r="G982" s="108">
        <v>390.59999999999997</v>
      </c>
      <c r="H982" s="25"/>
      <c r="I982" s="111">
        <f t="shared" si="31"/>
        <v>0</v>
      </c>
      <c r="J982" s="107" t="str">
        <f t="shared" si="30"/>
        <v/>
      </c>
    </row>
    <row r="983" spans="1:10">
      <c r="A983" s="22">
        <v>982</v>
      </c>
      <c r="B983" s="22" t="s">
        <v>15</v>
      </c>
      <c r="C983" s="40" t="s">
        <v>8692</v>
      </c>
      <c r="D983" s="39" t="s">
        <v>8691</v>
      </c>
      <c r="E983" s="22">
        <v>99207</v>
      </c>
      <c r="F983" s="22">
        <v>5</v>
      </c>
      <c r="G983" s="108">
        <v>1147.5733333333335</v>
      </c>
      <c r="H983" s="25"/>
      <c r="I983" s="111">
        <f t="shared" si="31"/>
        <v>0</v>
      </c>
      <c r="J983" s="107" t="str">
        <f t="shared" si="30"/>
        <v/>
      </c>
    </row>
    <row r="984" spans="1:10">
      <c r="A984" s="22">
        <v>983</v>
      </c>
      <c r="B984" s="22" t="s">
        <v>15</v>
      </c>
      <c r="C984" s="40" t="s">
        <v>8690</v>
      </c>
      <c r="D984" s="39" t="s">
        <v>14423</v>
      </c>
      <c r="E984" s="22">
        <v>99207</v>
      </c>
      <c r="F984" s="22">
        <v>15</v>
      </c>
      <c r="G984" s="108">
        <v>64.593333333333348</v>
      </c>
      <c r="H984" s="25"/>
      <c r="I984" s="111">
        <f t="shared" si="31"/>
        <v>0</v>
      </c>
      <c r="J984" s="107" t="str">
        <f t="shared" si="30"/>
        <v/>
      </c>
    </row>
    <row r="985" spans="1:10">
      <c r="A985" s="22">
        <v>984</v>
      </c>
      <c r="B985" s="22" t="s">
        <v>15</v>
      </c>
      <c r="C985" s="40" t="s">
        <v>8689</v>
      </c>
      <c r="D985" s="39" t="s">
        <v>14170</v>
      </c>
      <c r="E985" s="22">
        <v>73134</v>
      </c>
      <c r="F985" s="22">
        <v>5</v>
      </c>
      <c r="G985" s="108">
        <v>242.62666666666669</v>
      </c>
      <c r="H985" s="25"/>
      <c r="I985" s="111">
        <f t="shared" si="31"/>
        <v>0</v>
      </c>
      <c r="J985" s="107" t="str">
        <f t="shared" si="30"/>
        <v/>
      </c>
    </row>
    <row r="986" spans="1:10">
      <c r="A986" s="22">
        <v>985</v>
      </c>
      <c r="B986" s="22" t="s">
        <v>15</v>
      </c>
      <c r="C986" s="40" t="s">
        <v>8688</v>
      </c>
      <c r="D986" s="39" t="s">
        <v>14344</v>
      </c>
      <c r="E986" s="22">
        <v>99207</v>
      </c>
      <c r="F986" s="22">
        <v>8</v>
      </c>
      <c r="G986" s="108">
        <v>18.496666666666666</v>
      </c>
      <c r="H986" s="25"/>
      <c r="I986" s="111">
        <f t="shared" si="31"/>
        <v>0</v>
      </c>
      <c r="J986" s="107" t="str">
        <f t="shared" si="30"/>
        <v/>
      </c>
    </row>
    <row r="987" spans="1:10">
      <c r="A987" s="22">
        <v>986</v>
      </c>
      <c r="B987" s="22" t="s">
        <v>15</v>
      </c>
      <c r="C987" s="40" t="s">
        <v>8687</v>
      </c>
      <c r="D987" s="39" t="s">
        <v>14061</v>
      </c>
      <c r="E987" s="22">
        <v>99207</v>
      </c>
      <c r="F987" s="22">
        <v>5</v>
      </c>
      <c r="G987" s="108">
        <v>1391.8</v>
      </c>
      <c r="H987" s="25"/>
      <c r="I987" s="111">
        <f t="shared" si="31"/>
        <v>0</v>
      </c>
      <c r="J987" s="107" t="str">
        <f t="shared" si="30"/>
        <v/>
      </c>
    </row>
    <row r="988" spans="1:10">
      <c r="A988" s="22">
        <v>987</v>
      </c>
      <c r="B988" s="22" t="s">
        <v>15</v>
      </c>
      <c r="C988" s="40" t="s">
        <v>8686</v>
      </c>
      <c r="D988" s="39" t="s">
        <v>14424</v>
      </c>
      <c r="E988" s="22">
        <v>24384</v>
      </c>
      <c r="F988" s="22">
        <v>5</v>
      </c>
      <c r="G988" s="108">
        <v>295</v>
      </c>
      <c r="H988" s="25"/>
      <c r="I988" s="111">
        <f t="shared" si="31"/>
        <v>0</v>
      </c>
      <c r="J988" s="107" t="str">
        <f t="shared" si="30"/>
        <v/>
      </c>
    </row>
    <row r="989" spans="1:10">
      <c r="A989" s="22">
        <v>988</v>
      </c>
      <c r="B989" s="22" t="s">
        <v>15</v>
      </c>
      <c r="C989" s="40" t="s">
        <v>8685</v>
      </c>
      <c r="D989" s="39" t="s">
        <v>14425</v>
      </c>
      <c r="E989" s="22">
        <v>24384</v>
      </c>
      <c r="F989" s="22">
        <v>5</v>
      </c>
      <c r="G989" s="108">
        <v>4800</v>
      </c>
      <c r="H989" s="25"/>
      <c r="I989" s="111">
        <f t="shared" si="31"/>
        <v>0</v>
      </c>
      <c r="J989" s="107" t="str">
        <f t="shared" si="30"/>
        <v/>
      </c>
    </row>
    <row r="990" spans="1:10">
      <c r="A990" s="22">
        <v>989</v>
      </c>
      <c r="B990" s="22" t="s">
        <v>15</v>
      </c>
      <c r="C990" s="40" t="s">
        <v>8684</v>
      </c>
      <c r="D990" s="39" t="s">
        <v>14173</v>
      </c>
      <c r="E990" s="22">
        <v>99207</v>
      </c>
      <c r="F990" s="22">
        <v>5</v>
      </c>
      <c r="G990" s="108">
        <v>917.21</v>
      </c>
      <c r="H990" s="25"/>
      <c r="I990" s="111">
        <f t="shared" si="31"/>
        <v>0</v>
      </c>
      <c r="J990" s="107" t="str">
        <f t="shared" si="30"/>
        <v/>
      </c>
    </row>
    <row r="991" spans="1:10">
      <c r="A991" s="22">
        <v>990</v>
      </c>
      <c r="B991" s="22" t="s">
        <v>15</v>
      </c>
      <c r="C991" s="40" t="s">
        <v>8683</v>
      </c>
      <c r="D991" s="39" t="s">
        <v>2801</v>
      </c>
      <c r="E991" s="22">
        <v>99207</v>
      </c>
      <c r="F991" s="22">
        <v>28</v>
      </c>
      <c r="G991" s="108">
        <v>72.690000000000012</v>
      </c>
      <c r="H991" s="25"/>
      <c r="I991" s="111">
        <f t="shared" si="31"/>
        <v>0</v>
      </c>
      <c r="J991" s="107" t="str">
        <f t="shared" si="30"/>
        <v/>
      </c>
    </row>
    <row r="992" spans="1:10">
      <c r="A992" s="22">
        <v>991</v>
      </c>
      <c r="B992" s="22" t="s">
        <v>15</v>
      </c>
      <c r="C992" s="40" t="s">
        <v>8682</v>
      </c>
      <c r="D992" s="39" t="s">
        <v>14426</v>
      </c>
      <c r="E992" s="22">
        <v>99207</v>
      </c>
      <c r="F992" s="22">
        <v>5</v>
      </c>
      <c r="G992" s="108">
        <v>3442.0866666666666</v>
      </c>
      <c r="H992" s="25"/>
      <c r="I992" s="111">
        <f t="shared" si="31"/>
        <v>0</v>
      </c>
      <c r="J992" s="107" t="str">
        <f t="shared" si="30"/>
        <v/>
      </c>
    </row>
    <row r="993" spans="1:10">
      <c r="A993" s="22">
        <v>992</v>
      </c>
      <c r="B993" s="22" t="s">
        <v>15</v>
      </c>
      <c r="C993" s="40" t="s">
        <v>8681</v>
      </c>
      <c r="D993" s="39" t="s">
        <v>2775</v>
      </c>
      <c r="E993" s="22">
        <v>99207</v>
      </c>
      <c r="F993" s="22">
        <v>5</v>
      </c>
      <c r="G993" s="108">
        <v>184.09</v>
      </c>
      <c r="H993" s="25"/>
      <c r="I993" s="111">
        <f t="shared" si="31"/>
        <v>0</v>
      </c>
      <c r="J993" s="107" t="str">
        <f t="shared" si="30"/>
        <v/>
      </c>
    </row>
    <row r="994" spans="1:10">
      <c r="A994" s="22">
        <v>993</v>
      </c>
      <c r="B994" s="22" t="s">
        <v>15</v>
      </c>
      <c r="C994" s="40" t="s">
        <v>14427</v>
      </c>
      <c r="D994" s="39" t="s">
        <v>2775</v>
      </c>
      <c r="E994" s="22">
        <v>99207</v>
      </c>
      <c r="F994" s="22">
        <v>5</v>
      </c>
      <c r="G994" s="108">
        <v>389.44</v>
      </c>
      <c r="H994" s="25"/>
      <c r="I994" s="111">
        <f t="shared" si="31"/>
        <v>0</v>
      </c>
      <c r="J994" s="107" t="str">
        <f t="shared" si="30"/>
        <v/>
      </c>
    </row>
    <row r="995" spans="1:10">
      <c r="A995" s="22">
        <v>994</v>
      </c>
      <c r="B995" s="22" t="s">
        <v>15</v>
      </c>
      <c r="C995" s="40" t="s">
        <v>8680</v>
      </c>
      <c r="D995" s="39" t="s">
        <v>14428</v>
      </c>
      <c r="E995" s="22">
        <v>6845</v>
      </c>
      <c r="F995" s="22">
        <v>5</v>
      </c>
      <c r="G995" s="108">
        <v>1369.3966666666668</v>
      </c>
      <c r="H995" s="25"/>
      <c r="I995" s="111">
        <f t="shared" si="31"/>
        <v>0</v>
      </c>
      <c r="J995" s="107" t="str">
        <f t="shared" si="30"/>
        <v/>
      </c>
    </row>
    <row r="996" spans="1:10">
      <c r="A996" s="22">
        <v>995</v>
      </c>
      <c r="B996" s="22" t="s">
        <v>15</v>
      </c>
      <c r="C996" s="40" t="s">
        <v>8679</v>
      </c>
      <c r="D996" s="39" t="s">
        <v>14429</v>
      </c>
      <c r="E996" s="22" t="s">
        <v>3533</v>
      </c>
      <c r="F996" s="22">
        <v>5</v>
      </c>
      <c r="G996" s="108">
        <v>428.68666666666667</v>
      </c>
      <c r="H996" s="25"/>
      <c r="I996" s="111">
        <f t="shared" si="31"/>
        <v>0</v>
      </c>
      <c r="J996" s="107" t="str">
        <f t="shared" si="30"/>
        <v/>
      </c>
    </row>
    <row r="997" spans="1:10">
      <c r="A997" s="22">
        <v>996</v>
      </c>
      <c r="B997" s="22" t="s">
        <v>15</v>
      </c>
      <c r="C997" s="40" t="s">
        <v>8678</v>
      </c>
      <c r="D997" s="39" t="s">
        <v>14430</v>
      </c>
      <c r="E997" s="22">
        <v>99207</v>
      </c>
      <c r="F997" s="22">
        <v>5</v>
      </c>
      <c r="G997" s="108">
        <v>102.07333333333334</v>
      </c>
      <c r="H997" s="25"/>
      <c r="I997" s="111">
        <f t="shared" si="31"/>
        <v>0</v>
      </c>
      <c r="J997" s="107" t="str">
        <f t="shared" si="30"/>
        <v/>
      </c>
    </row>
    <row r="998" spans="1:10">
      <c r="A998" s="22">
        <v>997</v>
      </c>
      <c r="B998" s="22" t="s">
        <v>15</v>
      </c>
      <c r="C998" s="40" t="s">
        <v>8677</v>
      </c>
      <c r="D998" s="39" t="s">
        <v>7458</v>
      </c>
      <c r="E998" s="22">
        <v>99207</v>
      </c>
      <c r="F998" s="22">
        <v>5</v>
      </c>
      <c r="G998" s="108">
        <v>68.226666666666674</v>
      </c>
      <c r="H998" s="25"/>
      <c r="I998" s="111">
        <f t="shared" si="31"/>
        <v>0</v>
      </c>
      <c r="J998" s="107" t="str">
        <f t="shared" si="30"/>
        <v/>
      </c>
    </row>
    <row r="999" spans="1:10">
      <c r="A999" s="22">
        <v>998</v>
      </c>
      <c r="B999" s="22" t="s">
        <v>15</v>
      </c>
      <c r="C999" s="40" t="s">
        <v>8676</v>
      </c>
      <c r="D999" s="39" t="s">
        <v>14431</v>
      </c>
      <c r="E999" s="22">
        <v>99207</v>
      </c>
      <c r="F999" s="22">
        <v>5</v>
      </c>
      <c r="G999" s="108">
        <v>202.61333333333332</v>
      </c>
      <c r="H999" s="25"/>
      <c r="I999" s="111">
        <f t="shared" si="31"/>
        <v>0</v>
      </c>
      <c r="J999" s="107" t="str">
        <f t="shared" si="30"/>
        <v/>
      </c>
    </row>
    <row r="1000" spans="1:10">
      <c r="A1000" s="22">
        <v>999</v>
      </c>
      <c r="B1000" s="22" t="s">
        <v>15</v>
      </c>
      <c r="C1000" s="40" t="s">
        <v>8675</v>
      </c>
      <c r="D1000" s="39" t="s">
        <v>3989</v>
      </c>
      <c r="E1000" s="22">
        <v>99207</v>
      </c>
      <c r="F1000" s="22">
        <v>15</v>
      </c>
      <c r="G1000" s="108">
        <v>40.82</v>
      </c>
      <c r="H1000" s="25"/>
      <c r="I1000" s="111">
        <f t="shared" si="31"/>
        <v>0</v>
      </c>
      <c r="J1000" s="107" t="str">
        <f t="shared" si="30"/>
        <v/>
      </c>
    </row>
    <row r="1001" spans="1:10">
      <c r="A1001" s="22">
        <v>1000</v>
      </c>
      <c r="B1001" s="22" t="s">
        <v>15</v>
      </c>
      <c r="C1001" s="40" t="s">
        <v>8674</v>
      </c>
      <c r="D1001" s="39" t="s">
        <v>8673</v>
      </c>
      <c r="E1001" s="22">
        <v>99207</v>
      </c>
      <c r="F1001" s="22">
        <v>104</v>
      </c>
      <c r="G1001" s="108">
        <v>124.98</v>
      </c>
      <c r="H1001" s="25"/>
      <c r="I1001" s="111">
        <f t="shared" si="31"/>
        <v>0</v>
      </c>
      <c r="J1001" s="107" t="str">
        <f t="shared" si="30"/>
        <v/>
      </c>
    </row>
    <row r="1002" spans="1:10">
      <c r="A1002" s="22">
        <v>1001</v>
      </c>
      <c r="B1002" s="22" t="s">
        <v>15</v>
      </c>
      <c r="C1002" s="40" t="s">
        <v>8672</v>
      </c>
      <c r="D1002" s="39" t="s">
        <v>8668</v>
      </c>
      <c r="E1002" s="22">
        <v>99207</v>
      </c>
      <c r="F1002" s="22">
        <v>21</v>
      </c>
      <c r="G1002" s="108">
        <v>31.02333333333333</v>
      </c>
      <c r="H1002" s="25"/>
      <c r="I1002" s="111">
        <f t="shared" si="31"/>
        <v>0</v>
      </c>
      <c r="J1002" s="107" t="str">
        <f t="shared" si="30"/>
        <v/>
      </c>
    </row>
    <row r="1003" spans="1:10">
      <c r="A1003" s="22">
        <v>1002</v>
      </c>
      <c r="B1003" s="22" t="s">
        <v>15</v>
      </c>
      <c r="C1003" s="40" t="s">
        <v>8671</v>
      </c>
      <c r="D1003" s="39" t="s">
        <v>8668</v>
      </c>
      <c r="E1003" s="22">
        <v>99207</v>
      </c>
      <c r="F1003" s="22">
        <v>5</v>
      </c>
      <c r="G1003" s="108">
        <v>15.576666666666668</v>
      </c>
      <c r="H1003" s="25"/>
      <c r="I1003" s="111">
        <f t="shared" si="31"/>
        <v>0</v>
      </c>
      <c r="J1003" s="107" t="str">
        <f t="shared" si="30"/>
        <v/>
      </c>
    </row>
    <row r="1004" spans="1:10">
      <c r="A1004" s="22">
        <v>1003</v>
      </c>
      <c r="B1004" s="22" t="s">
        <v>15</v>
      </c>
      <c r="C1004" s="40" t="s">
        <v>8670</v>
      </c>
      <c r="D1004" s="39" t="s">
        <v>8668</v>
      </c>
      <c r="E1004" s="22">
        <v>99207</v>
      </c>
      <c r="F1004" s="22">
        <v>24</v>
      </c>
      <c r="G1004" s="108">
        <v>34.08</v>
      </c>
      <c r="H1004" s="25"/>
      <c r="I1004" s="111">
        <f t="shared" si="31"/>
        <v>0</v>
      </c>
      <c r="J1004" s="107" t="str">
        <f t="shared" si="30"/>
        <v/>
      </c>
    </row>
    <row r="1005" spans="1:10">
      <c r="A1005" s="22">
        <v>1004</v>
      </c>
      <c r="B1005" s="22" t="s">
        <v>15</v>
      </c>
      <c r="C1005" s="40" t="s">
        <v>8669</v>
      </c>
      <c r="D1005" s="39" t="s">
        <v>8668</v>
      </c>
      <c r="E1005" s="22">
        <v>99207</v>
      </c>
      <c r="F1005" s="22">
        <v>47</v>
      </c>
      <c r="G1005" s="108">
        <v>35.130000000000003</v>
      </c>
      <c r="H1005" s="25"/>
      <c r="I1005" s="111">
        <f t="shared" si="31"/>
        <v>0</v>
      </c>
      <c r="J1005" s="107" t="str">
        <f t="shared" si="30"/>
        <v/>
      </c>
    </row>
    <row r="1006" spans="1:10">
      <c r="A1006" s="22">
        <v>1005</v>
      </c>
      <c r="B1006" s="22" t="s">
        <v>15</v>
      </c>
      <c r="C1006" s="40" t="s">
        <v>8667</v>
      </c>
      <c r="D1006" s="39" t="s">
        <v>14358</v>
      </c>
      <c r="E1006" s="22">
        <v>99207</v>
      </c>
      <c r="F1006" s="22">
        <v>55</v>
      </c>
      <c r="G1006" s="108">
        <v>5.0366666666666662</v>
      </c>
      <c r="H1006" s="25"/>
      <c r="I1006" s="111">
        <f t="shared" si="31"/>
        <v>0</v>
      </c>
      <c r="J1006" s="107" t="str">
        <f t="shared" si="30"/>
        <v/>
      </c>
    </row>
    <row r="1007" spans="1:10">
      <c r="A1007" s="22">
        <v>1006</v>
      </c>
      <c r="B1007" s="22" t="s">
        <v>15</v>
      </c>
      <c r="C1007" s="40" t="s">
        <v>8666</v>
      </c>
      <c r="D1007" s="39" t="s">
        <v>14221</v>
      </c>
      <c r="E1007" s="22">
        <v>99207</v>
      </c>
      <c r="F1007" s="22">
        <v>5</v>
      </c>
      <c r="G1007" s="108">
        <v>48.72</v>
      </c>
      <c r="H1007" s="25"/>
      <c r="I1007" s="111">
        <f t="shared" si="31"/>
        <v>0</v>
      </c>
      <c r="J1007" s="107" t="str">
        <f t="shared" si="30"/>
        <v/>
      </c>
    </row>
    <row r="1008" spans="1:10">
      <c r="A1008" s="22">
        <v>1007</v>
      </c>
      <c r="B1008" s="22" t="s">
        <v>15</v>
      </c>
      <c r="C1008" s="40" t="s">
        <v>8665</v>
      </c>
      <c r="D1008" s="39" t="s">
        <v>8664</v>
      </c>
      <c r="E1008" s="22">
        <v>99207</v>
      </c>
      <c r="F1008" s="22">
        <v>5</v>
      </c>
      <c r="G1008" s="108">
        <v>497.35999999999996</v>
      </c>
      <c r="H1008" s="25"/>
      <c r="I1008" s="111">
        <f t="shared" si="31"/>
        <v>0</v>
      </c>
      <c r="J1008" s="107" t="str">
        <f t="shared" si="30"/>
        <v/>
      </c>
    </row>
    <row r="1009" spans="1:10">
      <c r="A1009" s="22">
        <v>1008</v>
      </c>
      <c r="B1009" s="22" t="s">
        <v>15</v>
      </c>
      <c r="C1009" s="40" t="s">
        <v>8663</v>
      </c>
      <c r="D1009" s="39" t="s">
        <v>14432</v>
      </c>
      <c r="E1009" s="22">
        <v>99207</v>
      </c>
      <c r="F1009" s="22">
        <v>5</v>
      </c>
      <c r="G1009" s="108">
        <v>90.27</v>
      </c>
      <c r="H1009" s="25"/>
      <c r="I1009" s="111">
        <f t="shared" si="31"/>
        <v>0</v>
      </c>
      <c r="J1009" s="107" t="str">
        <f t="shared" si="30"/>
        <v/>
      </c>
    </row>
    <row r="1010" spans="1:10">
      <c r="A1010" s="22">
        <v>1009</v>
      </c>
      <c r="B1010" s="22" t="s">
        <v>15</v>
      </c>
      <c r="C1010" s="40" t="s">
        <v>8662</v>
      </c>
      <c r="D1010" s="39" t="s">
        <v>5355</v>
      </c>
      <c r="E1010" s="22">
        <v>91929</v>
      </c>
      <c r="F1010" s="22">
        <v>5</v>
      </c>
      <c r="G1010" s="108">
        <v>426.81666666666666</v>
      </c>
      <c r="H1010" s="25"/>
      <c r="I1010" s="111">
        <f t="shared" si="31"/>
        <v>0</v>
      </c>
      <c r="J1010" s="107" t="str">
        <f t="shared" si="30"/>
        <v/>
      </c>
    </row>
    <row r="1011" spans="1:10">
      <c r="A1011" s="22">
        <v>1010</v>
      </c>
      <c r="B1011" s="22" t="s">
        <v>15</v>
      </c>
      <c r="C1011" s="40" t="s">
        <v>8661</v>
      </c>
      <c r="D1011" s="39" t="s">
        <v>2834</v>
      </c>
      <c r="E1011" s="22">
        <v>99207</v>
      </c>
      <c r="F1011" s="22">
        <v>190</v>
      </c>
      <c r="G1011" s="108">
        <v>2.1633333333333336</v>
      </c>
      <c r="H1011" s="25"/>
      <c r="I1011" s="111">
        <f t="shared" si="31"/>
        <v>0</v>
      </c>
      <c r="J1011" s="107" t="str">
        <f t="shared" si="30"/>
        <v/>
      </c>
    </row>
    <row r="1012" spans="1:10">
      <c r="A1012" s="22">
        <v>1011</v>
      </c>
      <c r="B1012" s="22" t="s">
        <v>15</v>
      </c>
      <c r="C1012" s="40" t="s">
        <v>8660</v>
      </c>
      <c r="D1012" s="39" t="s">
        <v>3042</v>
      </c>
      <c r="E1012" s="22">
        <v>99207</v>
      </c>
      <c r="F1012" s="22">
        <v>5</v>
      </c>
      <c r="G1012" s="108">
        <v>203.53666666666666</v>
      </c>
      <c r="H1012" s="25"/>
      <c r="I1012" s="111">
        <f t="shared" si="31"/>
        <v>0</v>
      </c>
      <c r="J1012" s="107" t="str">
        <f t="shared" si="30"/>
        <v/>
      </c>
    </row>
    <row r="1013" spans="1:10">
      <c r="A1013" s="22">
        <v>1012</v>
      </c>
      <c r="B1013" s="22" t="s">
        <v>15</v>
      </c>
      <c r="C1013" s="40" t="s">
        <v>8659</v>
      </c>
      <c r="D1013" s="39" t="s">
        <v>14256</v>
      </c>
      <c r="E1013" s="22">
        <v>81833</v>
      </c>
      <c r="F1013" s="22">
        <v>5</v>
      </c>
      <c r="G1013" s="108">
        <v>8042.1766666666663</v>
      </c>
      <c r="H1013" s="25"/>
      <c r="I1013" s="111">
        <f t="shared" si="31"/>
        <v>0</v>
      </c>
      <c r="J1013" s="107" t="str">
        <f t="shared" si="30"/>
        <v/>
      </c>
    </row>
    <row r="1014" spans="1:10">
      <c r="A1014" s="22">
        <v>1013</v>
      </c>
      <c r="B1014" s="22" t="s">
        <v>15</v>
      </c>
      <c r="C1014" s="40" t="s">
        <v>8658</v>
      </c>
      <c r="D1014" s="39" t="s">
        <v>14433</v>
      </c>
      <c r="E1014" s="22">
        <v>66503</v>
      </c>
      <c r="F1014" s="22">
        <v>5</v>
      </c>
      <c r="G1014" s="108">
        <v>664.17</v>
      </c>
      <c r="H1014" s="25"/>
      <c r="I1014" s="111">
        <f t="shared" si="31"/>
        <v>0</v>
      </c>
      <c r="J1014" s="107" t="str">
        <f t="shared" si="30"/>
        <v/>
      </c>
    </row>
    <row r="1015" spans="1:10">
      <c r="A1015" s="22">
        <v>1014</v>
      </c>
      <c r="B1015" s="22" t="s">
        <v>15</v>
      </c>
      <c r="C1015" s="40" t="s">
        <v>8657</v>
      </c>
      <c r="D1015" s="39" t="s">
        <v>8656</v>
      </c>
      <c r="E1015" s="22">
        <v>99207</v>
      </c>
      <c r="F1015" s="22">
        <v>5</v>
      </c>
      <c r="G1015" s="108">
        <v>2103.4</v>
      </c>
      <c r="H1015" s="25"/>
      <c r="I1015" s="111">
        <f t="shared" si="31"/>
        <v>0</v>
      </c>
      <c r="J1015" s="107" t="str">
        <f t="shared" si="30"/>
        <v/>
      </c>
    </row>
    <row r="1016" spans="1:10">
      <c r="A1016" s="22">
        <v>1015</v>
      </c>
      <c r="B1016" s="22" t="s">
        <v>15</v>
      </c>
      <c r="C1016" s="40" t="s">
        <v>8655</v>
      </c>
      <c r="D1016" s="39" t="s">
        <v>14434</v>
      </c>
      <c r="E1016" s="22">
        <v>99207</v>
      </c>
      <c r="F1016" s="22">
        <v>5</v>
      </c>
      <c r="G1016" s="108">
        <v>101.92333333333333</v>
      </c>
      <c r="H1016" s="25"/>
      <c r="I1016" s="111">
        <f t="shared" si="31"/>
        <v>0</v>
      </c>
      <c r="J1016" s="107" t="str">
        <f t="shared" si="30"/>
        <v/>
      </c>
    </row>
    <row r="1017" spans="1:10">
      <c r="A1017" s="22">
        <v>1016</v>
      </c>
      <c r="B1017" s="22" t="s">
        <v>15</v>
      </c>
      <c r="C1017" s="40" t="s">
        <v>8654</v>
      </c>
      <c r="D1017" s="39" t="s">
        <v>2775</v>
      </c>
      <c r="E1017" s="22">
        <v>99207</v>
      </c>
      <c r="F1017" s="22">
        <v>5</v>
      </c>
      <c r="G1017" s="108">
        <v>441.16666666666669</v>
      </c>
      <c r="H1017" s="25"/>
      <c r="I1017" s="111">
        <f t="shared" si="31"/>
        <v>0</v>
      </c>
      <c r="J1017" s="107" t="str">
        <f t="shared" si="30"/>
        <v/>
      </c>
    </row>
    <row r="1018" spans="1:10">
      <c r="A1018" s="22">
        <v>1017</v>
      </c>
      <c r="B1018" s="22" t="s">
        <v>15</v>
      </c>
      <c r="C1018" s="40" t="s">
        <v>8653</v>
      </c>
      <c r="D1018" s="39" t="s">
        <v>14435</v>
      </c>
      <c r="E1018" s="22">
        <v>99207</v>
      </c>
      <c r="F1018" s="22">
        <v>5</v>
      </c>
      <c r="G1018" s="108">
        <v>118.2</v>
      </c>
      <c r="H1018" s="25"/>
      <c r="I1018" s="111">
        <f t="shared" si="31"/>
        <v>0</v>
      </c>
      <c r="J1018" s="107" t="str">
        <f t="shared" si="30"/>
        <v/>
      </c>
    </row>
    <row r="1019" spans="1:10">
      <c r="A1019" s="22">
        <v>1018</v>
      </c>
      <c r="B1019" s="22" t="s">
        <v>15</v>
      </c>
      <c r="C1019" s="40" t="s">
        <v>8652</v>
      </c>
      <c r="D1019" s="39" t="s">
        <v>6050</v>
      </c>
      <c r="E1019" s="22">
        <v>99207</v>
      </c>
      <c r="F1019" s="22">
        <v>10</v>
      </c>
      <c r="G1019" s="108">
        <v>10.833333333333334</v>
      </c>
      <c r="H1019" s="25"/>
      <c r="I1019" s="111">
        <f t="shared" si="31"/>
        <v>0</v>
      </c>
      <c r="J1019" s="107" t="str">
        <f t="shared" si="30"/>
        <v/>
      </c>
    </row>
    <row r="1020" spans="1:10">
      <c r="A1020" s="22">
        <v>1019</v>
      </c>
      <c r="B1020" s="22" t="s">
        <v>15</v>
      </c>
      <c r="C1020" s="40" t="s">
        <v>8651</v>
      </c>
      <c r="D1020" s="39" t="s">
        <v>3163</v>
      </c>
      <c r="E1020" s="22">
        <v>99207</v>
      </c>
      <c r="F1020" s="22">
        <v>6</v>
      </c>
      <c r="G1020" s="108">
        <v>38.110000000000007</v>
      </c>
      <c r="H1020" s="25"/>
      <c r="I1020" s="111">
        <f t="shared" si="31"/>
        <v>0</v>
      </c>
      <c r="J1020" s="107" t="str">
        <f t="shared" si="30"/>
        <v/>
      </c>
    </row>
    <row r="1021" spans="1:10">
      <c r="A1021" s="22">
        <v>1020</v>
      </c>
      <c r="B1021" s="22" t="s">
        <v>15</v>
      </c>
      <c r="C1021" s="40" t="s">
        <v>8650</v>
      </c>
      <c r="D1021" s="39" t="s">
        <v>14079</v>
      </c>
      <c r="E1021" s="22">
        <v>99207</v>
      </c>
      <c r="F1021" s="22">
        <v>6</v>
      </c>
      <c r="G1021" s="108">
        <v>15.556666666666667</v>
      </c>
      <c r="H1021" s="25"/>
      <c r="I1021" s="111">
        <f t="shared" si="31"/>
        <v>0</v>
      </c>
      <c r="J1021" s="107" t="str">
        <f t="shared" si="30"/>
        <v/>
      </c>
    </row>
    <row r="1022" spans="1:10">
      <c r="A1022" s="22">
        <v>1021</v>
      </c>
      <c r="B1022" s="22" t="s">
        <v>15</v>
      </c>
      <c r="C1022" s="40" t="s">
        <v>8649</v>
      </c>
      <c r="D1022" s="39" t="s">
        <v>3236</v>
      </c>
      <c r="E1022" s="22">
        <v>99207</v>
      </c>
      <c r="F1022" s="22">
        <v>5</v>
      </c>
      <c r="G1022" s="108">
        <v>28.066666666666666</v>
      </c>
      <c r="H1022" s="25"/>
      <c r="I1022" s="111">
        <f t="shared" si="31"/>
        <v>0</v>
      </c>
      <c r="J1022" s="107" t="str">
        <f t="shared" si="30"/>
        <v/>
      </c>
    </row>
    <row r="1023" spans="1:10">
      <c r="A1023" s="22">
        <v>1022</v>
      </c>
      <c r="B1023" s="22" t="s">
        <v>15</v>
      </c>
      <c r="C1023" s="40" t="s">
        <v>8648</v>
      </c>
      <c r="D1023" s="39" t="s">
        <v>14170</v>
      </c>
      <c r="E1023" s="22">
        <v>99207</v>
      </c>
      <c r="F1023" s="22">
        <v>5</v>
      </c>
      <c r="G1023" s="108">
        <v>472.2</v>
      </c>
      <c r="H1023" s="25"/>
      <c r="I1023" s="111">
        <f t="shared" si="31"/>
        <v>0</v>
      </c>
      <c r="J1023" s="107" t="str">
        <f t="shared" si="30"/>
        <v/>
      </c>
    </row>
    <row r="1024" spans="1:10">
      <c r="A1024" s="22">
        <v>1023</v>
      </c>
      <c r="B1024" s="22" t="s">
        <v>15</v>
      </c>
      <c r="C1024" s="40" t="s">
        <v>8647</v>
      </c>
      <c r="D1024" s="39" t="s">
        <v>8646</v>
      </c>
      <c r="E1024" s="22">
        <v>99207</v>
      </c>
      <c r="F1024" s="22">
        <v>5</v>
      </c>
      <c r="G1024" s="108">
        <v>19.66</v>
      </c>
      <c r="H1024" s="25"/>
      <c r="I1024" s="111">
        <f t="shared" si="31"/>
        <v>0</v>
      </c>
      <c r="J1024" s="107" t="str">
        <f t="shared" si="30"/>
        <v/>
      </c>
    </row>
    <row r="1025" spans="1:10">
      <c r="A1025" s="22">
        <v>1024</v>
      </c>
      <c r="B1025" s="22" t="s">
        <v>15</v>
      </c>
      <c r="C1025" s="40" t="s">
        <v>8645</v>
      </c>
      <c r="D1025" s="39" t="s">
        <v>2801</v>
      </c>
      <c r="E1025" s="22">
        <v>99207</v>
      </c>
      <c r="F1025" s="22">
        <v>8</v>
      </c>
      <c r="G1025" s="108">
        <v>43.35</v>
      </c>
      <c r="H1025" s="25"/>
      <c r="I1025" s="111">
        <f t="shared" si="31"/>
        <v>0</v>
      </c>
      <c r="J1025" s="107" t="str">
        <f t="shared" si="30"/>
        <v/>
      </c>
    </row>
    <row r="1026" spans="1:10">
      <c r="A1026" s="22">
        <v>1025</v>
      </c>
      <c r="B1026" s="22" t="s">
        <v>15</v>
      </c>
      <c r="C1026" s="40" t="s">
        <v>8644</v>
      </c>
      <c r="D1026" s="39" t="s">
        <v>14436</v>
      </c>
      <c r="E1026" s="22">
        <v>99207</v>
      </c>
      <c r="F1026" s="22">
        <v>5</v>
      </c>
      <c r="G1026" s="108">
        <v>3235.5399999999995</v>
      </c>
      <c r="H1026" s="25"/>
      <c r="I1026" s="111">
        <f t="shared" si="31"/>
        <v>0</v>
      </c>
      <c r="J1026" s="107" t="str">
        <f t="shared" ref="J1026:J1089" si="32">IF(H:H&gt;G:G, "Above Estimated Unit Price", "")</f>
        <v/>
      </c>
    </row>
    <row r="1027" spans="1:10">
      <c r="A1027" s="22">
        <v>1026</v>
      </c>
      <c r="B1027" s="22" t="s">
        <v>15</v>
      </c>
      <c r="C1027" s="40" t="s">
        <v>8643</v>
      </c>
      <c r="D1027" s="39" t="s">
        <v>2775</v>
      </c>
      <c r="E1027" s="22">
        <v>99207</v>
      </c>
      <c r="F1027" s="22">
        <v>5</v>
      </c>
      <c r="G1027" s="108">
        <v>338.08</v>
      </c>
      <c r="H1027" s="25"/>
      <c r="I1027" s="111">
        <f t="shared" ref="I1027:I1090" si="33">F1027*H1027</f>
        <v>0</v>
      </c>
      <c r="J1027" s="107" t="str">
        <f t="shared" si="32"/>
        <v/>
      </c>
    </row>
    <row r="1028" spans="1:10">
      <c r="A1028" s="22">
        <v>1027</v>
      </c>
      <c r="B1028" s="22" t="s">
        <v>15</v>
      </c>
      <c r="C1028" s="40" t="s">
        <v>8642</v>
      </c>
      <c r="D1028" s="39" t="s">
        <v>3042</v>
      </c>
      <c r="E1028" s="22">
        <v>99207</v>
      </c>
      <c r="F1028" s="22">
        <v>5</v>
      </c>
      <c r="G1028" s="108">
        <v>846.9</v>
      </c>
      <c r="H1028" s="25"/>
      <c r="I1028" s="111">
        <f t="shared" si="33"/>
        <v>0</v>
      </c>
      <c r="J1028" s="107" t="str">
        <f t="shared" si="32"/>
        <v/>
      </c>
    </row>
    <row r="1029" spans="1:10">
      <c r="A1029" s="22">
        <v>1028</v>
      </c>
      <c r="B1029" s="22" t="s">
        <v>15</v>
      </c>
      <c r="C1029" s="40" t="s">
        <v>8641</v>
      </c>
      <c r="D1029" s="39" t="s">
        <v>2801</v>
      </c>
      <c r="E1029" s="22">
        <v>45152</v>
      </c>
      <c r="F1029" s="22">
        <v>5</v>
      </c>
      <c r="G1029" s="108">
        <v>200</v>
      </c>
      <c r="H1029" s="25"/>
      <c r="I1029" s="111">
        <f t="shared" si="33"/>
        <v>0</v>
      </c>
      <c r="J1029" s="107" t="str">
        <f t="shared" si="32"/>
        <v/>
      </c>
    </row>
    <row r="1030" spans="1:10">
      <c r="A1030" s="22">
        <v>1029</v>
      </c>
      <c r="B1030" s="22" t="s">
        <v>15</v>
      </c>
      <c r="C1030" s="40" t="s">
        <v>8640</v>
      </c>
      <c r="D1030" s="39" t="s">
        <v>3042</v>
      </c>
      <c r="E1030" s="22">
        <v>99207</v>
      </c>
      <c r="F1030" s="22">
        <v>7</v>
      </c>
      <c r="G1030" s="108">
        <v>22.3</v>
      </c>
      <c r="H1030" s="25"/>
      <c r="I1030" s="111">
        <f t="shared" si="33"/>
        <v>0</v>
      </c>
      <c r="J1030" s="107" t="str">
        <f t="shared" si="32"/>
        <v/>
      </c>
    </row>
    <row r="1031" spans="1:10">
      <c r="A1031" s="22">
        <v>1030</v>
      </c>
      <c r="B1031" s="22" t="s">
        <v>15</v>
      </c>
      <c r="C1031" s="40" t="s">
        <v>8639</v>
      </c>
      <c r="D1031" s="39" t="s">
        <v>14437</v>
      </c>
      <c r="E1031" s="22">
        <v>99207</v>
      </c>
      <c r="F1031" s="22">
        <v>5</v>
      </c>
      <c r="G1031" s="108">
        <v>19.356666666666666</v>
      </c>
      <c r="H1031" s="25"/>
      <c r="I1031" s="111">
        <f t="shared" si="33"/>
        <v>0</v>
      </c>
      <c r="J1031" s="107" t="str">
        <f t="shared" si="32"/>
        <v/>
      </c>
    </row>
    <row r="1032" spans="1:10">
      <c r="A1032" s="22">
        <v>1031</v>
      </c>
      <c r="B1032" s="22" t="s">
        <v>15</v>
      </c>
      <c r="C1032" s="40" t="s">
        <v>2008</v>
      </c>
      <c r="D1032" s="39" t="s">
        <v>5621</v>
      </c>
      <c r="E1032" s="22">
        <v>71483</v>
      </c>
      <c r="F1032" s="22">
        <v>10</v>
      </c>
      <c r="G1032" s="108">
        <v>23.576666666666668</v>
      </c>
      <c r="H1032" s="25"/>
      <c r="I1032" s="111">
        <f t="shared" si="33"/>
        <v>0</v>
      </c>
      <c r="J1032" s="107" t="str">
        <f t="shared" si="32"/>
        <v/>
      </c>
    </row>
    <row r="1033" spans="1:10">
      <c r="A1033" s="22">
        <v>1032</v>
      </c>
      <c r="B1033" s="22" t="s">
        <v>15</v>
      </c>
      <c r="C1033" s="40" t="s">
        <v>8638</v>
      </c>
      <c r="D1033" s="39" t="s">
        <v>3042</v>
      </c>
      <c r="E1033" s="22">
        <v>99207</v>
      </c>
      <c r="F1033" s="22">
        <v>5</v>
      </c>
      <c r="G1033" s="108">
        <v>806.94999999999993</v>
      </c>
      <c r="H1033" s="25"/>
      <c r="I1033" s="111">
        <f t="shared" si="33"/>
        <v>0</v>
      </c>
      <c r="J1033" s="107" t="str">
        <f t="shared" si="32"/>
        <v/>
      </c>
    </row>
    <row r="1034" spans="1:10">
      <c r="A1034" s="22">
        <v>1033</v>
      </c>
      <c r="B1034" s="22" t="s">
        <v>15</v>
      </c>
      <c r="C1034" s="40" t="s">
        <v>8637</v>
      </c>
      <c r="D1034" s="39" t="s">
        <v>3410</v>
      </c>
      <c r="E1034" s="22">
        <v>76823</v>
      </c>
      <c r="F1034" s="22">
        <v>166</v>
      </c>
      <c r="G1034" s="108">
        <v>102</v>
      </c>
      <c r="H1034" s="25"/>
      <c r="I1034" s="111">
        <f t="shared" si="33"/>
        <v>0</v>
      </c>
      <c r="J1034" s="107" t="str">
        <f t="shared" si="32"/>
        <v/>
      </c>
    </row>
    <row r="1035" spans="1:10">
      <c r="A1035" s="22">
        <v>1034</v>
      </c>
      <c r="B1035" s="22" t="s">
        <v>15</v>
      </c>
      <c r="C1035" s="40" t="s">
        <v>8636</v>
      </c>
      <c r="D1035" s="39" t="s">
        <v>2838</v>
      </c>
      <c r="E1035" s="22">
        <v>76823</v>
      </c>
      <c r="F1035" s="22">
        <v>92</v>
      </c>
      <c r="G1035" s="108">
        <v>3.4800000000000004</v>
      </c>
      <c r="H1035" s="25"/>
      <c r="I1035" s="111">
        <f t="shared" si="33"/>
        <v>0</v>
      </c>
      <c r="J1035" s="107" t="str">
        <f t="shared" si="32"/>
        <v/>
      </c>
    </row>
    <row r="1036" spans="1:10">
      <c r="A1036" s="22">
        <v>1035</v>
      </c>
      <c r="B1036" s="22" t="s">
        <v>15</v>
      </c>
      <c r="C1036" s="40" t="s">
        <v>8635</v>
      </c>
      <c r="D1036" s="39" t="s">
        <v>2838</v>
      </c>
      <c r="E1036" s="22" t="s">
        <v>298</v>
      </c>
      <c r="F1036" s="22">
        <v>15</v>
      </c>
      <c r="G1036" s="108">
        <v>5.77</v>
      </c>
      <c r="H1036" s="25"/>
      <c r="I1036" s="111">
        <f t="shared" si="33"/>
        <v>0</v>
      </c>
      <c r="J1036" s="107" t="str">
        <f t="shared" si="32"/>
        <v/>
      </c>
    </row>
    <row r="1037" spans="1:10">
      <c r="A1037" s="22">
        <v>1036</v>
      </c>
      <c r="B1037" s="22" t="s">
        <v>15</v>
      </c>
      <c r="C1037" s="40" t="s">
        <v>8634</v>
      </c>
      <c r="D1037" s="39" t="s">
        <v>14438</v>
      </c>
      <c r="E1037" s="22">
        <v>76823</v>
      </c>
      <c r="F1037" s="22">
        <v>11</v>
      </c>
      <c r="G1037" s="108">
        <v>12.6</v>
      </c>
      <c r="H1037" s="25"/>
      <c r="I1037" s="111">
        <f t="shared" si="33"/>
        <v>0</v>
      </c>
      <c r="J1037" s="107" t="str">
        <f t="shared" si="32"/>
        <v/>
      </c>
    </row>
    <row r="1038" spans="1:10">
      <c r="A1038" s="22">
        <v>1037</v>
      </c>
      <c r="B1038" s="22" t="s">
        <v>15</v>
      </c>
      <c r="C1038" s="40" t="s">
        <v>8633</v>
      </c>
      <c r="D1038" s="39" t="s">
        <v>2838</v>
      </c>
      <c r="E1038" s="22" t="s">
        <v>1952</v>
      </c>
      <c r="F1038" s="22">
        <v>14</v>
      </c>
      <c r="G1038" s="108">
        <v>5.53</v>
      </c>
      <c r="H1038" s="25"/>
      <c r="I1038" s="111">
        <f t="shared" si="33"/>
        <v>0</v>
      </c>
      <c r="J1038" s="107" t="str">
        <f t="shared" si="32"/>
        <v/>
      </c>
    </row>
    <row r="1039" spans="1:10">
      <c r="A1039" s="22">
        <v>1038</v>
      </c>
      <c r="B1039" s="22" t="s">
        <v>15</v>
      </c>
      <c r="C1039" s="40" t="s">
        <v>8632</v>
      </c>
      <c r="D1039" s="39" t="s">
        <v>2838</v>
      </c>
      <c r="E1039" s="22">
        <v>76823</v>
      </c>
      <c r="F1039" s="22">
        <v>14</v>
      </c>
      <c r="G1039" s="108">
        <v>7.36</v>
      </c>
      <c r="H1039" s="25"/>
      <c r="I1039" s="111">
        <f t="shared" si="33"/>
        <v>0</v>
      </c>
      <c r="J1039" s="107" t="str">
        <f t="shared" si="32"/>
        <v/>
      </c>
    </row>
    <row r="1040" spans="1:10">
      <c r="A1040" s="22">
        <v>1039</v>
      </c>
      <c r="B1040" s="22" t="s">
        <v>15</v>
      </c>
      <c r="C1040" s="40" t="s">
        <v>8631</v>
      </c>
      <c r="D1040" s="39" t="s">
        <v>2838</v>
      </c>
      <c r="E1040" s="22" t="s">
        <v>1952</v>
      </c>
      <c r="F1040" s="22">
        <v>17</v>
      </c>
      <c r="G1040" s="108">
        <v>22.843333333333334</v>
      </c>
      <c r="H1040" s="25"/>
      <c r="I1040" s="111">
        <f t="shared" si="33"/>
        <v>0</v>
      </c>
      <c r="J1040" s="107" t="str">
        <f t="shared" si="32"/>
        <v/>
      </c>
    </row>
    <row r="1041" spans="1:10">
      <c r="A1041" s="22">
        <v>1040</v>
      </c>
      <c r="B1041" s="22" t="s">
        <v>15</v>
      </c>
      <c r="C1041" s="40" t="s">
        <v>8630</v>
      </c>
      <c r="D1041" s="39" t="s">
        <v>2743</v>
      </c>
      <c r="E1041" s="22" t="s">
        <v>1952</v>
      </c>
      <c r="F1041" s="22">
        <v>57</v>
      </c>
      <c r="G1041" s="108">
        <v>1.6766666666666665</v>
      </c>
      <c r="H1041" s="25"/>
      <c r="I1041" s="111">
        <f t="shared" si="33"/>
        <v>0</v>
      </c>
      <c r="J1041" s="107" t="str">
        <f t="shared" si="32"/>
        <v/>
      </c>
    </row>
    <row r="1042" spans="1:10">
      <c r="A1042" s="22">
        <v>1041</v>
      </c>
      <c r="B1042" s="22" t="s">
        <v>15</v>
      </c>
      <c r="C1042" s="40" t="s">
        <v>8629</v>
      </c>
      <c r="D1042" s="39" t="s">
        <v>2838</v>
      </c>
      <c r="E1042" s="22">
        <v>76823</v>
      </c>
      <c r="F1042" s="22">
        <v>43</v>
      </c>
      <c r="G1042" s="108">
        <v>1.1833333333333333</v>
      </c>
      <c r="H1042" s="25"/>
      <c r="I1042" s="111">
        <f t="shared" si="33"/>
        <v>0</v>
      </c>
      <c r="J1042" s="107" t="str">
        <f t="shared" si="32"/>
        <v/>
      </c>
    </row>
    <row r="1043" spans="1:10">
      <c r="A1043" s="22">
        <v>1042</v>
      </c>
      <c r="B1043" s="22" t="s">
        <v>15</v>
      </c>
      <c r="C1043" s="40" t="s">
        <v>8628</v>
      </c>
      <c r="D1043" s="39" t="s">
        <v>14439</v>
      </c>
      <c r="E1043" s="22" t="s">
        <v>1952</v>
      </c>
      <c r="F1043" s="22">
        <v>5</v>
      </c>
      <c r="G1043" s="108">
        <v>23.37</v>
      </c>
      <c r="H1043" s="25"/>
      <c r="I1043" s="111">
        <f t="shared" si="33"/>
        <v>0</v>
      </c>
      <c r="J1043" s="107" t="str">
        <f t="shared" si="32"/>
        <v/>
      </c>
    </row>
    <row r="1044" spans="1:10">
      <c r="A1044" s="22">
        <v>1043</v>
      </c>
      <c r="B1044" s="22" t="s">
        <v>15</v>
      </c>
      <c r="C1044" s="40" t="s">
        <v>8627</v>
      </c>
      <c r="D1044" s="39" t="s">
        <v>2838</v>
      </c>
      <c r="E1044" s="22" t="s">
        <v>1952</v>
      </c>
      <c r="F1044" s="22">
        <v>19</v>
      </c>
      <c r="G1044" s="108">
        <v>10.31</v>
      </c>
      <c r="H1044" s="25"/>
      <c r="I1044" s="111">
        <f t="shared" si="33"/>
        <v>0</v>
      </c>
      <c r="J1044" s="107" t="str">
        <f t="shared" si="32"/>
        <v/>
      </c>
    </row>
    <row r="1045" spans="1:10">
      <c r="A1045" s="22">
        <v>1044</v>
      </c>
      <c r="B1045" s="22" t="s">
        <v>15</v>
      </c>
      <c r="C1045" s="40" t="s">
        <v>8626</v>
      </c>
      <c r="D1045" s="39" t="s">
        <v>14440</v>
      </c>
      <c r="E1045" s="22">
        <v>76823</v>
      </c>
      <c r="F1045" s="22">
        <v>5</v>
      </c>
      <c r="G1045" s="108">
        <v>300</v>
      </c>
      <c r="H1045" s="25"/>
      <c r="I1045" s="111">
        <f t="shared" si="33"/>
        <v>0</v>
      </c>
      <c r="J1045" s="107" t="str">
        <f t="shared" si="32"/>
        <v/>
      </c>
    </row>
    <row r="1046" spans="1:10">
      <c r="A1046" s="22">
        <v>1045</v>
      </c>
      <c r="B1046" s="22" t="s">
        <v>15</v>
      </c>
      <c r="C1046" s="40" t="s">
        <v>8625</v>
      </c>
      <c r="D1046" s="39" t="s">
        <v>2834</v>
      </c>
      <c r="E1046" s="22">
        <v>99207</v>
      </c>
      <c r="F1046" s="22">
        <v>60</v>
      </c>
      <c r="G1046" s="108">
        <v>2.7900000000000005</v>
      </c>
      <c r="H1046" s="25"/>
      <c r="I1046" s="111">
        <f t="shared" si="33"/>
        <v>0</v>
      </c>
      <c r="J1046" s="107" t="str">
        <f t="shared" si="32"/>
        <v/>
      </c>
    </row>
    <row r="1047" spans="1:10">
      <c r="A1047" s="22">
        <v>1046</v>
      </c>
      <c r="B1047" s="22" t="s">
        <v>15</v>
      </c>
      <c r="C1047" s="40" t="s">
        <v>8624</v>
      </c>
      <c r="D1047" s="39" t="s">
        <v>2834</v>
      </c>
      <c r="E1047" s="22">
        <v>99207</v>
      </c>
      <c r="F1047" s="22">
        <v>60</v>
      </c>
      <c r="G1047" s="108">
        <v>2.6533333333333329</v>
      </c>
      <c r="H1047" s="25"/>
      <c r="I1047" s="111">
        <f t="shared" si="33"/>
        <v>0</v>
      </c>
      <c r="J1047" s="107" t="str">
        <f t="shared" si="32"/>
        <v/>
      </c>
    </row>
    <row r="1048" spans="1:10">
      <c r="A1048" s="22">
        <v>1047</v>
      </c>
      <c r="B1048" s="22" t="s">
        <v>15</v>
      </c>
      <c r="C1048" s="40" t="s">
        <v>8623</v>
      </c>
      <c r="D1048" s="39" t="s">
        <v>8622</v>
      </c>
      <c r="E1048" s="22">
        <v>76823</v>
      </c>
      <c r="F1048" s="22">
        <v>5</v>
      </c>
      <c r="G1048" s="108">
        <v>132</v>
      </c>
      <c r="H1048" s="25"/>
      <c r="I1048" s="111">
        <f t="shared" si="33"/>
        <v>0</v>
      </c>
      <c r="J1048" s="107" t="str">
        <f t="shared" si="32"/>
        <v/>
      </c>
    </row>
    <row r="1049" spans="1:10">
      <c r="A1049" s="22">
        <v>1048</v>
      </c>
      <c r="B1049" s="22" t="s">
        <v>15</v>
      </c>
      <c r="C1049" s="40" t="s">
        <v>8621</v>
      </c>
      <c r="D1049" s="39" t="s">
        <v>14441</v>
      </c>
      <c r="E1049" s="22">
        <v>76823</v>
      </c>
      <c r="F1049" s="22">
        <v>5</v>
      </c>
      <c r="G1049" s="108">
        <v>141.38</v>
      </c>
      <c r="H1049" s="25"/>
      <c r="I1049" s="111">
        <f t="shared" si="33"/>
        <v>0</v>
      </c>
      <c r="J1049" s="107" t="str">
        <f t="shared" si="32"/>
        <v/>
      </c>
    </row>
    <row r="1050" spans="1:10">
      <c r="A1050" s="22">
        <v>1049</v>
      </c>
      <c r="B1050" s="22" t="s">
        <v>15</v>
      </c>
      <c r="C1050" s="40" t="s">
        <v>8620</v>
      </c>
      <c r="D1050" s="39" t="s">
        <v>5806</v>
      </c>
      <c r="E1050" s="22">
        <v>76823</v>
      </c>
      <c r="F1050" s="22">
        <v>5</v>
      </c>
      <c r="G1050" s="108">
        <v>336.25</v>
      </c>
      <c r="H1050" s="25"/>
      <c r="I1050" s="111">
        <f t="shared" si="33"/>
        <v>0</v>
      </c>
      <c r="J1050" s="107" t="str">
        <f t="shared" si="32"/>
        <v/>
      </c>
    </row>
    <row r="1051" spans="1:10">
      <c r="A1051" s="22">
        <v>1050</v>
      </c>
      <c r="B1051" s="22" t="s">
        <v>15</v>
      </c>
      <c r="C1051" s="40" t="s">
        <v>8619</v>
      </c>
      <c r="D1051" s="39" t="s">
        <v>3995</v>
      </c>
      <c r="E1051" s="22">
        <v>76823</v>
      </c>
      <c r="F1051" s="22">
        <v>5</v>
      </c>
      <c r="G1051" s="108">
        <v>39.923333333333325</v>
      </c>
      <c r="H1051" s="25"/>
      <c r="I1051" s="111">
        <f t="shared" si="33"/>
        <v>0</v>
      </c>
      <c r="J1051" s="107" t="str">
        <f t="shared" si="32"/>
        <v/>
      </c>
    </row>
    <row r="1052" spans="1:10">
      <c r="A1052" s="22">
        <v>1051</v>
      </c>
      <c r="B1052" s="22" t="s">
        <v>15</v>
      </c>
      <c r="C1052" s="40" t="s">
        <v>8618</v>
      </c>
      <c r="D1052" s="39" t="s">
        <v>2851</v>
      </c>
      <c r="E1052" s="22">
        <v>99207</v>
      </c>
      <c r="F1052" s="22">
        <v>5</v>
      </c>
      <c r="G1052" s="108">
        <v>1586</v>
      </c>
      <c r="H1052" s="25"/>
      <c r="I1052" s="111">
        <f t="shared" si="33"/>
        <v>0</v>
      </c>
      <c r="J1052" s="107" t="str">
        <f t="shared" si="32"/>
        <v/>
      </c>
    </row>
    <row r="1053" spans="1:10">
      <c r="A1053" s="22">
        <v>1052</v>
      </c>
      <c r="B1053" s="22" t="s">
        <v>15</v>
      </c>
      <c r="C1053" s="40" t="s">
        <v>8617</v>
      </c>
      <c r="D1053" s="39" t="s">
        <v>2777</v>
      </c>
      <c r="E1053" s="22">
        <v>3350</v>
      </c>
      <c r="F1053" s="22">
        <v>6</v>
      </c>
      <c r="G1053" s="108">
        <v>32.26</v>
      </c>
      <c r="H1053" s="25"/>
      <c r="I1053" s="111">
        <f t="shared" si="33"/>
        <v>0</v>
      </c>
      <c r="J1053" s="107" t="str">
        <f t="shared" si="32"/>
        <v/>
      </c>
    </row>
    <row r="1054" spans="1:10">
      <c r="A1054" s="22">
        <v>1053</v>
      </c>
      <c r="B1054" s="22" t="s">
        <v>15</v>
      </c>
      <c r="C1054" s="40" t="s">
        <v>8616</v>
      </c>
      <c r="D1054" s="39" t="s">
        <v>8615</v>
      </c>
      <c r="E1054" s="22" t="s">
        <v>2612</v>
      </c>
      <c r="F1054" s="22">
        <v>5</v>
      </c>
      <c r="G1054" s="108">
        <v>226.18</v>
      </c>
      <c r="H1054" s="25"/>
      <c r="I1054" s="111">
        <f t="shared" si="33"/>
        <v>0</v>
      </c>
      <c r="J1054" s="107" t="str">
        <f t="shared" si="32"/>
        <v/>
      </c>
    </row>
    <row r="1055" spans="1:10">
      <c r="A1055" s="22">
        <v>1054</v>
      </c>
      <c r="B1055" s="22" t="s">
        <v>15</v>
      </c>
      <c r="C1055" s="40" t="s">
        <v>8614</v>
      </c>
      <c r="D1055" s="39" t="s">
        <v>14442</v>
      </c>
      <c r="E1055" s="22">
        <v>99321</v>
      </c>
      <c r="F1055" s="22">
        <v>5</v>
      </c>
      <c r="G1055" s="108">
        <v>257.57333333333332</v>
      </c>
      <c r="H1055" s="25"/>
      <c r="I1055" s="111">
        <f t="shared" si="33"/>
        <v>0</v>
      </c>
      <c r="J1055" s="107" t="str">
        <f t="shared" si="32"/>
        <v/>
      </c>
    </row>
    <row r="1056" spans="1:10">
      <c r="A1056" s="22">
        <v>1055</v>
      </c>
      <c r="B1056" s="22" t="s">
        <v>15</v>
      </c>
      <c r="C1056" s="40" t="s">
        <v>8613</v>
      </c>
      <c r="D1056" s="39" t="s">
        <v>14443</v>
      </c>
      <c r="E1056" s="22" t="s">
        <v>1952</v>
      </c>
      <c r="F1056" s="22">
        <v>190</v>
      </c>
      <c r="G1056" s="108">
        <v>212.79999999999998</v>
      </c>
      <c r="H1056" s="25"/>
      <c r="I1056" s="111">
        <f t="shared" si="33"/>
        <v>0</v>
      </c>
      <c r="J1056" s="107" t="str">
        <f t="shared" si="32"/>
        <v/>
      </c>
    </row>
    <row r="1057" spans="1:10">
      <c r="A1057" s="22">
        <v>1056</v>
      </c>
      <c r="B1057" s="22" t="s">
        <v>15</v>
      </c>
      <c r="C1057" s="40" t="s">
        <v>8612</v>
      </c>
      <c r="D1057" s="39" t="s">
        <v>2775</v>
      </c>
      <c r="E1057" s="22">
        <v>76823</v>
      </c>
      <c r="F1057" s="22">
        <v>5</v>
      </c>
      <c r="G1057" s="108">
        <v>27.893333333333334</v>
      </c>
      <c r="H1057" s="25"/>
      <c r="I1057" s="111">
        <f t="shared" si="33"/>
        <v>0</v>
      </c>
      <c r="J1057" s="107" t="str">
        <f t="shared" si="32"/>
        <v/>
      </c>
    </row>
    <row r="1058" spans="1:10">
      <c r="A1058" s="22">
        <v>1057</v>
      </c>
      <c r="B1058" s="22" t="s">
        <v>15</v>
      </c>
      <c r="C1058" s="40" t="s">
        <v>8611</v>
      </c>
      <c r="D1058" s="39" t="s">
        <v>14444</v>
      </c>
      <c r="E1058" s="22" t="s">
        <v>4565</v>
      </c>
      <c r="F1058" s="22">
        <v>5</v>
      </c>
      <c r="G1058" s="108">
        <v>1210</v>
      </c>
      <c r="H1058" s="25"/>
      <c r="I1058" s="111">
        <f t="shared" si="33"/>
        <v>0</v>
      </c>
      <c r="J1058" s="107" t="str">
        <f t="shared" si="32"/>
        <v/>
      </c>
    </row>
    <row r="1059" spans="1:10">
      <c r="A1059" s="22">
        <v>1058</v>
      </c>
      <c r="B1059" s="22" t="s">
        <v>15</v>
      </c>
      <c r="C1059" s="40" t="s">
        <v>8610</v>
      </c>
      <c r="D1059" s="39" t="s">
        <v>14445</v>
      </c>
      <c r="E1059" s="22" t="s">
        <v>4565</v>
      </c>
      <c r="F1059" s="22">
        <v>5</v>
      </c>
      <c r="G1059" s="108">
        <v>1125</v>
      </c>
      <c r="H1059" s="25"/>
      <c r="I1059" s="111">
        <f t="shared" si="33"/>
        <v>0</v>
      </c>
      <c r="J1059" s="107" t="str">
        <f t="shared" si="32"/>
        <v/>
      </c>
    </row>
    <row r="1060" spans="1:10">
      <c r="A1060" s="22">
        <v>1059</v>
      </c>
      <c r="B1060" s="22" t="s">
        <v>15</v>
      </c>
      <c r="C1060" s="40" t="s">
        <v>8609</v>
      </c>
      <c r="D1060" s="39" t="s">
        <v>14446</v>
      </c>
      <c r="E1060" s="22" t="s">
        <v>4565</v>
      </c>
      <c r="F1060" s="22">
        <v>5</v>
      </c>
      <c r="G1060" s="108">
        <v>970</v>
      </c>
      <c r="H1060" s="25"/>
      <c r="I1060" s="111">
        <f t="shared" si="33"/>
        <v>0</v>
      </c>
      <c r="J1060" s="107" t="str">
        <f t="shared" si="32"/>
        <v/>
      </c>
    </row>
    <row r="1061" spans="1:10">
      <c r="A1061" s="22">
        <v>1060</v>
      </c>
      <c r="B1061" s="22" t="s">
        <v>15</v>
      </c>
      <c r="C1061" s="40" t="s">
        <v>8608</v>
      </c>
      <c r="D1061" s="39" t="s">
        <v>14447</v>
      </c>
      <c r="E1061" s="22" t="s">
        <v>4565</v>
      </c>
      <c r="F1061" s="22">
        <v>5</v>
      </c>
      <c r="G1061" s="108">
        <v>300</v>
      </c>
      <c r="H1061" s="25"/>
      <c r="I1061" s="111">
        <f t="shared" si="33"/>
        <v>0</v>
      </c>
      <c r="J1061" s="107" t="str">
        <f t="shared" si="32"/>
        <v/>
      </c>
    </row>
    <row r="1062" spans="1:10">
      <c r="A1062" s="22">
        <v>1061</v>
      </c>
      <c r="B1062" s="22" t="s">
        <v>15</v>
      </c>
      <c r="C1062" s="40" t="s">
        <v>8607</v>
      </c>
      <c r="D1062" s="39" t="s">
        <v>14448</v>
      </c>
      <c r="E1062" s="22">
        <v>9049</v>
      </c>
      <c r="F1062" s="22">
        <v>5</v>
      </c>
      <c r="G1062" s="108">
        <v>1061.2499999999998</v>
      </c>
      <c r="H1062" s="25"/>
      <c r="I1062" s="111">
        <f t="shared" si="33"/>
        <v>0</v>
      </c>
      <c r="J1062" s="107" t="str">
        <f t="shared" si="32"/>
        <v/>
      </c>
    </row>
    <row r="1063" spans="1:10">
      <c r="A1063" s="22">
        <v>1062</v>
      </c>
      <c r="B1063" s="22" t="s">
        <v>15</v>
      </c>
      <c r="C1063" s="40" t="s">
        <v>8606</v>
      </c>
      <c r="D1063" s="39" t="s">
        <v>8605</v>
      </c>
      <c r="E1063" s="22">
        <v>624</v>
      </c>
      <c r="F1063" s="22">
        <v>18</v>
      </c>
      <c r="G1063" s="108">
        <v>15.743333333333332</v>
      </c>
      <c r="H1063" s="25"/>
      <c r="I1063" s="111">
        <f t="shared" si="33"/>
        <v>0</v>
      </c>
      <c r="J1063" s="107" t="str">
        <f t="shared" si="32"/>
        <v/>
      </c>
    </row>
    <row r="1064" spans="1:10">
      <c r="A1064" s="22">
        <v>1063</v>
      </c>
      <c r="B1064" s="22" t="s">
        <v>15</v>
      </c>
      <c r="C1064" s="40" t="s">
        <v>8604</v>
      </c>
      <c r="D1064" s="39" t="s">
        <v>3817</v>
      </c>
      <c r="E1064" s="22">
        <v>94581</v>
      </c>
      <c r="F1064" s="22">
        <v>28</v>
      </c>
      <c r="G1064" s="108">
        <v>48.293333333333329</v>
      </c>
      <c r="H1064" s="25"/>
      <c r="I1064" s="111">
        <f t="shared" si="33"/>
        <v>0</v>
      </c>
      <c r="J1064" s="107" t="str">
        <f t="shared" si="32"/>
        <v/>
      </c>
    </row>
    <row r="1065" spans="1:10">
      <c r="A1065" s="22">
        <v>1064</v>
      </c>
      <c r="B1065" s="22" t="s">
        <v>15</v>
      </c>
      <c r="C1065" s="40" t="s">
        <v>8603</v>
      </c>
      <c r="D1065" s="39" t="s">
        <v>2708</v>
      </c>
      <c r="E1065" s="22">
        <v>94581</v>
      </c>
      <c r="F1065" s="22">
        <v>13</v>
      </c>
      <c r="G1065" s="108">
        <v>237.70000000000002</v>
      </c>
      <c r="H1065" s="25"/>
      <c r="I1065" s="111">
        <f t="shared" si="33"/>
        <v>0</v>
      </c>
      <c r="J1065" s="107" t="str">
        <f t="shared" si="32"/>
        <v/>
      </c>
    </row>
    <row r="1066" spans="1:10">
      <c r="A1066" s="22">
        <v>1065</v>
      </c>
      <c r="B1066" s="22" t="s">
        <v>15</v>
      </c>
      <c r="C1066" s="40" t="s">
        <v>8602</v>
      </c>
      <c r="D1066" s="39" t="s">
        <v>4031</v>
      </c>
      <c r="E1066" s="22" t="s">
        <v>1952</v>
      </c>
      <c r="F1066" s="22">
        <v>6</v>
      </c>
      <c r="G1066" s="108">
        <v>46.18</v>
      </c>
      <c r="H1066" s="25"/>
      <c r="I1066" s="111">
        <f t="shared" si="33"/>
        <v>0</v>
      </c>
      <c r="J1066" s="107" t="str">
        <f t="shared" si="32"/>
        <v/>
      </c>
    </row>
    <row r="1067" spans="1:10">
      <c r="A1067" s="22">
        <v>1066</v>
      </c>
      <c r="B1067" s="22" t="s">
        <v>15</v>
      </c>
      <c r="C1067" s="40" t="s">
        <v>8601</v>
      </c>
      <c r="D1067" s="39" t="s">
        <v>3352</v>
      </c>
      <c r="E1067" s="22">
        <v>76823</v>
      </c>
      <c r="F1067" s="22">
        <v>5</v>
      </c>
      <c r="G1067" s="108">
        <v>11.796666666666667</v>
      </c>
      <c r="H1067" s="25"/>
      <c r="I1067" s="111">
        <f t="shared" si="33"/>
        <v>0</v>
      </c>
      <c r="J1067" s="107" t="str">
        <f t="shared" si="32"/>
        <v/>
      </c>
    </row>
    <row r="1068" spans="1:10">
      <c r="A1068" s="22">
        <v>1067</v>
      </c>
      <c r="B1068" s="22" t="s">
        <v>15</v>
      </c>
      <c r="C1068" s="40" t="s">
        <v>8600</v>
      </c>
      <c r="D1068" s="39" t="s">
        <v>3611</v>
      </c>
      <c r="E1068" s="22" t="s">
        <v>8599</v>
      </c>
      <c r="F1068" s="22">
        <v>5</v>
      </c>
      <c r="G1068" s="108">
        <v>2280.686666666667</v>
      </c>
      <c r="H1068" s="25"/>
      <c r="I1068" s="111">
        <f t="shared" si="33"/>
        <v>0</v>
      </c>
      <c r="J1068" s="107" t="str">
        <f t="shared" si="32"/>
        <v/>
      </c>
    </row>
    <row r="1069" spans="1:10">
      <c r="A1069" s="22">
        <v>1068</v>
      </c>
      <c r="B1069" s="22" t="s">
        <v>15</v>
      </c>
      <c r="C1069" s="40" t="s">
        <v>8598</v>
      </c>
      <c r="D1069" s="39" t="s">
        <v>5391</v>
      </c>
      <c r="E1069" s="22" t="s">
        <v>7652</v>
      </c>
      <c r="F1069" s="22">
        <v>5</v>
      </c>
      <c r="G1069" s="108">
        <v>410</v>
      </c>
      <c r="H1069" s="25"/>
      <c r="I1069" s="111">
        <f t="shared" si="33"/>
        <v>0</v>
      </c>
      <c r="J1069" s="107" t="str">
        <f t="shared" si="32"/>
        <v/>
      </c>
    </row>
    <row r="1070" spans="1:10">
      <c r="A1070" s="22">
        <v>1069</v>
      </c>
      <c r="B1070" s="22" t="s">
        <v>15</v>
      </c>
      <c r="C1070" s="40" t="s">
        <v>8597</v>
      </c>
      <c r="D1070" s="39" t="s">
        <v>8596</v>
      </c>
      <c r="E1070" s="22">
        <v>76823</v>
      </c>
      <c r="F1070" s="22">
        <v>10</v>
      </c>
      <c r="G1070" s="108">
        <v>23.5</v>
      </c>
      <c r="H1070" s="25"/>
      <c r="I1070" s="111">
        <f t="shared" si="33"/>
        <v>0</v>
      </c>
      <c r="J1070" s="107" t="str">
        <f t="shared" si="32"/>
        <v/>
      </c>
    </row>
    <row r="1071" spans="1:10">
      <c r="A1071" s="22">
        <v>1070</v>
      </c>
      <c r="B1071" s="22" t="s">
        <v>15</v>
      </c>
      <c r="C1071" s="40" t="s">
        <v>8594</v>
      </c>
      <c r="D1071" s="39" t="s">
        <v>14449</v>
      </c>
      <c r="E1071" s="22">
        <v>99321</v>
      </c>
      <c r="F1071" s="22">
        <v>10</v>
      </c>
      <c r="G1071" s="108">
        <v>8444</v>
      </c>
      <c r="H1071" s="25"/>
      <c r="I1071" s="111">
        <f t="shared" si="33"/>
        <v>0</v>
      </c>
      <c r="J1071" s="107" t="str">
        <f t="shared" si="32"/>
        <v/>
      </c>
    </row>
    <row r="1072" spans="1:10">
      <c r="A1072" s="22">
        <v>1071</v>
      </c>
      <c r="B1072" s="22" t="s">
        <v>15</v>
      </c>
      <c r="C1072" s="40" t="s">
        <v>1987</v>
      </c>
      <c r="D1072" s="39" t="s">
        <v>14450</v>
      </c>
      <c r="E1072" s="22">
        <v>99321</v>
      </c>
      <c r="F1072" s="22">
        <v>5</v>
      </c>
      <c r="G1072" s="108">
        <v>270.58333333333331</v>
      </c>
      <c r="H1072" s="25"/>
      <c r="I1072" s="111">
        <f t="shared" si="33"/>
        <v>0</v>
      </c>
      <c r="J1072" s="107" t="str">
        <f t="shared" si="32"/>
        <v/>
      </c>
    </row>
    <row r="1073" spans="1:10">
      <c r="A1073" s="22">
        <v>1072</v>
      </c>
      <c r="B1073" s="22" t="s">
        <v>15</v>
      </c>
      <c r="C1073" s="40" t="s">
        <v>8593</v>
      </c>
      <c r="D1073" s="39" t="s">
        <v>5493</v>
      </c>
      <c r="E1073" s="22" t="s">
        <v>1952</v>
      </c>
      <c r="F1073" s="22">
        <v>12</v>
      </c>
      <c r="G1073" s="108">
        <v>12.85</v>
      </c>
      <c r="H1073" s="25"/>
      <c r="I1073" s="111">
        <f t="shared" si="33"/>
        <v>0</v>
      </c>
      <c r="J1073" s="107" t="str">
        <f t="shared" si="32"/>
        <v/>
      </c>
    </row>
    <row r="1074" spans="1:10">
      <c r="A1074" s="22">
        <v>1073</v>
      </c>
      <c r="B1074" s="22" t="s">
        <v>15</v>
      </c>
      <c r="C1074" s="40" t="s">
        <v>8592</v>
      </c>
      <c r="D1074" s="39" t="s">
        <v>7186</v>
      </c>
      <c r="E1074" s="22">
        <v>76823</v>
      </c>
      <c r="F1074" s="22">
        <v>19</v>
      </c>
      <c r="G1074" s="108">
        <v>2.75</v>
      </c>
      <c r="H1074" s="25"/>
      <c r="I1074" s="111">
        <f t="shared" si="33"/>
        <v>0</v>
      </c>
      <c r="J1074" s="107" t="str">
        <f t="shared" si="32"/>
        <v/>
      </c>
    </row>
    <row r="1075" spans="1:10">
      <c r="A1075" s="22">
        <v>1074</v>
      </c>
      <c r="B1075" s="22" t="s">
        <v>15</v>
      </c>
      <c r="C1075" s="40" t="s">
        <v>8591</v>
      </c>
      <c r="D1075" s="39" t="s">
        <v>8590</v>
      </c>
      <c r="E1075" s="22">
        <v>78741</v>
      </c>
      <c r="F1075" s="22">
        <v>37</v>
      </c>
      <c r="G1075" s="108">
        <v>343.29666666666662</v>
      </c>
      <c r="H1075" s="25"/>
      <c r="I1075" s="111">
        <f t="shared" si="33"/>
        <v>0</v>
      </c>
      <c r="J1075" s="107" t="str">
        <f t="shared" si="32"/>
        <v/>
      </c>
    </row>
    <row r="1076" spans="1:10">
      <c r="A1076" s="22">
        <v>1075</v>
      </c>
      <c r="B1076" s="22" t="s">
        <v>15</v>
      </c>
      <c r="C1076" s="40" t="s">
        <v>8589</v>
      </c>
      <c r="D1076" s="39" t="s">
        <v>2759</v>
      </c>
      <c r="E1076" s="22">
        <v>83259</v>
      </c>
      <c r="F1076" s="22">
        <v>28</v>
      </c>
      <c r="G1076" s="108">
        <v>6.5166666666666657</v>
      </c>
      <c r="H1076" s="25"/>
      <c r="I1076" s="111">
        <f t="shared" si="33"/>
        <v>0</v>
      </c>
      <c r="J1076" s="107" t="str">
        <f t="shared" si="32"/>
        <v/>
      </c>
    </row>
    <row r="1077" spans="1:10">
      <c r="A1077" s="22">
        <v>1076</v>
      </c>
      <c r="B1077" s="22" t="s">
        <v>15</v>
      </c>
      <c r="C1077" s="40" t="s">
        <v>8588</v>
      </c>
      <c r="D1077" s="39" t="s">
        <v>3235</v>
      </c>
      <c r="E1077" s="22">
        <v>72914</v>
      </c>
      <c r="F1077" s="22">
        <v>5</v>
      </c>
      <c r="G1077" s="108">
        <v>65.180000000000007</v>
      </c>
      <c r="H1077" s="25"/>
      <c r="I1077" s="111">
        <f t="shared" si="33"/>
        <v>0</v>
      </c>
      <c r="J1077" s="107" t="str">
        <f t="shared" si="32"/>
        <v/>
      </c>
    </row>
    <row r="1078" spans="1:10">
      <c r="A1078" s="22">
        <v>1077</v>
      </c>
      <c r="B1078" s="22" t="s">
        <v>15</v>
      </c>
      <c r="C1078" s="40" t="s">
        <v>8587</v>
      </c>
      <c r="D1078" s="39" t="s">
        <v>14451</v>
      </c>
      <c r="E1078" s="22">
        <v>72914</v>
      </c>
      <c r="F1078" s="22">
        <v>5</v>
      </c>
      <c r="G1078" s="108">
        <v>193.83</v>
      </c>
      <c r="H1078" s="25"/>
      <c r="I1078" s="111">
        <f t="shared" si="33"/>
        <v>0</v>
      </c>
      <c r="J1078" s="107" t="str">
        <f t="shared" si="32"/>
        <v/>
      </c>
    </row>
    <row r="1079" spans="1:10">
      <c r="A1079" s="22">
        <v>1078</v>
      </c>
      <c r="B1079" s="22" t="s">
        <v>15</v>
      </c>
      <c r="C1079" s="40" t="s">
        <v>8586</v>
      </c>
      <c r="D1079" s="39" t="s">
        <v>8585</v>
      </c>
      <c r="E1079" s="22">
        <v>72914</v>
      </c>
      <c r="F1079" s="22">
        <v>5</v>
      </c>
      <c r="G1079" s="108">
        <v>100.25333333333333</v>
      </c>
      <c r="H1079" s="25"/>
      <c r="I1079" s="111">
        <f t="shared" si="33"/>
        <v>0</v>
      </c>
      <c r="J1079" s="107" t="str">
        <f t="shared" si="32"/>
        <v/>
      </c>
    </row>
    <row r="1080" spans="1:10">
      <c r="A1080" s="22">
        <v>1079</v>
      </c>
      <c r="B1080" s="22" t="s">
        <v>15</v>
      </c>
      <c r="C1080" s="40" t="s">
        <v>8584</v>
      </c>
      <c r="D1080" s="39" t="s">
        <v>3611</v>
      </c>
      <c r="E1080" s="22">
        <v>72914</v>
      </c>
      <c r="F1080" s="22">
        <v>5</v>
      </c>
      <c r="G1080" s="108">
        <v>149.52000000000001</v>
      </c>
      <c r="H1080" s="25"/>
      <c r="I1080" s="111">
        <f t="shared" si="33"/>
        <v>0</v>
      </c>
      <c r="J1080" s="107" t="str">
        <f t="shared" si="32"/>
        <v/>
      </c>
    </row>
    <row r="1081" spans="1:10">
      <c r="A1081" s="22">
        <v>1080</v>
      </c>
      <c r="B1081" s="22" t="s">
        <v>15</v>
      </c>
      <c r="C1081" s="40" t="s">
        <v>8583</v>
      </c>
      <c r="D1081" s="39" t="s">
        <v>5763</v>
      </c>
      <c r="E1081" s="22" t="s">
        <v>298</v>
      </c>
      <c r="F1081" s="22">
        <v>5</v>
      </c>
      <c r="G1081" s="108">
        <v>662.21</v>
      </c>
      <c r="H1081" s="25"/>
      <c r="I1081" s="111">
        <f t="shared" si="33"/>
        <v>0</v>
      </c>
      <c r="J1081" s="107" t="str">
        <f t="shared" si="32"/>
        <v/>
      </c>
    </row>
    <row r="1082" spans="1:10">
      <c r="A1082" s="22">
        <v>1081</v>
      </c>
      <c r="B1082" s="22" t="s">
        <v>15</v>
      </c>
      <c r="C1082" s="40" t="s">
        <v>8582</v>
      </c>
      <c r="D1082" s="39" t="s">
        <v>3611</v>
      </c>
      <c r="E1082" s="22">
        <v>72914</v>
      </c>
      <c r="F1082" s="22">
        <v>8</v>
      </c>
      <c r="G1082" s="108">
        <v>149.52000000000001</v>
      </c>
      <c r="H1082" s="25"/>
      <c r="I1082" s="111">
        <f t="shared" si="33"/>
        <v>0</v>
      </c>
      <c r="J1082" s="107" t="str">
        <f t="shared" si="32"/>
        <v/>
      </c>
    </row>
    <row r="1083" spans="1:10">
      <c r="A1083" s="22">
        <v>1082</v>
      </c>
      <c r="B1083" s="22" t="s">
        <v>15</v>
      </c>
      <c r="C1083" s="40" t="s">
        <v>8581</v>
      </c>
      <c r="D1083" s="39" t="s">
        <v>14313</v>
      </c>
      <c r="E1083" s="22" t="s">
        <v>8580</v>
      </c>
      <c r="F1083" s="22">
        <v>157</v>
      </c>
      <c r="G1083" s="108">
        <v>742.43666666666684</v>
      </c>
      <c r="H1083" s="25"/>
      <c r="I1083" s="111">
        <f t="shared" si="33"/>
        <v>0</v>
      </c>
      <c r="J1083" s="107" t="str">
        <f t="shared" si="32"/>
        <v/>
      </c>
    </row>
    <row r="1084" spans="1:10">
      <c r="A1084" s="22">
        <v>1083</v>
      </c>
      <c r="B1084" s="22" t="s">
        <v>15</v>
      </c>
      <c r="C1084" s="40" t="s">
        <v>8579</v>
      </c>
      <c r="D1084" s="39" t="s">
        <v>14452</v>
      </c>
      <c r="E1084" s="22" t="s">
        <v>5833</v>
      </c>
      <c r="F1084" s="22">
        <v>62</v>
      </c>
      <c r="G1084" s="108">
        <v>400.3533333333333</v>
      </c>
      <c r="H1084" s="25"/>
      <c r="I1084" s="111">
        <f t="shared" si="33"/>
        <v>0</v>
      </c>
      <c r="J1084" s="107" t="str">
        <f t="shared" si="32"/>
        <v/>
      </c>
    </row>
    <row r="1085" spans="1:10">
      <c r="A1085" s="22">
        <v>1084</v>
      </c>
      <c r="B1085" s="22" t="s">
        <v>15</v>
      </c>
      <c r="C1085" s="40" t="s">
        <v>8578</v>
      </c>
      <c r="D1085" s="39" t="s">
        <v>14453</v>
      </c>
      <c r="E1085" s="22">
        <v>26055</v>
      </c>
      <c r="F1085" s="22">
        <v>5</v>
      </c>
      <c r="G1085" s="108">
        <v>243.99</v>
      </c>
      <c r="H1085" s="25"/>
      <c r="I1085" s="111">
        <f t="shared" si="33"/>
        <v>0</v>
      </c>
      <c r="J1085" s="107" t="str">
        <f t="shared" si="32"/>
        <v/>
      </c>
    </row>
    <row r="1086" spans="1:10">
      <c r="A1086" s="22">
        <v>1085</v>
      </c>
      <c r="B1086" s="22" t="s">
        <v>15</v>
      </c>
      <c r="C1086" s="40" t="s">
        <v>8577</v>
      </c>
      <c r="D1086" s="39" t="s">
        <v>14454</v>
      </c>
      <c r="E1086" s="22" t="s">
        <v>1952</v>
      </c>
      <c r="F1086" s="22">
        <v>5</v>
      </c>
      <c r="G1086" s="108">
        <v>26</v>
      </c>
      <c r="H1086" s="25"/>
      <c r="I1086" s="111">
        <f t="shared" si="33"/>
        <v>0</v>
      </c>
      <c r="J1086" s="107" t="str">
        <f t="shared" si="32"/>
        <v/>
      </c>
    </row>
    <row r="1087" spans="1:10">
      <c r="A1087" s="22">
        <v>1086</v>
      </c>
      <c r="B1087" s="22" t="s">
        <v>15</v>
      </c>
      <c r="C1087" s="40" t="s">
        <v>8576</v>
      </c>
      <c r="D1087" s="39" t="s">
        <v>14455</v>
      </c>
      <c r="E1087" s="22">
        <v>76823</v>
      </c>
      <c r="F1087" s="22">
        <v>21</v>
      </c>
      <c r="G1087" s="108">
        <v>304.59999999999997</v>
      </c>
      <c r="H1087" s="25"/>
      <c r="I1087" s="111">
        <f t="shared" si="33"/>
        <v>0</v>
      </c>
      <c r="J1087" s="107" t="str">
        <f t="shared" si="32"/>
        <v/>
      </c>
    </row>
    <row r="1088" spans="1:10">
      <c r="A1088" s="22">
        <v>1087</v>
      </c>
      <c r="B1088" s="22" t="s">
        <v>15</v>
      </c>
      <c r="C1088" s="40" t="s">
        <v>8575</v>
      </c>
      <c r="D1088" s="39" t="s">
        <v>14456</v>
      </c>
      <c r="E1088" s="22" t="s">
        <v>1952</v>
      </c>
      <c r="F1088" s="22">
        <v>5</v>
      </c>
      <c r="G1088" s="108">
        <v>244.31999999999996</v>
      </c>
      <c r="H1088" s="25"/>
      <c r="I1088" s="111">
        <f t="shared" si="33"/>
        <v>0</v>
      </c>
      <c r="J1088" s="107" t="str">
        <f t="shared" si="32"/>
        <v/>
      </c>
    </row>
    <row r="1089" spans="1:10">
      <c r="A1089" s="22">
        <v>1088</v>
      </c>
      <c r="B1089" s="22" t="s">
        <v>15</v>
      </c>
      <c r="C1089" s="40" t="s">
        <v>8574</v>
      </c>
      <c r="D1089" s="39" t="s">
        <v>14457</v>
      </c>
      <c r="E1089" s="22">
        <v>76823</v>
      </c>
      <c r="F1089" s="22">
        <v>5</v>
      </c>
      <c r="G1089" s="108">
        <v>1584</v>
      </c>
      <c r="H1089" s="25"/>
      <c r="I1089" s="111">
        <f t="shared" si="33"/>
        <v>0</v>
      </c>
      <c r="J1089" s="107" t="str">
        <f t="shared" si="32"/>
        <v/>
      </c>
    </row>
    <row r="1090" spans="1:10">
      <c r="A1090" s="22">
        <v>1089</v>
      </c>
      <c r="B1090" s="22" t="s">
        <v>15</v>
      </c>
      <c r="C1090" s="40" t="s">
        <v>8573</v>
      </c>
      <c r="D1090" s="39" t="s">
        <v>2663</v>
      </c>
      <c r="E1090" s="22" t="s">
        <v>1952</v>
      </c>
      <c r="F1090" s="22">
        <v>5</v>
      </c>
      <c r="G1090" s="108">
        <v>78.373333333333335</v>
      </c>
      <c r="H1090" s="25"/>
      <c r="I1090" s="111">
        <f t="shared" si="33"/>
        <v>0</v>
      </c>
      <c r="J1090" s="107" t="str">
        <f t="shared" ref="J1090:J1153" si="34">IF(H:H&gt;G:G, "Above Estimated Unit Price", "")</f>
        <v/>
      </c>
    </row>
    <row r="1091" spans="1:10">
      <c r="A1091" s="22">
        <v>1090</v>
      </c>
      <c r="B1091" s="22" t="s">
        <v>15</v>
      </c>
      <c r="C1091" s="40" t="s">
        <v>8572</v>
      </c>
      <c r="D1091" s="39" t="s">
        <v>14458</v>
      </c>
      <c r="E1091" s="22" t="s">
        <v>1952</v>
      </c>
      <c r="F1091" s="22">
        <v>6</v>
      </c>
      <c r="G1091" s="108">
        <v>269.74</v>
      </c>
      <c r="H1091" s="25"/>
      <c r="I1091" s="111">
        <f t="shared" ref="I1091:I1154" si="35">F1091*H1091</f>
        <v>0</v>
      </c>
      <c r="J1091" s="107" t="str">
        <f t="shared" si="34"/>
        <v/>
      </c>
    </row>
    <row r="1092" spans="1:10">
      <c r="A1092" s="22">
        <v>1091</v>
      </c>
      <c r="B1092" s="22" t="s">
        <v>15</v>
      </c>
      <c r="C1092" s="40" t="s">
        <v>8571</v>
      </c>
      <c r="D1092" s="39" t="s">
        <v>14459</v>
      </c>
      <c r="E1092" s="22" t="s">
        <v>1952</v>
      </c>
      <c r="F1092" s="22">
        <v>6</v>
      </c>
      <c r="G1092" s="108">
        <v>267.01666666666671</v>
      </c>
      <c r="H1092" s="25"/>
      <c r="I1092" s="111">
        <f t="shared" si="35"/>
        <v>0</v>
      </c>
      <c r="J1092" s="107" t="str">
        <f t="shared" si="34"/>
        <v/>
      </c>
    </row>
    <row r="1093" spans="1:10">
      <c r="A1093" s="22">
        <v>1092</v>
      </c>
      <c r="B1093" s="22" t="s">
        <v>15</v>
      </c>
      <c r="C1093" s="40" t="s">
        <v>8570</v>
      </c>
      <c r="D1093" s="39" t="s">
        <v>4031</v>
      </c>
      <c r="E1093" s="22" t="s">
        <v>1952</v>
      </c>
      <c r="F1093" s="22">
        <v>225</v>
      </c>
      <c r="G1093" s="108">
        <v>0.87</v>
      </c>
      <c r="H1093" s="25"/>
      <c r="I1093" s="111">
        <f t="shared" si="35"/>
        <v>0</v>
      </c>
      <c r="J1093" s="107" t="str">
        <f t="shared" si="34"/>
        <v/>
      </c>
    </row>
    <row r="1094" spans="1:10">
      <c r="A1094" s="22">
        <v>1093</v>
      </c>
      <c r="B1094" s="22" t="s">
        <v>15</v>
      </c>
      <c r="C1094" s="40" t="s">
        <v>8569</v>
      </c>
      <c r="D1094" s="39" t="s">
        <v>14147</v>
      </c>
      <c r="E1094" s="22">
        <v>76823</v>
      </c>
      <c r="F1094" s="22">
        <v>5</v>
      </c>
      <c r="G1094" s="108">
        <v>118.39</v>
      </c>
      <c r="H1094" s="25"/>
      <c r="I1094" s="111">
        <f t="shared" si="35"/>
        <v>0</v>
      </c>
      <c r="J1094" s="107" t="str">
        <f t="shared" si="34"/>
        <v/>
      </c>
    </row>
    <row r="1095" spans="1:10">
      <c r="A1095" s="22">
        <v>1094</v>
      </c>
      <c r="B1095" s="22" t="s">
        <v>15</v>
      </c>
      <c r="C1095" s="40" t="s">
        <v>8568</v>
      </c>
      <c r="D1095" s="39" t="s">
        <v>5493</v>
      </c>
      <c r="E1095" s="22">
        <v>99207</v>
      </c>
      <c r="F1095" s="22">
        <v>5</v>
      </c>
      <c r="G1095" s="108">
        <v>71.92</v>
      </c>
      <c r="H1095" s="25"/>
      <c r="I1095" s="111">
        <f t="shared" si="35"/>
        <v>0</v>
      </c>
      <c r="J1095" s="107" t="str">
        <f t="shared" si="34"/>
        <v/>
      </c>
    </row>
    <row r="1096" spans="1:10">
      <c r="A1096" s="22">
        <v>1095</v>
      </c>
      <c r="B1096" s="22" t="s">
        <v>15</v>
      </c>
      <c r="C1096" s="40" t="s">
        <v>8567</v>
      </c>
      <c r="D1096" s="39" t="s">
        <v>14344</v>
      </c>
      <c r="E1096" s="22">
        <v>99207</v>
      </c>
      <c r="F1096" s="22">
        <v>5</v>
      </c>
      <c r="G1096" s="108">
        <v>28.930000000000003</v>
      </c>
      <c r="H1096" s="25"/>
      <c r="I1096" s="111">
        <f t="shared" si="35"/>
        <v>0</v>
      </c>
      <c r="J1096" s="107" t="str">
        <f t="shared" si="34"/>
        <v/>
      </c>
    </row>
    <row r="1097" spans="1:10">
      <c r="A1097" s="22">
        <v>1096</v>
      </c>
      <c r="B1097" s="22" t="s">
        <v>15</v>
      </c>
      <c r="C1097" s="40" t="s">
        <v>8566</v>
      </c>
      <c r="D1097" s="39" t="s">
        <v>14344</v>
      </c>
      <c r="E1097" s="22">
        <v>99207</v>
      </c>
      <c r="F1097" s="22">
        <v>12</v>
      </c>
      <c r="G1097" s="108">
        <v>98.563333333333333</v>
      </c>
      <c r="H1097" s="25"/>
      <c r="I1097" s="111">
        <f t="shared" si="35"/>
        <v>0</v>
      </c>
      <c r="J1097" s="107" t="str">
        <f t="shared" si="34"/>
        <v/>
      </c>
    </row>
    <row r="1098" spans="1:10">
      <c r="A1098" s="22">
        <v>1097</v>
      </c>
      <c r="B1098" s="22" t="s">
        <v>15</v>
      </c>
      <c r="C1098" s="40" t="s">
        <v>8565</v>
      </c>
      <c r="D1098" s="39" t="s">
        <v>8564</v>
      </c>
      <c r="E1098" s="22">
        <v>99207</v>
      </c>
      <c r="F1098" s="22">
        <v>5</v>
      </c>
      <c r="G1098" s="108">
        <v>164.54</v>
      </c>
      <c r="H1098" s="25"/>
      <c r="I1098" s="111">
        <f t="shared" si="35"/>
        <v>0</v>
      </c>
      <c r="J1098" s="107" t="str">
        <f t="shared" si="34"/>
        <v/>
      </c>
    </row>
    <row r="1099" spans="1:10">
      <c r="A1099" s="22">
        <v>1098</v>
      </c>
      <c r="B1099" s="22" t="s">
        <v>15</v>
      </c>
      <c r="C1099" s="40" t="s">
        <v>8563</v>
      </c>
      <c r="D1099" s="39" t="s">
        <v>14460</v>
      </c>
      <c r="E1099" s="22">
        <v>99207</v>
      </c>
      <c r="F1099" s="22">
        <v>19</v>
      </c>
      <c r="G1099" s="108">
        <v>15.956666666666669</v>
      </c>
      <c r="H1099" s="25"/>
      <c r="I1099" s="111">
        <f t="shared" si="35"/>
        <v>0</v>
      </c>
      <c r="J1099" s="107" t="str">
        <f t="shared" si="34"/>
        <v/>
      </c>
    </row>
    <row r="1100" spans="1:10">
      <c r="A1100" s="22">
        <v>1099</v>
      </c>
      <c r="B1100" s="22" t="s">
        <v>15</v>
      </c>
      <c r="C1100" s="40" t="s">
        <v>8562</v>
      </c>
      <c r="D1100" s="39" t="s">
        <v>14460</v>
      </c>
      <c r="E1100" s="22">
        <v>99207</v>
      </c>
      <c r="F1100" s="22">
        <v>5</v>
      </c>
      <c r="G1100" s="108">
        <v>142.59</v>
      </c>
      <c r="H1100" s="25"/>
      <c r="I1100" s="111">
        <f t="shared" si="35"/>
        <v>0</v>
      </c>
      <c r="J1100" s="107" t="str">
        <f t="shared" si="34"/>
        <v/>
      </c>
    </row>
    <row r="1101" spans="1:10">
      <c r="A1101" s="22">
        <v>1100</v>
      </c>
      <c r="B1101" s="22" t="s">
        <v>15</v>
      </c>
      <c r="C1101" s="40" t="s">
        <v>8561</v>
      </c>
      <c r="D1101" s="39" t="s">
        <v>14461</v>
      </c>
      <c r="E1101" s="22">
        <v>99207</v>
      </c>
      <c r="F1101" s="22">
        <v>5</v>
      </c>
      <c r="G1101" s="108">
        <v>29.790000000000003</v>
      </c>
      <c r="H1101" s="25"/>
      <c r="I1101" s="111">
        <f t="shared" si="35"/>
        <v>0</v>
      </c>
      <c r="J1101" s="107" t="str">
        <f t="shared" si="34"/>
        <v/>
      </c>
    </row>
    <row r="1102" spans="1:10">
      <c r="A1102" s="22">
        <v>1101</v>
      </c>
      <c r="B1102" s="22" t="s">
        <v>15</v>
      </c>
      <c r="C1102" s="40" t="s">
        <v>8560</v>
      </c>
      <c r="D1102" s="39" t="s">
        <v>14462</v>
      </c>
      <c r="E1102" s="22">
        <v>99207</v>
      </c>
      <c r="F1102" s="22">
        <v>5</v>
      </c>
      <c r="G1102" s="108">
        <v>958.91</v>
      </c>
      <c r="H1102" s="25"/>
      <c r="I1102" s="111">
        <f t="shared" si="35"/>
        <v>0</v>
      </c>
      <c r="J1102" s="107" t="str">
        <f t="shared" si="34"/>
        <v/>
      </c>
    </row>
    <row r="1103" spans="1:10">
      <c r="A1103" s="22">
        <v>1102</v>
      </c>
      <c r="B1103" s="22" t="s">
        <v>15</v>
      </c>
      <c r="C1103" s="40" t="s">
        <v>8559</v>
      </c>
      <c r="D1103" s="39" t="s">
        <v>3042</v>
      </c>
      <c r="E1103" s="22">
        <v>99207</v>
      </c>
      <c r="F1103" s="22">
        <v>5</v>
      </c>
      <c r="G1103" s="108">
        <v>209.97</v>
      </c>
      <c r="H1103" s="25"/>
      <c r="I1103" s="111">
        <f t="shared" si="35"/>
        <v>0</v>
      </c>
      <c r="J1103" s="107" t="str">
        <f t="shared" si="34"/>
        <v/>
      </c>
    </row>
    <row r="1104" spans="1:10">
      <c r="A1104" s="22">
        <v>1103</v>
      </c>
      <c r="B1104" s="22" t="s">
        <v>15</v>
      </c>
      <c r="C1104" s="40" t="s">
        <v>8558</v>
      </c>
      <c r="D1104" s="39" t="s">
        <v>8557</v>
      </c>
      <c r="E1104" s="22">
        <v>99207</v>
      </c>
      <c r="F1104" s="22">
        <v>8</v>
      </c>
      <c r="G1104" s="108">
        <v>1343.76</v>
      </c>
      <c r="H1104" s="25"/>
      <c r="I1104" s="111">
        <f t="shared" si="35"/>
        <v>0</v>
      </c>
      <c r="J1104" s="107" t="str">
        <f t="shared" si="34"/>
        <v/>
      </c>
    </row>
    <row r="1105" spans="1:10">
      <c r="A1105" s="22">
        <v>1104</v>
      </c>
      <c r="B1105" s="22" t="s">
        <v>15</v>
      </c>
      <c r="C1105" s="40" t="s">
        <v>8556</v>
      </c>
      <c r="D1105" s="39" t="s">
        <v>5577</v>
      </c>
      <c r="E1105" s="22">
        <v>9445</v>
      </c>
      <c r="F1105" s="22">
        <v>5</v>
      </c>
      <c r="G1105" s="108">
        <v>10082.26</v>
      </c>
      <c r="H1105" s="25"/>
      <c r="I1105" s="111">
        <f t="shared" si="35"/>
        <v>0</v>
      </c>
      <c r="J1105" s="107" t="str">
        <f t="shared" si="34"/>
        <v/>
      </c>
    </row>
    <row r="1106" spans="1:10">
      <c r="A1106" s="22">
        <v>1105</v>
      </c>
      <c r="B1106" s="22" t="s">
        <v>15</v>
      </c>
      <c r="C1106" s="40" t="s">
        <v>8555</v>
      </c>
      <c r="D1106" s="39" t="s">
        <v>8554</v>
      </c>
      <c r="E1106" s="22">
        <v>9445</v>
      </c>
      <c r="F1106" s="22">
        <v>5</v>
      </c>
      <c r="G1106" s="108">
        <v>429.7</v>
      </c>
      <c r="H1106" s="25"/>
      <c r="I1106" s="111">
        <f t="shared" si="35"/>
        <v>0</v>
      </c>
      <c r="J1106" s="107" t="str">
        <f t="shared" si="34"/>
        <v/>
      </c>
    </row>
    <row r="1107" spans="1:10">
      <c r="A1107" s="22">
        <v>1106</v>
      </c>
      <c r="B1107" s="22" t="s">
        <v>15</v>
      </c>
      <c r="C1107" s="40" t="s">
        <v>8553</v>
      </c>
      <c r="D1107" s="39" t="s">
        <v>14463</v>
      </c>
      <c r="E1107" s="22">
        <v>71286</v>
      </c>
      <c r="F1107" s="22">
        <v>98</v>
      </c>
      <c r="G1107" s="108">
        <v>19.142533333333333</v>
      </c>
      <c r="H1107" s="25"/>
      <c r="I1107" s="111">
        <f t="shared" si="35"/>
        <v>0</v>
      </c>
      <c r="J1107" s="107" t="str">
        <f t="shared" si="34"/>
        <v/>
      </c>
    </row>
    <row r="1108" spans="1:10">
      <c r="A1108" s="22">
        <v>1107</v>
      </c>
      <c r="B1108" s="22" t="s">
        <v>15</v>
      </c>
      <c r="C1108" s="40" t="s">
        <v>8552</v>
      </c>
      <c r="D1108" s="39" t="s">
        <v>14464</v>
      </c>
      <c r="E1108" s="22" t="s">
        <v>8551</v>
      </c>
      <c r="F1108" s="22">
        <v>5</v>
      </c>
      <c r="G1108" s="108">
        <v>106.01</v>
      </c>
      <c r="H1108" s="25"/>
      <c r="I1108" s="111">
        <f t="shared" si="35"/>
        <v>0</v>
      </c>
      <c r="J1108" s="107" t="str">
        <f t="shared" si="34"/>
        <v/>
      </c>
    </row>
    <row r="1109" spans="1:10">
      <c r="A1109" s="22">
        <v>1108</v>
      </c>
      <c r="B1109" s="22" t="s">
        <v>15</v>
      </c>
      <c r="C1109" s="40" t="s">
        <v>8550</v>
      </c>
      <c r="D1109" s="39" t="s">
        <v>14173</v>
      </c>
      <c r="E1109" s="22">
        <v>99207</v>
      </c>
      <c r="F1109" s="22">
        <v>5</v>
      </c>
      <c r="G1109" s="108">
        <v>1217.7</v>
      </c>
      <c r="H1109" s="25"/>
      <c r="I1109" s="111">
        <f t="shared" si="35"/>
        <v>0</v>
      </c>
      <c r="J1109" s="107" t="str">
        <f t="shared" si="34"/>
        <v/>
      </c>
    </row>
    <row r="1110" spans="1:10">
      <c r="A1110" s="22">
        <v>1109</v>
      </c>
      <c r="B1110" s="22" t="s">
        <v>15</v>
      </c>
      <c r="C1110" s="40" t="s">
        <v>8549</v>
      </c>
      <c r="D1110" s="39" t="s">
        <v>8548</v>
      </c>
      <c r="E1110" s="22" t="s">
        <v>7921</v>
      </c>
      <c r="F1110" s="22">
        <v>5</v>
      </c>
      <c r="G1110" s="108">
        <v>6363.7233333333324</v>
      </c>
      <c r="H1110" s="25"/>
      <c r="I1110" s="111">
        <f t="shared" si="35"/>
        <v>0</v>
      </c>
      <c r="J1110" s="107" t="str">
        <f t="shared" si="34"/>
        <v/>
      </c>
    </row>
    <row r="1111" spans="1:10">
      <c r="A1111" s="22">
        <v>1110</v>
      </c>
      <c r="B1111" s="22" t="s">
        <v>15</v>
      </c>
      <c r="C1111" s="40" t="s">
        <v>8547</v>
      </c>
      <c r="D1111" s="39" t="s">
        <v>4492</v>
      </c>
      <c r="E1111" s="22" t="s">
        <v>8546</v>
      </c>
      <c r="F1111" s="22">
        <v>21</v>
      </c>
      <c r="G1111" s="108">
        <v>208.77333333333331</v>
      </c>
      <c r="H1111" s="25"/>
      <c r="I1111" s="111">
        <f t="shared" si="35"/>
        <v>0</v>
      </c>
      <c r="J1111" s="107" t="str">
        <f t="shared" si="34"/>
        <v/>
      </c>
    </row>
    <row r="1112" spans="1:10">
      <c r="A1112" s="22">
        <v>1111</v>
      </c>
      <c r="B1112" s="22" t="s">
        <v>15</v>
      </c>
      <c r="C1112" s="40" t="s">
        <v>8545</v>
      </c>
      <c r="D1112" s="39" t="s">
        <v>14465</v>
      </c>
      <c r="E1112" s="22">
        <v>99207</v>
      </c>
      <c r="F1112" s="22">
        <v>5</v>
      </c>
      <c r="G1112" s="108">
        <v>2671.69</v>
      </c>
      <c r="H1112" s="25"/>
      <c r="I1112" s="111">
        <f t="shared" si="35"/>
        <v>0</v>
      </c>
      <c r="J1112" s="107" t="str">
        <f t="shared" si="34"/>
        <v/>
      </c>
    </row>
    <row r="1113" spans="1:10">
      <c r="A1113" s="22">
        <v>1112</v>
      </c>
      <c r="B1113" s="22" t="s">
        <v>15</v>
      </c>
      <c r="C1113" s="40" t="s">
        <v>8544</v>
      </c>
      <c r="D1113" s="39" t="s">
        <v>14466</v>
      </c>
      <c r="E1113" s="22">
        <v>83259</v>
      </c>
      <c r="F1113" s="22">
        <v>5</v>
      </c>
      <c r="G1113" s="108">
        <v>20</v>
      </c>
      <c r="H1113" s="25"/>
      <c r="I1113" s="111">
        <f t="shared" si="35"/>
        <v>0</v>
      </c>
      <c r="J1113" s="107" t="str">
        <f t="shared" si="34"/>
        <v/>
      </c>
    </row>
    <row r="1114" spans="1:10">
      <c r="A1114" s="22">
        <v>1113</v>
      </c>
      <c r="B1114" s="22" t="s">
        <v>15</v>
      </c>
      <c r="C1114" s="40" t="s">
        <v>8543</v>
      </c>
      <c r="D1114" s="39" t="s">
        <v>14467</v>
      </c>
      <c r="E1114" s="22">
        <v>99207</v>
      </c>
      <c r="F1114" s="22">
        <v>33</v>
      </c>
      <c r="G1114" s="108">
        <v>343.11999999999995</v>
      </c>
      <c r="H1114" s="25"/>
      <c r="I1114" s="111">
        <f t="shared" si="35"/>
        <v>0</v>
      </c>
      <c r="J1114" s="107" t="str">
        <f t="shared" si="34"/>
        <v/>
      </c>
    </row>
    <row r="1115" spans="1:10">
      <c r="A1115" s="22">
        <v>1114</v>
      </c>
      <c r="B1115" s="22" t="s">
        <v>15</v>
      </c>
      <c r="C1115" s="40" t="s">
        <v>8542</v>
      </c>
      <c r="D1115" s="39" t="s">
        <v>14468</v>
      </c>
      <c r="E1115" s="22">
        <v>99207</v>
      </c>
      <c r="F1115" s="22">
        <v>5</v>
      </c>
      <c r="G1115" s="108">
        <v>1573.76</v>
      </c>
      <c r="H1115" s="25"/>
      <c r="I1115" s="111">
        <f t="shared" si="35"/>
        <v>0</v>
      </c>
      <c r="J1115" s="107" t="str">
        <f t="shared" si="34"/>
        <v/>
      </c>
    </row>
    <row r="1116" spans="1:10">
      <c r="A1116" s="22">
        <v>1115</v>
      </c>
      <c r="B1116" s="22" t="s">
        <v>15</v>
      </c>
      <c r="C1116" s="40" t="s">
        <v>8541</v>
      </c>
      <c r="D1116" s="39" t="s">
        <v>14469</v>
      </c>
      <c r="E1116" s="22">
        <v>99207</v>
      </c>
      <c r="F1116" s="22">
        <v>5</v>
      </c>
      <c r="G1116" s="108">
        <v>1427.6833333333334</v>
      </c>
      <c r="H1116" s="25"/>
      <c r="I1116" s="111">
        <f t="shared" si="35"/>
        <v>0</v>
      </c>
      <c r="J1116" s="107" t="str">
        <f t="shared" si="34"/>
        <v/>
      </c>
    </row>
    <row r="1117" spans="1:10">
      <c r="A1117" s="22">
        <v>1116</v>
      </c>
      <c r="B1117" s="22" t="s">
        <v>15</v>
      </c>
      <c r="C1117" s="40" t="s">
        <v>8540</v>
      </c>
      <c r="D1117" s="39" t="s">
        <v>14470</v>
      </c>
      <c r="E1117" s="22">
        <v>99207</v>
      </c>
      <c r="F1117" s="22">
        <v>5</v>
      </c>
      <c r="G1117" s="108">
        <v>1596.8</v>
      </c>
      <c r="H1117" s="25"/>
      <c r="I1117" s="111">
        <f t="shared" si="35"/>
        <v>0</v>
      </c>
      <c r="J1117" s="107" t="str">
        <f t="shared" si="34"/>
        <v/>
      </c>
    </row>
    <row r="1118" spans="1:10">
      <c r="A1118" s="22">
        <v>1117</v>
      </c>
      <c r="B1118" s="22" t="s">
        <v>15</v>
      </c>
      <c r="C1118" s="40" t="s">
        <v>8539</v>
      </c>
      <c r="D1118" s="39" t="s">
        <v>8216</v>
      </c>
      <c r="E1118" s="22">
        <v>99207</v>
      </c>
      <c r="F1118" s="22">
        <v>5</v>
      </c>
      <c r="G1118" s="108">
        <v>3617.9566666666665</v>
      </c>
      <c r="H1118" s="25"/>
      <c r="I1118" s="111">
        <f t="shared" si="35"/>
        <v>0</v>
      </c>
      <c r="J1118" s="107" t="str">
        <f t="shared" si="34"/>
        <v/>
      </c>
    </row>
    <row r="1119" spans="1:10">
      <c r="A1119" s="22">
        <v>1118</v>
      </c>
      <c r="B1119" s="22" t="s">
        <v>15</v>
      </c>
      <c r="C1119" s="40" t="s">
        <v>8538</v>
      </c>
      <c r="D1119" s="39" t="s">
        <v>14467</v>
      </c>
      <c r="E1119" s="22">
        <v>99207</v>
      </c>
      <c r="F1119" s="22">
        <v>208</v>
      </c>
      <c r="G1119" s="108">
        <v>116.18</v>
      </c>
      <c r="H1119" s="25"/>
      <c r="I1119" s="111">
        <f t="shared" si="35"/>
        <v>0</v>
      </c>
      <c r="J1119" s="107" t="str">
        <f t="shared" si="34"/>
        <v/>
      </c>
    </row>
    <row r="1120" spans="1:10">
      <c r="A1120" s="22">
        <v>1119</v>
      </c>
      <c r="B1120" s="22" t="s">
        <v>15</v>
      </c>
      <c r="C1120" s="40" t="s">
        <v>8537</v>
      </c>
      <c r="D1120" s="39" t="s">
        <v>14467</v>
      </c>
      <c r="E1120" s="22">
        <v>99207</v>
      </c>
      <c r="F1120" s="22">
        <v>8</v>
      </c>
      <c r="G1120" s="108">
        <v>283.48</v>
      </c>
      <c r="H1120" s="25"/>
      <c r="I1120" s="111">
        <f t="shared" si="35"/>
        <v>0</v>
      </c>
      <c r="J1120" s="107" t="str">
        <f t="shared" si="34"/>
        <v/>
      </c>
    </row>
    <row r="1121" spans="1:10">
      <c r="A1121" s="22">
        <v>1120</v>
      </c>
      <c r="B1121" s="22" t="s">
        <v>15</v>
      </c>
      <c r="C1121" s="40" t="s">
        <v>8536</v>
      </c>
      <c r="D1121" s="39" t="s">
        <v>14467</v>
      </c>
      <c r="E1121" s="22">
        <v>99207</v>
      </c>
      <c r="F1121" s="22">
        <v>335</v>
      </c>
      <c r="G1121" s="108">
        <v>113.62</v>
      </c>
      <c r="H1121" s="25"/>
      <c r="I1121" s="111">
        <f t="shared" si="35"/>
        <v>0</v>
      </c>
      <c r="J1121" s="107" t="str">
        <f t="shared" si="34"/>
        <v/>
      </c>
    </row>
    <row r="1122" spans="1:10">
      <c r="A1122" s="22">
        <v>1121</v>
      </c>
      <c r="B1122" s="22" t="s">
        <v>15</v>
      </c>
      <c r="C1122" s="40" t="s">
        <v>8535</v>
      </c>
      <c r="D1122" s="39" t="s">
        <v>14471</v>
      </c>
      <c r="E1122" s="22">
        <v>99207</v>
      </c>
      <c r="F1122" s="22">
        <v>60</v>
      </c>
      <c r="G1122" s="108">
        <v>104.16333333333334</v>
      </c>
      <c r="H1122" s="25"/>
      <c r="I1122" s="111">
        <f t="shared" si="35"/>
        <v>0</v>
      </c>
      <c r="J1122" s="107" t="str">
        <f t="shared" si="34"/>
        <v/>
      </c>
    </row>
    <row r="1123" spans="1:10">
      <c r="A1123" s="22">
        <v>1122</v>
      </c>
      <c r="B1123" s="22" t="s">
        <v>15</v>
      </c>
      <c r="C1123" s="40" t="s">
        <v>8534</v>
      </c>
      <c r="D1123" s="39" t="s">
        <v>14467</v>
      </c>
      <c r="E1123" s="22">
        <v>99207</v>
      </c>
      <c r="F1123" s="22">
        <v>5</v>
      </c>
      <c r="G1123" s="108">
        <v>127.36</v>
      </c>
      <c r="H1123" s="25"/>
      <c r="I1123" s="111">
        <f t="shared" si="35"/>
        <v>0</v>
      </c>
      <c r="J1123" s="107" t="str">
        <f t="shared" si="34"/>
        <v/>
      </c>
    </row>
    <row r="1124" spans="1:10">
      <c r="A1124" s="22">
        <v>1123</v>
      </c>
      <c r="B1124" s="22" t="s">
        <v>15</v>
      </c>
      <c r="C1124" s="40" t="s">
        <v>8533</v>
      </c>
      <c r="D1124" s="39" t="s">
        <v>14467</v>
      </c>
      <c r="E1124" s="22">
        <v>99207</v>
      </c>
      <c r="F1124" s="22">
        <v>74</v>
      </c>
      <c r="G1124" s="108">
        <v>108.67</v>
      </c>
      <c r="H1124" s="25"/>
      <c r="I1124" s="111">
        <f t="shared" si="35"/>
        <v>0</v>
      </c>
      <c r="J1124" s="107" t="str">
        <f t="shared" si="34"/>
        <v/>
      </c>
    </row>
    <row r="1125" spans="1:10">
      <c r="A1125" s="22">
        <v>1124</v>
      </c>
      <c r="B1125" s="22" t="s">
        <v>15</v>
      </c>
      <c r="C1125" s="40" t="s">
        <v>8532</v>
      </c>
      <c r="D1125" s="39" t="s">
        <v>14467</v>
      </c>
      <c r="E1125" s="22">
        <v>99207</v>
      </c>
      <c r="F1125" s="22">
        <v>9</v>
      </c>
      <c r="G1125" s="108">
        <v>65.94</v>
      </c>
      <c r="H1125" s="25"/>
      <c r="I1125" s="111">
        <f t="shared" si="35"/>
        <v>0</v>
      </c>
      <c r="J1125" s="107" t="str">
        <f t="shared" si="34"/>
        <v/>
      </c>
    </row>
    <row r="1126" spans="1:10">
      <c r="A1126" s="22">
        <v>1125</v>
      </c>
      <c r="B1126" s="22" t="s">
        <v>15</v>
      </c>
      <c r="C1126" s="40" t="s">
        <v>8531</v>
      </c>
      <c r="D1126" s="39" t="s">
        <v>14467</v>
      </c>
      <c r="E1126" s="22">
        <v>99207</v>
      </c>
      <c r="F1126" s="22">
        <v>55</v>
      </c>
      <c r="G1126" s="108">
        <v>110.68</v>
      </c>
      <c r="H1126" s="25"/>
      <c r="I1126" s="111">
        <f t="shared" si="35"/>
        <v>0</v>
      </c>
      <c r="J1126" s="107" t="str">
        <f t="shared" si="34"/>
        <v/>
      </c>
    </row>
    <row r="1127" spans="1:10">
      <c r="A1127" s="22">
        <v>1126</v>
      </c>
      <c r="B1127" s="22" t="s">
        <v>15</v>
      </c>
      <c r="C1127" s="40" t="s">
        <v>8530</v>
      </c>
      <c r="D1127" s="39" t="s">
        <v>14467</v>
      </c>
      <c r="E1127" s="22">
        <v>99207</v>
      </c>
      <c r="F1127" s="22">
        <v>5</v>
      </c>
      <c r="G1127" s="108">
        <v>130.04333333333332</v>
      </c>
      <c r="H1127" s="25"/>
      <c r="I1127" s="111">
        <f t="shared" si="35"/>
        <v>0</v>
      </c>
      <c r="J1127" s="107" t="str">
        <f t="shared" si="34"/>
        <v/>
      </c>
    </row>
    <row r="1128" spans="1:10">
      <c r="A1128" s="22">
        <v>1127</v>
      </c>
      <c r="B1128" s="22" t="s">
        <v>15</v>
      </c>
      <c r="C1128" s="40" t="s">
        <v>8529</v>
      </c>
      <c r="D1128" s="39" t="s">
        <v>5407</v>
      </c>
      <c r="E1128" s="22">
        <v>99207</v>
      </c>
      <c r="F1128" s="22">
        <v>5</v>
      </c>
      <c r="G1128" s="108">
        <v>5971.75</v>
      </c>
      <c r="H1128" s="25"/>
      <c r="I1128" s="111">
        <f t="shared" si="35"/>
        <v>0</v>
      </c>
      <c r="J1128" s="107" t="str">
        <f t="shared" si="34"/>
        <v/>
      </c>
    </row>
    <row r="1129" spans="1:10">
      <c r="A1129" s="22">
        <v>1128</v>
      </c>
      <c r="B1129" s="22" t="s">
        <v>15</v>
      </c>
      <c r="C1129" s="40" t="s">
        <v>8528</v>
      </c>
      <c r="D1129" s="39" t="s">
        <v>8514</v>
      </c>
      <c r="E1129" s="22">
        <v>99207</v>
      </c>
      <c r="F1129" s="22">
        <v>5</v>
      </c>
      <c r="G1129" s="108">
        <v>2237.66</v>
      </c>
      <c r="H1129" s="25"/>
      <c r="I1129" s="111">
        <f t="shared" si="35"/>
        <v>0</v>
      </c>
      <c r="J1129" s="107" t="str">
        <f t="shared" si="34"/>
        <v/>
      </c>
    </row>
    <row r="1130" spans="1:10">
      <c r="A1130" s="22">
        <v>1129</v>
      </c>
      <c r="B1130" s="22" t="s">
        <v>15</v>
      </c>
      <c r="C1130" s="40" t="s">
        <v>8527</v>
      </c>
      <c r="D1130" s="39" t="s">
        <v>14472</v>
      </c>
      <c r="E1130" s="22">
        <v>25583</v>
      </c>
      <c r="F1130" s="22">
        <v>5</v>
      </c>
      <c r="G1130" s="108">
        <v>1943.04</v>
      </c>
      <c r="H1130" s="25"/>
      <c r="I1130" s="111">
        <f t="shared" si="35"/>
        <v>0</v>
      </c>
      <c r="J1130" s="107" t="str">
        <f t="shared" si="34"/>
        <v/>
      </c>
    </row>
    <row r="1131" spans="1:10">
      <c r="A1131" s="22">
        <v>1130</v>
      </c>
      <c r="B1131" s="22" t="s">
        <v>15</v>
      </c>
      <c r="C1131" s="40" t="s">
        <v>8526</v>
      </c>
      <c r="D1131" s="39" t="s">
        <v>7338</v>
      </c>
      <c r="E1131" s="22">
        <v>99207</v>
      </c>
      <c r="F1131" s="22">
        <v>5</v>
      </c>
      <c r="G1131" s="108">
        <v>7065.25</v>
      </c>
      <c r="H1131" s="25"/>
      <c r="I1131" s="111">
        <f t="shared" si="35"/>
        <v>0</v>
      </c>
      <c r="J1131" s="107" t="str">
        <f t="shared" si="34"/>
        <v/>
      </c>
    </row>
    <row r="1132" spans="1:10">
      <c r="A1132" s="22">
        <v>1131</v>
      </c>
      <c r="B1132" s="22" t="s">
        <v>15</v>
      </c>
      <c r="C1132" s="40" t="s">
        <v>8525</v>
      </c>
      <c r="D1132" s="39" t="s">
        <v>14473</v>
      </c>
      <c r="E1132" s="22">
        <v>99207</v>
      </c>
      <c r="F1132" s="22">
        <v>15</v>
      </c>
      <c r="G1132" s="108">
        <v>996.89</v>
      </c>
      <c r="H1132" s="25"/>
      <c r="I1132" s="111">
        <f t="shared" si="35"/>
        <v>0</v>
      </c>
      <c r="J1132" s="107" t="str">
        <f t="shared" si="34"/>
        <v/>
      </c>
    </row>
    <row r="1133" spans="1:10">
      <c r="A1133" s="22">
        <v>1132</v>
      </c>
      <c r="B1133" s="22" t="s">
        <v>15</v>
      </c>
      <c r="C1133" s="40" t="s">
        <v>8524</v>
      </c>
      <c r="D1133" s="39" t="s">
        <v>14474</v>
      </c>
      <c r="E1133" s="22">
        <v>99207</v>
      </c>
      <c r="F1133" s="22">
        <v>5</v>
      </c>
      <c r="G1133" s="108">
        <v>700.24666666666656</v>
      </c>
      <c r="H1133" s="25"/>
      <c r="I1133" s="111">
        <f t="shared" si="35"/>
        <v>0</v>
      </c>
      <c r="J1133" s="107" t="str">
        <f t="shared" si="34"/>
        <v/>
      </c>
    </row>
    <row r="1134" spans="1:10">
      <c r="A1134" s="22">
        <v>1133</v>
      </c>
      <c r="B1134" s="22" t="s">
        <v>15</v>
      </c>
      <c r="C1134" s="40" t="s">
        <v>8523</v>
      </c>
      <c r="D1134" s="39" t="s">
        <v>14475</v>
      </c>
      <c r="E1134" s="22">
        <v>99207</v>
      </c>
      <c r="F1134" s="22">
        <v>7</v>
      </c>
      <c r="G1134" s="108">
        <v>603.94000000000005</v>
      </c>
      <c r="H1134" s="25"/>
      <c r="I1134" s="111">
        <f t="shared" si="35"/>
        <v>0</v>
      </c>
      <c r="J1134" s="107" t="str">
        <f t="shared" si="34"/>
        <v/>
      </c>
    </row>
    <row r="1135" spans="1:10">
      <c r="A1135" s="22">
        <v>1134</v>
      </c>
      <c r="B1135" s="22" t="s">
        <v>15</v>
      </c>
      <c r="C1135" s="40" t="s">
        <v>8522</v>
      </c>
      <c r="D1135" s="39" t="s">
        <v>14476</v>
      </c>
      <c r="E1135" s="22">
        <v>99207</v>
      </c>
      <c r="F1135" s="22">
        <v>14</v>
      </c>
      <c r="G1135" s="108">
        <v>398.60999999999996</v>
      </c>
      <c r="H1135" s="25"/>
      <c r="I1135" s="111">
        <f t="shared" si="35"/>
        <v>0</v>
      </c>
      <c r="J1135" s="107" t="str">
        <f t="shared" si="34"/>
        <v/>
      </c>
    </row>
    <row r="1136" spans="1:10">
      <c r="A1136" s="22">
        <v>1135</v>
      </c>
      <c r="B1136" s="22" t="s">
        <v>15</v>
      </c>
      <c r="C1136" s="40" t="s">
        <v>8521</v>
      </c>
      <c r="D1136" s="39" t="s">
        <v>14475</v>
      </c>
      <c r="E1136" s="22">
        <v>99207</v>
      </c>
      <c r="F1136" s="22">
        <v>6</v>
      </c>
      <c r="G1136" s="108">
        <v>501.49333333333334</v>
      </c>
      <c r="H1136" s="25"/>
      <c r="I1136" s="111">
        <f t="shared" si="35"/>
        <v>0</v>
      </c>
      <c r="J1136" s="107" t="str">
        <f t="shared" si="34"/>
        <v/>
      </c>
    </row>
    <row r="1137" spans="1:10">
      <c r="A1137" s="22">
        <v>1136</v>
      </c>
      <c r="B1137" s="22" t="s">
        <v>15</v>
      </c>
      <c r="C1137" s="40" t="s">
        <v>8520</v>
      </c>
      <c r="D1137" s="39" t="s">
        <v>14473</v>
      </c>
      <c r="E1137" s="22">
        <v>99207</v>
      </c>
      <c r="F1137" s="22">
        <v>5</v>
      </c>
      <c r="G1137" s="108">
        <v>892.92000000000007</v>
      </c>
      <c r="H1137" s="25"/>
      <c r="I1137" s="111">
        <f t="shared" si="35"/>
        <v>0</v>
      </c>
      <c r="J1137" s="107" t="str">
        <f t="shared" si="34"/>
        <v/>
      </c>
    </row>
    <row r="1138" spans="1:10">
      <c r="A1138" s="22">
        <v>1137</v>
      </c>
      <c r="B1138" s="22" t="s">
        <v>15</v>
      </c>
      <c r="C1138" s="40" t="s">
        <v>8519</v>
      </c>
      <c r="D1138" s="39" t="s">
        <v>14475</v>
      </c>
      <c r="E1138" s="22">
        <v>99207</v>
      </c>
      <c r="F1138" s="22">
        <v>5</v>
      </c>
      <c r="G1138" s="108">
        <v>636.50666666666666</v>
      </c>
      <c r="H1138" s="25"/>
      <c r="I1138" s="111">
        <f t="shared" si="35"/>
        <v>0</v>
      </c>
      <c r="J1138" s="107" t="str">
        <f t="shared" si="34"/>
        <v/>
      </c>
    </row>
    <row r="1139" spans="1:10">
      <c r="A1139" s="22">
        <v>1138</v>
      </c>
      <c r="B1139" s="22" t="s">
        <v>15</v>
      </c>
      <c r="C1139" s="40" t="s">
        <v>8518</v>
      </c>
      <c r="D1139" s="39" t="s">
        <v>14475</v>
      </c>
      <c r="E1139" s="22">
        <v>99207</v>
      </c>
      <c r="F1139" s="22">
        <v>5</v>
      </c>
      <c r="G1139" s="108">
        <v>762.28666666666675</v>
      </c>
      <c r="H1139" s="25"/>
      <c r="I1139" s="111">
        <f t="shared" si="35"/>
        <v>0</v>
      </c>
      <c r="J1139" s="107" t="str">
        <f t="shared" si="34"/>
        <v/>
      </c>
    </row>
    <row r="1140" spans="1:10">
      <c r="A1140" s="22">
        <v>1139</v>
      </c>
      <c r="B1140" s="22" t="s">
        <v>15</v>
      </c>
      <c r="C1140" s="40" t="s">
        <v>8517</v>
      </c>
      <c r="D1140" s="39" t="s">
        <v>14477</v>
      </c>
      <c r="E1140" s="22">
        <v>99207</v>
      </c>
      <c r="F1140" s="22">
        <v>6</v>
      </c>
      <c r="G1140" s="108">
        <v>914.68</v>
      </c>
      <c r="H1140" s="25"/>
      <c r="I1140" s="111">
        <f t="shared" si="35"/>
        <v>0</v>
      </c>
      <c r="J1140" s="107" t="str">
        <f t="shared" si="34"/>
        <v/>
      </c>
    </row>
    <row r="1141" spans="1:10">
      <c r="A1141" s="22">
        <v>1140</v>
      </c>
      <c r="B1141" s="22" t="s">
        <v>15</v>
      </c>
      <c r="C1141" s="40" t="s">
        <v>8516</v>
      </c>
      <c r="D1141" s="39" t="s">
        <v>14475</v>
      </c>
      <c r="E1141" s="22">
        <v>99207</v>
      </c>
      <c r="F1141" s="22">
        <v>5</v>
      </c>
      <c r="G1141" s="108">
        <v>695.68999999999994</v>
      </c>
      <c r="H1141" s="25"/>
      <c r="I1141" s="111">
        <f t="shared" si="35"/>
        <v>0</v>
      </c>
      <c r="J1141" s="107" t="str">
        <f t="shared" si="34"/>
        <v/>
      </c>
    </row>
    <row r="1142" spans="1:10">
      <c r="A1142" s="22">
        <v>1141</v>
      </c>
      <c r="B1142" s="22" t="s">
        <v>15</v>
      </c>
      <c r="C1142" s="40" t="s">
        <v>8515</v>
      </c>
      <c r="D1142" s="39" t="s">
        <v>8514</v>
      </c>
      <c r="E1142" s="22">
        <v>99207</v>
      </c>
      <c r="F1142" s="22">
        <v>5</v>
      </c>
      <c r="G1142" s="108">
        <v>709.89</v>
      </c>
      <c r="H1142" s="25"/>
      <c r="I1142" s="111">
        <f t="shared" si="35"/>
        <v>0</v>
      </c>
      <c r="J1142" s="107" t="str">
        <f t="shared" si="34"/>
        <v/>
      </c>
    </row>
    <row r="1143" spans="1:10">
      <c r="A1143" s="22">
        <v>1142</v>
      </c>
      <c r="B1143" s="22" t="s">
        <v>15</v>
      </c>
      <c r="C1143" s="40" t="s">
        <v>8513</v>
      </c>
      <c r="D1143" s="39" t="s">
        <v>2708</v>
      </c>
      <c r="E1143" s="22" t="s">
        <v>2382</v>
      </c>
      <c r="F1143" s="22">
        <v>10</v>
      </c>
      <c r="G1143" s="108">
        <v>74.83</v>
      </c>
      <c r="H1143" s="25"/>
      <c r="I1143" s="111">
        <f t="shared" si="35"/>
        <v>0</v>
      </c>
      <c r="J1143" s="107" t="str">
        <f t="shared" si="34"/>
        <v/>
      </c>
    </row>
    <row r="1144" spans="1:10">
      <c r="A1144" s="22">
        <v>1143</v>
      </c>
      <c r="B1144" s="22" t="s">
        <v>15</v>
      </c>
      <c r="C1144" s="40" t="s">
        <v>8512</v>
      </c>
      <c r="D1144" s="39" t="s">
        <v>8216</v>
      </c>
      <c r="E1144" s="22">
        <v>99207</v>
      </c>
      <c r="F1144" s="22">
        <v>5</v>
      </c>
      <c r="G1144" s="108">
        <v>4705.9900000000007</v>
      </c>
      <c r="H1144" s="25"/>
      <c r="I1144" s="111">
        <f t="shared" si="35"/>
        <v>0</v>
      </c>
      <c r="J1144" s="107" t="str">
        <f t="shared" si="34"/>
        <v/>
      </c>
    </row>
    <row r="1145" spans="1:10">
      <c r="A1145" s="22">
        <v>1144</v>
      </c>
      <c r="B1145" s="22" t="s">
        <v>15</v>
      </c>
      <c r="C1145" s="40" t="s">
        <v>8511</v>
      </c>
      <c r="D1145" s="39" t="s">
        <v>14221</v>
      </c>
      <c r="E1145" s="22">
        <v>99207</v>
      </c>
      <c r="F1145" s="22">
        <v>5</v>
      </c>
      <c r="G1145" s="108">
        <v>1802.2</v>
      </c>
      <c r="H1145" s="25"/>
      <c r="I1145" s="111">
        <f t="shared" si="35"/>
        <v>0</v>
      </c>
      <c r="J1145" s="107" t="str">
        <f t="shared" si="34"/>
        <v/>
      </c>
    </row>
    <row r="1146" spans="1:10">
      <c r="A1146" s="22">
        <v>1145</v>
      </c>
      <c r="B1146" s="22" t="s">
        <v>15</v>
      </c>
      <c r="C1146" s="40" t="s">
        <v>8510</v>
      </c>
      <c r="D1146" s="39" t="s">
        <v>14478</v>
      </c>
      <c r="E1146" s="22">
        <v>99207</v>
      </c>
      <c r="F1146" s="22">
        <v>5</v>
      </c>
      <c r="G1146" s="108">
        <v>4218.8999999999996</v>
      </c>
      <c r="H1146" s="25"/>
      <c r="I1146" s="111">
        <f t="shared" si="35"/>
        <v>0</v>
      </c>
      <c r="J1146" s="107" t="str">
        <f t="shared" si="34"/>
        <v/>
      </c>
    </row>
    <row r="1147" spans="1:10">
      <c r="A1147" s="22">
        <v>1146</v>
      </c>
      <c r="B1147" s="22" t="s">
        <v>15</v>
      </c>
      <c r="C1147" s="40" t="s">
        <v>8509</v>
      </c>
      <c r="D1147" s="39" t="s">
        <v>14478</v>
      </c>
      <c r="E1147" s="22">
        <v>99207</v>
      </c>
      <c r="F1147" s="22">
        <v>5</v>
      </c>
      <c r="G1147" s="108">
        <v>4059</v>
      </c>
      <c r="H1147" s="25"/>
      <c r="I1147" s="111">
        <f t="shared" si="35"/>
        <v>0</v>
      </c>
      <c r="J1147" s="107" t="str">
        <f t="shared" si="34"/>
        <v/>
      </c>
    </row>
    <row r="1148" spans="1:10">
      <c r="A1148" s="22">
        <v>1147</v>
      </c>
      <c r="B1148" s="22" t="s">
        <v>15</v>
      </c>
      <c r="C1148" s="40" t="s">
        <v>8508</v>
      </c>
      <c r="D1148" s="39" t="s">
        <v>14479</v>
      </c>
      <c r="E1148" s="22">
        <v>98441</v>
      </c>
      <c r="F1148" s="22">
        <v>5</v>
      </c>
      <c r="G1148" s="108">
        <v>52.9</v>
      </c>
      <c r="H1148" s="25"/>
      <c r="I1148" s="111">
        <f t="shared" si="35"/>
        <v>0</v>
      </c>
      <c r="J1148" s="107" t="str">
        <f t="shared" si="34"/>
        <v/>
      </c>
    </row>
    <row r="1149" spans="1:10">
      <c r="A1149" s="22">
        <v>1148</v>
      </c>
      <c r="B1149" s="22" t="s">
        <v>15</v>
      </c>
      <c r="C1149" s="40" t="s">
        <v>8507</v>
      </c>
      <c r="D1149" s="39" t="s">
        <v>14480</v>
      </c>
      <c r="E1149" s="22">
        <v>99207</v>
      </c>
      <c r="F1149" s="22">
        <v>5</v>
      </c>
      <c r="G1149" s="108">
        <v>2209.2399999999998</v>
      </c>
      <c r="H1149" s="25"/>
      <c r="I1149" s="111">
        <f t="shared" si="35"/>
        <v>0</v>
      </c>
      <c r="J1149" s="107" t="str">
        <f t="shared" si="34"/>
        <v/>
      </c>
    </row>
    <row r="1150" spans="1:10">
      <c r="A1150" s="22">
        <v>1149</v>
      </c>
      <c r="B1150" s="22" t="s">
        <v>15</v>
      </c>
      <c r="C1150" s="40" t="s">
        <v>8506</v>
      </c>
      <c r="D1150" s="39" t="s">
        <v>14173</v>
      </c>
      <c r="E1150" s="22">
        <v>99207</v>
      </c>
      <c r="F1150" s="22">
        <v>5</v>
      </c>
      <c r="G1150" s="108">
        <v>343.20666666666665</v>
      </c>
      <c r="H1150" s="25"/>
      <c r="I1150" s="111">
        <f t="shared" si="35"/>
        <v>0</v>
      </c>
      <c r="J1150" s="107" t="str">
        <f t="shared" si="34"/>
        <v/>
      </c>
    </row>
    <row r="1151" spans="1:10">
      <c r="A1151" s="22">
        <v>1150</v>
      </c>
      <c r="B1151" s="22" t="s">
        <v>15</v>
      </c>
      <c r="C1151" s="40" t="s">
        <v>8505</v>
      </c>
      <c r="D1151" s="39" t="s">
        <v>14173</v>
      </c>
      <c r="E1151" s="22">
        <v>99207</v>
      </c>
      <c r="F1151" s="22">
        <v>5</v>
      </c>
      <c r="G1151" s="108">
        <v>418.2</v>
      </c>
      <c r="H1151" s="25"/>
      <c r="I1151" s="111">
        <f t="shared" si="35"/>
        <v>0</v>
      </c>
      <c r="J1151" s="107" t="str">
        <f t="shared" si="34"/>
        <v/>
      </c>
    </row>
    <row r="1152" spans="1:10">
      <c r="A1152" s="22">
        <v>1151</v>
      </c>
      <c r="B1152" s="22" t="s">
        <v>15</v>
      </c>
      <c r="C1152" s="40" t="s">
        <v>8504</v>
      </c>
      <c r="D1152" s="39" t="s">
        <v>3042</v>
      </c>
      <c r="E1152" s="22">
        <v>63259</v>
      </c>
      <c r="F1152" s="22">
        <v>15</v>
      </c>
      <c r="G1152" s="108">
        <v>82.706666666666663</v>
      </c>
      <c r="H1152" s="25"/>
      <c r="I1152" s="111">
        <f t="shared" si="35"/>
        <v>0</v>
      </c>
      <c r="J1152" s="107" t="str">
        <f t="shared" si="34"/>
        <v/>
      </c>
    </row>
    <row r="1153" spans="1:10">
      <c r="A1153" s="22">
        <v>1152</v>
      </c>
      <c r="B1153" s="22" t="s">
        <v>15</v>
      </c>
      <c r="C1153" s="40" t="s">
        <v>8503</v>
      </c>
      <c r="D1153" s="39" t="s">
        <v>3042</v>
      </c>
      <c r="E1153" s="22">
        <v>99207</v>
      </c>
      <c r="F1153" s="22">
        <v>10</v>
      </c>
      <c r="G1153" s="108">
        <v>89.25</v>
      </c>
      <c r="H1153" s="25"/>
      <c r="I1153" s="111">
        <f t="shared" si="35"/>
        <v>0</v>
      </c>
      <c r="J1153" s="107" t="str">
        <f t="shared" si="34"/>
        <v/>
      </c>
    </row>
    <row r="1154" spans="1:10">
      <c r="A1154" s="22">
        <v>1153</v>
      </c>
      <c r="B1154" s="22" t="s">
        <v>15</v>
      </c>
      <c r="C1154" s="40" t="s">
        <v>8502</v>
      </c>
      <c r="D1154" s="39" t="s">
        <v>4444</v>
      </c>
      <c r="E1154" s="22">
        <v>26101</v>
      </c>
      <c r="F1154" s="22">
        <v>5</v>
      </c>
      <c r="G1154" s="108">
        <v>1304.96</v>
      </c>
      <c r="H1154" s="25"/>
      <c r="I1154" s="111">
        <f t="shared" si="35"/>
        <v>0</v>
      </c>
      <c r="J1154" s="107" t="str">
        <f t="shared" ref="J1154:J1217" si="36">IF(H:H&gt;G:G, "Above Estimated Unit Price", "")</f>
        <v/>
      </c>
    </row>
    <row r="1155" spans="1:10">
      <c r="A1155" s="22">
        <v>1154</v>
      </c>
      <c r="B1155" s="22" t="s">
        <v>15</v>
      </c>
      <c r="C1155" s="40" t="s">
        <v>8501</v>
      </c>
      <c r="D1155" s="39" t="s">
        <v>14481</v>
      </c>
      <c r="E1155" s="22">
        <v>26101</v>
      </c>
      <c r="F1155" s="22">
        <v>5</v>
      </c>
      <c r="G1155" s="108">
        <v>566.35</v>
      </c>
      <c r="H1155" s="25"/>
      <c r="I1155" s="111">
        <f t="shared" ref="I1155:I1218" si="37">F1155*H1155</f>
        <v>0</v>
      </c>
      <c r="J1155" s="107" t="str">
        <f t="shared" si="36"/>
        <v/>
      </c>
    </row>
    <row r="1156" spans="1:10">
      <c r="A1156" s="22">
        <v>1155</v>
      </c>
      <c r="B1156" s="22" t="s">
        <v>15</v>
      </c>
      <c r="C1156" s="40" t="s">
        <v>8500</v>
      </c>
      <c r="D1156" s="39" t="s">
        <v>8499</v>
      </c>
      <c r="E1156" s="22">
        <v>98439</v>
      </c>
      <c r="F1156" s="22">
        <v>5</v>
      </c>
      <c r="G1156" s="108">
        <v>97.19</v>
      </c>
      <c r="H1156" s="25"/>
      <c r="I1156" s="111">
        <f t="shared" si="37"/>
        <v>0</v>
      </c>
      <c r="J1156" s="107" t="str">
        <f t="shared" si="36"/>
        <v/>
      </c>
    </row>
    <row r="1157" spans="1:10">
      <c r="A1157" s="22">
        <v>1156</v>
      </c>
      <c r="B1157" s="22" t="s">
        <v>15</v>
      </c>
      <c r="C1157" s="40" t="s">
        <v>8498</v>
      </c>
      <c r="D1157" s="39" t="s">
        <v>8497</v>
      </c>
      <c r="E1157" s="22">
        <v>11362</v>
      </c>
      <c r="F1157" s="22">
        <v>6</v>
      </c>
      <c r="G1157" s="108">
        <v>190</v>
      </c>
      <c r="H1157" s="25"/>
      <c r="I1157" s="111">
        <f t="shared" si="37"/>
        <v>0</v>
      </c>
      <c r="J1157" s="107" t="str">
        <f t="shared" si="36"/>
        <v/>
      </c>
    </row>
    <row r="1158" spans="1:10">
      <c r="A1158" s="22">
        <v>1157</v>
      </c>
      <c r="B1158" s="22" t="s">
        <v>15</v>
      </c>
      <c r="C1158" s="40" t="s">
        <v>8496</v>
      </c>
      <c r="D1158" s="39" t="s">
        <v>14256</v>
      </c>
      <c r="E1158" s="22">
        <v>11362</v>
      </c>
      <c r="F1158" s="22">
        <v>34</v>
      </c>
      <c r="G1158" s="108">
        <v>393.54</v>
      </c>
      <c r="H1158" s="25"/>
      <c r="I1158" s="111">
        <f t="shared" si="37"/>
        <v>0</v>
      </c>
      <c r="J1158" s="107" t="str">
        <f t="shared" si="36"/>
        <v/>
      </c>
    </row>
    <row r="1159" spans="1:10">
      <c r="A1159" s="22">
        <v>1158</v>
      </c>
      <c r="B1159" s="22" t="s">
        <v>15</v>
      </c>
      <c r="C1159" s="40" t="s">
        <v>8495</v>
      </c>
      <c r="D1159" s="39" t="s">
        <v>14482</v>
      </c>
      <c r="E1159" s="22">
        <v>11362</v>
      </c>
      <c r="F1159" s="22">
        <v>20</v>
      </c>
      <c r="G1159" s="108">
        <v>116.94</v>
      </c>
      <c r="H1159" s="25"/>
      <c r="I1159" s="111">
        <f t="shared" si="37"/>
        <v>0</v>
      </c>
      <c r="J1159" s="107" t="str">
        <f t="shared" si="36"/>
        <v/>
      </c>
    </row>
    <row r="1160" spans="1:10">
      <c r="A1160" s="22">
        <v>1159</v>
      </c>
      <c r="B1160" s="22" t="s">
        <v>15</v>
      </c>
      <c r="C1160" s="40" t="s">
        <v>8494</v>
      </c>
      <c r="D1160" s="39" t="s">
        <v>14483</v>
      </c>
      <c r="E1160" s="22">
        <v>11362</v>
      </c>
      <c r="F1160" s="22">
        <v>51</v>
      </c>
      <c r="G1160" s="108">
        <v>90.52</v>
      </c>
      <c r="H1160" s="25"/>
      <c r="I1160" s="111">
        <f t="shared" si="37"/>
        <v>0</v>
      </c>
      <c r="J1160" s="107" t="str">
        <f t="shared" si="36"/>
        <v/>
      </c>
    </row>
    <row r="1161" spans="1:10">
      <c r="A1161" s="22">
        <v>1160</v>
      </c>
      <c r="B1161" s="22" t="s">
        <v>15</v>
      </c>
      <c r="C1161" s="40" t="s">
        <v>8493</v>
      </c>
      <c r="D1161" s="39" t="s">
        <v>2764</v>
      </c>
      <c r="E1161" s="22" t="s">
        <v>719</v>
      </c>
      <c r="F1161" s="22">
        <v>5</v>
      </c>
      <c r="G1161" s="108">
        <v>64.759999999999991</v>
      </c>
      <c r="H1161" s="25"/>
      <c r="I1161" s="111">
        <f t="shared" si="37"/>
        <v>0</v>
      </c>
      <c r="J1161" s="107" t="str">
        <f t="shared" si="36"/>
        <v/>
      </c>
    </row>
    <row r="1162" spans="1:10">
      <c r="A1162" s="22">
        <v>1161</v>
      </c>
      <c r="B1162" s="22" t="s">
        <v>15</v>
      </c>
      <c r="C1162" s="40" t="s">
        <v>8492</v>
      </c>
      <c r="D1162" s="39" t="s">
        <v>14484</v>
      </c>
      <c r="E1162" s="22">
        <v>11362</v>
      </c>
      <c r="F1162" s="22">
        <v>51</v>
      </c>
      <c r="G1162" s="108">
        <v>12.77</v>
      </c>
      <c r="H1162" s="25"/>
      <c r="I1162" s="111">
        <f t="shared" si="37"/>
        <v>0</v>
      </c>
      <c r="J1162" s="107" t="str">
        <f t="shared" si="36"/>
        <v/>
      </c>
    </row>
    <row r="1163" spans="1:10">
      <c r="A1163" s="22">
        <v>1162</v>
      </c>
      <c r="B1163" s="22" t="s">
        <v>15</v>
      </c>
      <c r="C1163" s="40" t="s">
        <v>8491</v>
      </c>
      <c r="D1163" s="39" t="s">
        <v>14485</v>
      </c>
      <c r="E1163" s="22">
        <v>99207</v>
      </c>
      <c r="F1163" s="22">
        <v>5</v>
      </c>
      <c r="G1163" s="108">
        <v>1178.9733333333334</v>
      </c>
      <c r="H1163" s="25"/>
      <c r="I1163" s="111">
        <f t="shared" si="37"/>
        <v>0</v>
      </c>
      <c r="J1163" s="107" t="str">
        <f t="shared" si="36"/>
        <v/>
      </c>
    </row>
    <row r="1164" spans="1:10">
      <c r="A1164" s="22">
        <v>1163</v>
      </c>
      <c r="B1164" s="22" t="s">
        <v>15</v>
      </c>
      <c r="C1164" s="40" t="s">
        <v>8490</v>
      </c>
      <c r="D1164" s="39" t="s">
        <v>14486</v>
      </c>
      <c r="E1164" s="22">
        <v>99207</v>
      </c>
      <c r="F1164" s="22">
        <v>5</v>
      </c>
      <c r="G1164" s="108">
        <v>128.25333333333333</v>
      </c>
      <c r="H1164" s="25"/>
      <c r="I1164" s="111">
        <f t="shared" si="37"/>
        <v>0</v>
      </c>
      <c r="J1164" s="107" t="str">
        <f t="shared" si="36"/>
        <v/>
      </c>
    </row>
    <row r="1165" spans="1:10">
      <c r="A1165" s="22">
        <v>1164</v>
      </c>
      <c r="B1165" s="22" t="s">
        <v>15</v>
      </c>
      <c r="C1165" s="40" t="s">
        <v>8489</v>
      </c>
      <c r="D1165" s="39" t="s">
        <v>3214</v>
      </c>
      <c r="E1165" s="22">
        <v>74063</v>
      </c>
      <c r="F1165" s="22">
        <v>395</v>
      </c>
      <c r="G1165" s="108">
        <v>3.94</v>
      </c>
      <c r="H1165" s="25"/>
      <c r="I1165" s="111">
        <f t="shared" si="37"/>
        <v>0</v>
      </c>
      <c r="J1165" s="107" t="str">
        <f t="shared" si="36"/>
        <v/>
      </c>
    </row>
    <row r="1166" spans="1:10">
      <c r="A1166" s="22">
        <v>1165</v>
      </c>
      <c r="B1166" s="22" t="s">
        <v>15</v>
      </c>
      <c r="C1166" s="40" t="s">
        <v>8488</v>
      </c>
      <c r="D1166" s="39" t="s">
        <v>5733</v>
      </c>
      <c r="E1166" s="22">
        <v>99207</v>
      </c>
      <c r="F1166" s="22">
        <v>10</v>
      </c>
      <c r="G1166" s="108">
        <v>3293.8166666666662</v>
      </c>
      <c r="H1166" s="25"/>
      <c r="I1166" s="111">
        <f t="shared" si="37"/>
        <v>0</v>
      </c>
      <c r="J1166" s="107" t="str">
        <f t="shared" si="36"/>
        <v/>
      </c>
    </row>
    <row r="1167" spans="1:10">
      <c r="A1167" s="22">
        <v>1166</v>
      </c>
      <c r="B1167" s="22" t="s">
        <v>15</v>
      </c>
      <c r="C1167" s="40" t="s">
        <v>8487</v>
      </c>
      <c r="D1167" s="39" t="s">
        <v>14069</v>
      </c>
      <c r="E1167" s="22">
        <v>99207</v>
      </c>
      <c r="F1167" s="22">
        <v>8</v>
      </c>
      <c r="G1167" s="108">
        <v>2147.61</v>
      </c>
      <c r="H1167" s="25"/>
      <c r="I1167" s="111">
        <f t="shared" si="37"/>
        <v>0</v>
      </c>
      <c r="J1167" s="107" t="str">
        <f t="shared" si="36"/>
        <v/>
      </c>
    </row>
    <row r="1168" spans="1:10">
      <c r="A1168" s="22">
        <v>1167</v>
      </c>
      <c r="B1168" s="22" t="s">
        <v>15</v>
      </c>
      <c r="C1168" s="40" t="s">
        <v>8486</v>
      </c>
      <c r="D1168" s="39" t="s">
        <v>3118</v>
      </c>
      <c r="E1168" s="22">
        <v>74063</v>
      </c>
      <c r="F1168" s="22">
        <v>115</v>
      </c>
      <c r="G1168" s="108">
        <v>0.93</v>
      </c>
      <c r="H1168" s="25"/>
      <c r="I1168" s="111">
        <f t="shared" si="37"/>
        <v>0</v>
      </c>
      <c r="J1168" s="107" t="str">
        <f t="shared" si="36"/>
        <v/>
      </c>
    </row>
    <row r="1169" spans="1:10">
      <c r="A1169" s="22">
        <v>1168</v>
      </c>
      <c r="B1169" s="22" t="s">
        <v>15</v>
      </c>
      <c r="C1169" s="40" t="s">
        <v>8485</v>
      </c>
      <c r="D1169" s="39" t="s">
        <v>8484</v>
      </c>
      <c r="E1169" s="22">
        <v>624</v>
      </c>
      <c r="F1169" s="22">
        <v>14</v>
      </c>
      <c r="G1169" s="108">
        <v>34.04</v>
      </c>
      <c r="H1169" s="25"/>
      <c r="I1169" s="111">
        <f t="shared" si="37"/>
        <v>0</v>
      </c>
      <c r="J1169" s="107" t="str">
        <f t="shared" si="36"/>
        <v/>
      </c>
    </row>
    <row r="1170" spans="1:10">
      <c r="A1170" s="22">
        <v>1169</v>
      </c>
      <c r="B1170" s="22" t="s">
        <v>15</v>
      </c>
      <c r="C1170" s="40" t="s">
        <v>8483</v>
      </c>
      <c r="D1170" s="39" t="s">
        <v>14487</v>
      </c>
      <c r="E1170" s="22">
        <v>624</v>
      </c>
      <c r="F1170" s="22">
        <v>71</v>
      </c>
      <c r="G1170" s="108">
        <v>58.643333333333338</v>
      </c>
      <c r="H1170" s="25"/>
      <c r="I1170" s="111">
        <f t="shared" si="37"/>
        <v>0</v>
      </c>
      <c r="J1170" s="107" t="str">
        <f t="shared" si="36"/>
        <v/>
      </c>
    </row>
    <row r="1171" spans="1:10">
      <c r="A1171" s="22">
        <v>1170</v>
      </c>
      <c r="B1171" s="22" t="s">
        <v>15</v>
      </c>
      <c r="C1171" s="40" t="s">
        <v>8482</v>
      </c>
      <c r="D1171" s="39" t="s">
        <v>2983</v>
      </c>
      <c r="E1171" s="22">
        <v>99207</v>
      </c>
      <c r="F1171" s="22">
        <v>5</v>
      </c>
      <c r="G1171" s="108">
        <v>173.83333333333334</v>
      </c>
      <c r="H1171" s="25"/>
      <c r="I1171" s="111">
        <f t="shared" si="37"/>
        <v>0</v>
      </c>
      <c r="J1171" s="107" t="str">
        <f t="shared" si="36"/>
        <v/>
      </c>
    </row>
    <row r="1172" spans="1:10">
      <c r="A1172" s="22">
        <v>1171</v>
      </c>
      <c r="B1172" s="22" t="s">
        <v>15</v>
      </c>
      <c r="C1172" s="40" t="s">
        <v>8481</v>
      </c>
      <c r="D1172" s="39" t="s">
        <v>14488</v>
      </c>
      <c r="E1172" s="22">
        <v>99207</v>
      </c>
      <c r="F1172" s="22">
        <v>6</v>
      </c>
      <c r="G1172" s="108">
        <v>248.59</v>
      </c>
      <c r="H1172" s="25"/>
      <c r="I1172" s="111">
        <f t="shared" si="37"/>
        <v>0</v>
      </c>
      <c r="J1172" s="107" t="str">
        <f t="shared" si="36"/>
        <v/>
      </c>
    </row>
    <row r="1173" spans="1:10">
      <c r="A1173" s="22">
        <v>1172</v>
      </c>
      <c r="B1173" s="22" t="s">
        <v>15</v>
      </c>
      <c r="C1173" s="40" t="s">
        <v>8480</v>
      </c>
      <c r="D1173" s="39" t="s">
        <v>3841</v>
      </c>
      <c r="E1173" s="22">
        <v>76823</v>
      </c>
      <c r="F1173" s="22">
        <v>5</v>
      </c>
      <c r="G1173" s="108">
        <v>478</v>
      </c>
      <c r="H1173" s="25"/>
      <c r="I1173" s="111">
        <f t="shared" si="37"/>
        <v>0</v>
      </c>
      <c r="J1173" s="107" t="str">
        <f t="shared" si="36"/>
        <v/>
      </c>
    </row>
    <row r="1174" spans="1:10">
      <c r="A1174" s="22">
        <v>1173</v>
      </c>
      <c r="B1174" s="22" t="s">
        <v>15</v>
      </c>
      <c r="C1174" s="40" t="s">
        <v>8479</v>
      </c>
      <c r="D1174" s="39" t="s">
        <v>14247</v>
      </c>
      <c r="E1174" s="22">
        <v>99207</v>
      </c>
      <c r="F1174" s="22">
        <v>5</v>
      </c>
      <c r="G1174" s="108">
        <v>263.54000000000002</v>
      </c>
      <c r="H1174" s="25"/>
      <c r="I1174" s="111">
        <f t="shared" si="37"/>
        <v>0</v>
      </c>
      <c r="J1174" s="107" t="str">
        <f t="shared" si="36"/>
        <v/>
      </c>
    </row>
    <row r="1175" spans="1:10">
      <c r="A1175" s="22">
        <v>1174</v>
      </c>
      <c r="B1175" s="22" t="s">
        <v>15</v>
      </c>
      <c r="C1175" s="40" t="s">
        <v>8478</v>
      </c>
      <c r="D1175" s="39" t="s">
        <v>2777</v>
      </c>
      <c r="E1175" s="22">
        <v>99207</v>
      </c>
      <c r="F1175" s="22">
        <v>5</v>
      </c>
      <c r="G1175" s="108">
        <v>1010.1133333333333</v>
      </c>
      <c r="H1175" s="25"/>
      <c r="I1175" s="111">
        <f t="shared" si="37"/>
        <v>0</v>
      </c>
      <c r="J1175" s="107" t="str">
        <f t="shared" si="36"/>
        <v/>
      </c>
    </row>
    <row r="1176" spans="1:10">
      <c r="A1176" s="22">
        <v>1175</v>
      </c>
      <c r="B1176" s="22" t="s">
        <v>15</v>
      </c>
      <c r="C1176" s="40" t="s">
        <v>8477</v>
      </c>
      <c r="D1176" s="39" t="s">
        <v>2775</v>
      </c>
      <c r="E1176" s="22">
        <v>99207</v>
      </c>
      <c r="F1176" s="22">
        <v>7</v>
      </c>
      <c r="G1176" s="108">
        <v>15.833333333333334</v>
      </c>
      <c r="H1176" s="25"/>
      <c r="I1176" s="111">
        <f t="shared" si="37"/>
        <v>0</v>
      </c>
      <c r="J1176" s="107" t="str">
        <f t="shared" si="36"/>
        <v/>
      </c>
    </row>
    <row r="1177" spans="1:10">
      <c r="A1177" s="22">
        <v>1176</v>
      </c>
      <c r="B1177" s="22" t="s">
        <v>15</v>
      </c>
      <c r="C1177" s="40" t="s">
        <v>8476</v>
      </c>
      <c r="D1177" s="39" t="s">
        <v>3042</v>
      </c>
      <c r="E1177" s="22">
        <v>99207</v>
      </c>
      <c r="F1177" s="22">
        <v>5</v>
      </c>
      <c r="G1177" s="108">
        <v>38.176666666666669</v>
      </c>
      <c r="H1177" s="25"/>
      <c r="I1177" s="111">
        <f t="shared" si="37"/>
        <v>0</v>
      </c>
      <c r="J1177" s="107" t="str">
        <f t="shared" si="36"/>
        <v/>
      </c>
    </row>
    <row r="1178" spans="1:10">
      <c r="A1178" s="22">
        <v>1177</v>
      </c>
      <c r="B1178" s="22" t="s">
        <v>15</v>
      </c>
      <c r="C1178" s="40" t="s">
        <v>8475</v>
      </c>
      <c r="D1178" s="39" t="s">
        <v>14489</v>
      </c>
      <c r="E1178" s="22">
        <v>11362</v>
      </c>
      <c r="F1178" s="22">
        <v>8</v>
      </c>
      <c r="G1178" s="108">
        <v>451.5</v>
      </c>
      <c r="H1178" s="25"/>
      <c r="I1178" s="111">
        <f t="shared" si="37"/>
        <v>0</v>
      </c>
      <c r="J1178" s="107" t="str">
        <f t="shared" si="36"/>
        <v/>
      </c>
    </row>
    <row r="1179" spans="1:10">
      <c r="A1179" s="22">
        <v>1178</v>
      </c>
      <c r="B1179" s="22" t="s">
        <v>15</v>
      </c>
      <c r="C1179" s="40" t="s">
        <v>8474</v>
      </c>
      <c r="D1179" s="39" t="s">
        <v>6461</v>
      </c>
      <c r="E1179" s="22">
        <v>99207</v>
      </c>
      <c r="F1179" s="22">
        <v>5</v>
      </c>
      <c r="G1179" s="108">
        <v>1361.55</v>
      </c>
      <c r="H1179" s="25"/>
      <c r="I1179" s="111">
        <f t="shared" si="37"/>
        <v>0</v>
      </c>
      <c r="J1179" s="107" t="str">
        <f t="shared" si="36"/>
        <v/>
      </c>
    </row>
    <row r="1180" spans="1:10">
      <c r="A1180" s="22">
        <v>1179</v>
      </c>
      <c r="B1180" s="22" t="s">
        <v>15</v>
      </c>
      <c r="C1180" s="40" t="s">
        <v>8473</v>
      </c>
      <c r="D1180" s="39" t="s">
        <v>7338</v>
      </c>
      <c r="E1180" s="22">
        <v>78118</v>
      </c>
      <c r="F1180" s="22">
        <v>10</v>
      </c>
      <c r="G1180" s="108">
        <v>2300.1</v>
      </c>
      <c r="H1180" s="25"/>
      <c r="I1180" s="111">
        <f t="shared" si="37"/>
        <v>0</v>
      </c>
      <c r="J1180" s="107" t="str">
        <f t="shared" si="36"/>
        <v/>
      </c>
    </row>
    <row r="1181" spans="1:10">
      <c r="A1181" s="22">
        <v>1180</v>
      </c>
      <c r="B1181" s="22" t="s">
        <v>15</v>
      </c>
      <c r="C1181" s="40" t="s">
        <v>8472</v>
      </c>
      <c r="D1181" s="39" t="s">
        <v>14458</v>
      </c>
      <c r="E1181" s="22">
        <v>84256</v>
      </c>
      <c r="F1181" s="22">
        <v>5</v>
      </c>
      <c r="G1181" s="108">
        <v>85.01</v>
      </c>
      <c r="H1181" s="25"/>
      <c r="I1181" s="111">
        <f t="shared" si="37"/>
        <v>0</v>
      </c>
      <c r="J1181" s="107" t="str">
        <f t="shared" si="36"/>
        <v/>
      </c>
    </row>
    <row r="1182" spans="1:10">
      <c r="A1182" s="22">
        <v>1181</v>
      </c>
      <c r="B1182" s="22" t="s">
        <v>15</v>
      </c>
      <c r="C1182" s="40" t="s">
        <v>8471</v>
      </c>
      <c r="D1182" s="39" t="s">
        <v>14490</v>
      </c>
      <c r="E1182" s="22">
        <v>73030</v>
      </c>
      <c r="F1182" s="22">
        <v>5</v>
      </c>
      <c r="G1182" s="108">
        <v>222.79</v>
      </c>
      <c r="H1182" s="25"/>
      <c r="I1182" s="111">
        <f t="shared" si="37"/>
        <v>0</v>
      </c>
      <c r="J1182" s="107" t="str">
        <f t="shared" si="36"/>
        <v/>
      </c>
    </row>
    <row r="1183" spans="1:10">
      <c r="A1183" s="22">
        <v>1182</v>
      </c>
      <c r="B1183" s="22" t="s">
        <v>15</v>
      </c>
      <c r="C1183" s="40" t="s">
        <v>8470</v>
      </c>
      <c r="D1183" s="39" t="s">
        <v>14491</v>
      </c>
      <c r="E1183" s="22">
        <v>99207</v>
      </c>
      <c r="F1183" s="22">
        <v>17</v>
      </c>
      <c r="G1183" s="108">
        <v>433.91</v>
      </c>
      <c r="H1183" s="25"/>
      <c r="I1183" s="111">
        <f t="shared" si="37"/>
        <v>0</v>
      </c>
      <c r="J1183" s="107" t="str">
        <f t="shared" si="36"/>
        <v/>
      </c>
    </row>
    <row r="1184" spans="1:10">
      <c r="A1184" s="22">
        <v>1183</v>
      </c>
      <c r="B1184" s="22" t="s">
        <v>15</v>
      </c>
      <c r="C1184" s="40" t="s">
        <v>8469</v>
      </c>
      <c r="D1184" s="39" t="s">
        <v>14470</v>
      </c>
      <c r="E1184" s="22">
        <v>99207</v>
      </c>
      <c r="F1184" s="22">
        <v>5</v>
      </c>
      <c r="G1184" s="108">
        <v>646.44333333333327</v>
      </c>
      <c r="H1184" s="25"/>
      <c r="I1184" s="111">
        <f t="shared" si="37"/>
        <v>0</v>
      </c>
      <c r="J1184" s="107" t="str">
        <f t="shared" si="36"/>
        <v/>
      </c>
    </row>
    <row r="1185" spans="1:10">
      <c r="A1185" s="22">
        <v>1184</v>
      </c>
      <c r="B1185" s="22" t="s">
        <v>15</v>
      </c>
      <c r="C1185" s="40" t="s">
        <v>8468</v>
      </c>
      <c r="D1185" s="39" t="s">
        <v>2759</v>
      </c>
      <c r="E1185" s="22">
        <v>73030</v>
      </c>
      <c r="F1185" s="22">
        <v>7</v>
      </c>
      <c r="G1185" s="108">
        <v>29.85</v>
      </c>
      <c r="H1185" s="25"/>
      <c r="I1185" s="111">
        <f t="shared" si="37"/>
        <v>0</v>
      </c>
      <c r="J1185" s="107" t="str">
        <f t="shared" si="36"/>
        <v/>
      </c>
    </row>
    <row r="1186" spans="1:10">
      <c r="A1186" s="22">
        <v>1185</v>
      </c>
      <c r="B1186" s="22" t="s">
        <v>15</v>
      </c>
      <c r="C1186" s="40" t="s">
        <v>8467</v>
      </c>
      <c r="D1186" s="39" t="s">
        <v>8466</v>
      </c>
      <c r="E1186" s="22">
        <v>26101</v>
      </c>
      <c r="F1186" s="22">
        <v>5</v>
      </c>
      <c r="G1186" s="108">
        <v>335.33</v>
      </c>
      <c r="H1186" s="25"/>
      <c r="I1186" s="111">
        <f t="shared" si="37"/>
        <v>0</v>
      </c>
      <c r="J1186" s="107" t="str">
        <f t="shared" si="36"/>
        <v/>
      </c>
    </row>
    <row r="1187" spans="1:10">
      <c r="A1187" s="22">
        <v>1186</v>
      </c>
      <c r="B1187" s="22" t="s">
        <v>15</v>
      </c>
      <c r="C1187" s="40" t="s">
        <v>8465</v>
      </c>
      <c r="D1187" s="39" t="s">
        <v>8464</v>
      </c>
      <c r="E1187" s="22">
        <v>26101</v>
      </c>
      <c r="F1187" s="22">
        <v>5</v>
      </c>
      <c r="G1187" s="108">
        <v>440.06</v>
      </c>
      <c r="H1187" s="25"/>
      <c r="I1187" s="111">
        <f t="shared" si="37"/>
        <v>0</v>
      </c>
      <c r="J1187" s="107" t="str">
        <f t="shared" si="36"/>
        <v/>
      </c>
    </row>
    <row r="1188" spans="1:10">
      <c r="A1188" s="22">
        <v>1187</v>
      </c>
      <c r="B1188" s="22" t="s">
        <v>15</v>
      </c>
      <c r="C1188" s="40" t="s">
        <v>8463</v>
      </c>
      <c r="D1188" s="39" t="s">
        <v>14492</v>
      </c>
      <c r="E1188" s="22" t="s">
        <v>8462</v>
      </c>
      <c r="F1188" s="22">
        <v>5</v>
      </c>
      <c r="G1188" s="108">
        <v>3370</v>
      </c>
      <c r="H1188" s="25"/>
      <c r="I1188" s="111">
        <f t="shared" si="37"/>
        <v>0</v>
      </c>
      <c r="J1188" s="107" t="str">
        <f t="shared" si="36"/>
        <v/>
      </c>
    </row>
    <row r="1189" spans="1:10">
      <c r="A1189" s="22">
        <v>1188</v>
      </c>
      <c r="B1189" s="22" t="s">
        <v>15</v>
      </c>
      <c r="C1189" s="40" t="s">
        <v>8461</v>
      </c>
      <c r="D1189" s="39" t="s">
        <v>14221</v>
      </c>
      <c r="E1189" s="22">
        <v>78570</v>
      </c>
      <c r="F1189" s="22">
        <v>5</v>
      </c>
      <c r="G1189" s="108">
        <v>906.30666666666673</v>
      </c>
      <c r="H1189" s="25"/>
      <c r="I1189" s="111">
        <f t="shared" si="37"/>
        <v>0</v>
      </c>
      <c r="J1189" s="107" t="str">
        <f t="shared" si="36"/>
        <v/>
      </c>
    </row>
    <row r="1190" spans="1:10">
      <c r="A1190" s="22">
        <v>1189</v>
      </c>
      <c r="B1190" s="22" t="s">
        <v>15</v>
      </c>
      <c r="C1190" s="40" t="s">
        <v>8460</v>
      </c>
      <c r="D1190" s="39" t="s">
        <v>3410</v>
      </c>
      <c r="E1190" s="22" t="s">
        <v>2382</v>
      </c>
      <c r="F1190" s="22">
        <v>5</v>
      </c>
      <c r="G1190" s="108">
        <v>97.280000000000015</v>
      </c>
      <c r="H1190" s="25"/>
      <c r="I1190" s="111">
        <f t="shared" si="37"/>
        <v>0</v>
      </c>
      <c r="J1190" s="107" t="str">
        <f t="shared" si="36"/>
        <v/>
      </c>
    </row>
    <row r="1191" spans="1:10">
      <c r="A1191" s="22">
        <v>1190</v>
      </c>
      <c r="B1191" s="22" t="s">
        <v>15</v>
      </c>
      <c r="C1191" s="40" t="s">
        <v>8459</v>
      </c>
      <c r="D1191" s="39" t="s">
        <v>8458</v>
      </c>
      <c r="E1191" s="22">
        <v>73030</v>
      </c>
      <c r="F1191" s="22">
        <v>5</v>
      </c>
      <c r="G1191" s="108">
        <v>51.47</v>
      </c>
      <c r="H1191" s="25"/>
      <c r="I1191" s="111">
        <f t="shared" si="37"/>
        <v>0</v>
      </c>
      <c r="J1191" s="107" t="str">
        <f t="shared" si="36"/>
        <v/>
      </c>
    </row>
    <row r="1192" spans="1:10">
      <c r="A1192" s="22">
        <v>1191</v>
      </c>
      <c r="B1192" s="22" t="s">
        <v>15</v>
      </c>
      <c r="C1192" s="40" t="s">
        <v>8457</v>
      </c>
      <c r="D1192" s="39" t="s">
        <v>14493</v>
      </c>
      <c r="E1192" s="22" t="s">
        <v>4565</v>
      </c>
      <c r="F1192" s="22">
        <v>5</v>
      </c>
      <c r="G1192" s="108">
        <v>395</v>
      </c>
      <c r="H1192" s="25"/>
      <c r="I1192" s="111">
        <f t="shared" si="37"/>
        <v>0</v>
      </c>
      <c r="J1192" s="107" t="str">
        <f t="shared" si="36"/>
        <v/>
      </c>
    </row>
    <row r="1193" spans="1:10">
      <c r="A1193" s="22">
        <v>1192</v>
      </c>
      <c r="B1193" s="22" t="s">
        <v>15</v>
      </c>
      <c r="C1193" s="40" t="s">
        <v>8456</v>
      </c>
      <c r="D1193" s="39" t="s">
        <v>8455</v>
      </c>
      <c r="E1193" s="22" t="s">
        <v>7652</v>
      </c>
      <c r="F1193" s="22">
        <v>5</v>
      </c>
      <c r="G1193" s="108">
        <v>200</v>
      </c>
      <c r="H1193" s="25"/>
      <c r="I1193" s="111">
        <f t="shared" si="37"/>
        <v>0</v>
      </c>
      <c r="J1193" s="107" t="str">
        <f t="shared" si="36"/>
        <v/>
      </c>
    </row>
    <row r="1194" spans="1:10">
      <c r="A1194" s="22">
        <v>1193</v>
      </c>
      <c r="B1194" s="22" t="s">
        <v>15</v>
      </c>
      <c r="C1194" s="40" t="s">
        <v>8454</v>
      </c>
      <c r="D1194" s="39" t="s">
        <v>14494</v>
      </c>
      <c r="E1194" s="22">
        <v>73030</v>
      </c>
      <c r="F1194" s="22">
        <v>5</v>
      </c>
      <c r="G1194" s="108">
        <v>61.84</v>
      </c>
      <c r="H1194" s="25"/>
      <c r="I1194" s="111">
        <f t="shared" si="37"/>
        <v>0</v>
      </c>
      <c r="J1194" s="107" t="str">
        <f t="shared" si="36"/>
        <v/>
      </c>
    </row>
    <row r="1195" spans="1:10">
      <c r="A1195" s="22">
        <v>1194</v>
      </c>
      <c r="B1195" s="22" t="s">
        <v>15</v>
      </c>
      <c r="C1195" s="40" t="s">
        <v>8453</v>
      </c>
      <c r="D1195" s="39" t="s">
        <v>2743</v>
      </c>
      <c r="E1195" s="22">
        <v>74063</v>
      </c>
      <c r="F1195" s="22">
        <v>50</v>
      </c>
      <c r="G1195" s="108">
        <v>3</v>
      </c>
      <c r="H1195" s="25"/>
      <c r="I1195" s="111">
        <f t="shared" si="37"/>
        <v>0</v>
      </c>
      <c r="J1195" s="107" t="str">
        <f t="shared" si="36"/>
        <v/>
      </c>
    </row>
    <row r="1196" spans="1:10">
      <c r="A1196" s="22">
        <v>1195</v>
      </c>
      <c r="B1196" s="22" t="s">
        <v>15</v>
      </c>
      <c r="C1196" s="40" t="s">
        <v>8452</v>
      </c>
      <c r="D1196" s="39" t="s">
        <v>3419</v>
      </c>
      <c r="E1196" s="22">
        <v>74063</v>
      </c>
      <c r="F1196" s="22">
        <v>18</v>
      </c>
      <c r="G1196" s="108">
        <v>3.17</v>
      </c>
      <c r="H1196" s="25"/>
      <c r="I1196" s="111">
        <f t="shared" si="37"/>
        <v>0</v>
      </c>
      <c r="J1196" s="107" t="str">
        <f t="shared" si="36"/>
        <v/>
      </c>
    </row>
    <row r="1197" spans="1:10">
      <c r="A1197" s="22">
        <v>1196</v>
      </c>
      <c r="B1197" s="22" t="s">
        <v>15</v>
      </c>
      <c r="C1197" s="40" t="s">
        <v>8451</v>
      </c>
      <c r="D1197" s="39" t="s">
        <v>14495</v>
      </c>
      <c r="E1197" s="22">
        <v>73030</v>
      </c>
      <c r="F1197" s="22">
        <v>5</v>
      </c>
      <c r="G1197" s="108">
        <v>36.94</v>
      </c>
      <c r="H1197" s="25"/>
      <c r="I1197" s="111">
        <f t="shared" si="37"/>
        <v>0</v>
      </c>
      <c r="J1197" s="107" t="str">
        <f t="shared" si="36"/>
        <v/>
      </c>
    </row>
    <row r="1198" spans="1:10">
      <c r="A1198" s="22">
        <v>1197</v>
      </c>
      <c r="B1198" s="22" t="s">
        <v>15</v>
      </c>
      <c r="C1198" s="40" t="s">
        <v>8450</v>
      </c>
      <c r="D1198" s="39" t="s">
        <v>14496</v>
      </c>
      <c r="E1198" s="22">
        <v>76823</v>
      </c>
      <c r="F1198" s="22">
        <v>12</v>
      </c>
      <c r="G1198" s="108">
        <v>69</v>
      </c>
      <c r="H1198" s="25"/>
      <c r="I1198" s="111">
        <f t="shared" si="37"/>
        <v>0</v>
      </c>
      <c r="J1198" s="107" t="str">
        <f t="shared" si="36"/>
        <v/>
      </c>
    </row>
    <row r="1199" spans="1:10">
      <c r="A1199" s="22">
        <v>1198</v>
      </c>
      <c r="B1199" s="22" t="s">
        <v>15</v>
      </c>
      <c r="C1199" s="40" t="s">
        <v>8450</v>
      </c>
      <c r="D1199" s="39" t="s">
        <v>14496</v>
      </c>
      <c r="E1199" s="22" t="s">
        <v>298</v>
      </c>
      <c r="F1199" s="22">
        <v>18</v>
      </c>
      <c r="G1199" s="108">
        <v>23.89</v>
      </c>
      <c r="H1199" s="25"/>
      <c r="I1199" s="111">
        <f t="shared" si="37"/>
        <v>0</v>
      </c>
      <c r="J1199" s="107" t="str">
        <f t="shared" si="36"/>
        <v/>
      </c>
    </row>
    <row r="1200" spans="1:10">
      <c r="A1200" s="22">
        <v>1199</v>
      </c>
      <c r="B1200" s="22" t="s">
        <v>15</v>
      </c>
      <c r="C1200" s="40" t="s">
        <v>8449</v>
      </c>
      <c r="D1200" s="39" t="s">
        <v>3155</v>
      </c>
      <c r="E1200" s="22">
        <v>76823</v>
      </c>
      <c r="F1200" s="22">
        <v>26</v>
      </c>
      <c r="G1200" s="108">
        <v>50</v>
      </c>
      <c r="H1200" s="25"/>
      <c r="I1200" s="111">
        <f t="shared" si="37"/>
        <v>0</v>
      </c>
      <c r="J1200" s="107" t="str">
        <f t="shared" si="36"/>
        <v/>
      </c>
    </row>
    <row r="1201" spans="1:10">
      <c r="A1201" s="22">
        <v>1200</v>
      </c>
      <c r="B1201" s="22" t="s">
        <v>15</v>
      </c>
      <c r="C1201" s="40" t="s">
        <v>8448</v>
      </c>
      <c r="D1201" s="39" t="s">
        <v>14497</v>
      </c>
      <c r="E1201" s="22" t="s">
        <v>1952</v>
      </c>
      <c r="F1201" s="22">
        <v>16</v>
      </c>
      <c r="G1201" s="108">
        <v>4.376666666666666</v>
      </c>
      <c r="H1201" s="25"/>
      <c r="I1201" s="111">
        <f t="shared" si="37"/>
        <v>0</v>
      </c>
      <c r="J1201" s="107" t="str">
        <f t="shared" si="36"/>
        <v/>
      </c>
    </row>
    <row r="1202" spans="1:10">
      <c r="A1202" s="22">
        <v>1201</v>
      </c>
      <c r="B1202" s="22" t="s">
        <v>15</v>
      </c>
      <c r="C1202" s="40" t="s">
        <v>8447</v>
      </c>
      <c r="D1202" s="39" t="s">
        <v>14497</v>
      </c>
      <c r="E1202" s="22">
        <v>76823</v>
      </c>
      <c r="F1202" s="22">
        <v>8</v>
      </c>
      <c r="G1202" s="108">
        <v>6.413333333333334</v>
      </c>
      <c r="H1202" s="25"/>
      <c r="I1202" s="111">
        <f t="shared" si="37"/>
        <v>0</v>
      </c>
      <c r="J1202" s="107" t="str">
        <f t="shared" si="36"/>
        <v/>
      </c>
    </row>
    <row r="1203" spans="1:10">
      <c r="A1203" s="22">
        <v>1202</v>
      </c>
      <c r="B1203" s="22" t="s">
        <v>15</v>
      </c>
      <c r="C1203" s="40" t="s">
        <v>8446</v>
      </c>
      <c r="D1203" s="39" t="s">
        <v>2817</v>
      </c>
      <c r="E1203" s="22" t="s">
        <v>1952</v>
      </c>
      <c r="F1203" s="22">
        <v>47</v>
      </c>
      <c r="G1203" s="108">
        <v>8.0333333333333332</v>
      </c>
      <c r="H1203" s="25"/>
      <c r="I1203" s="111">
        <f t="shared" si="37"/>
        <v>0</v>
      </c>
      <c r="J1203" s="107" t="str">
        <f t="shared" si="36"/>
        <v/>
      </c>
    </row>
    <row r="1204" spans="1:10">
      <c r="A1204" s="22">
        <v>1203</v>
      </c>
      <c r="B1204" s="22" t="s">
        <v>15</v>
      </c>
      <c r="C1204" s="40" t="s">
        <v>8445</v>
      </c>
      <c r="D1204" s="39" t="s">
        <v>14355</v>
      </c>
      <c r="E1204" s="22" t="s">
        <v>1952</v>
      </c>
      <c r="F1204" s="22">
        <v>16</v>
      </c>
      <c r="G1204" s="108">
        <v>13.553333333333333</v>
      </c>
      <c r="H1204" s="25"/>
      <c r="I1204" s="111">
        <f t="shared" si="37"/>
        <v>0</v>
      </c>
      <c r="J1204" s="107" t="str">
        <f t="shared" si="36"/>
        <v/>
      </c>
    </row>
    <row r="1205" spans="1:10">
      <c r="A1205" s="22">
        <v>1204</v>
      </c>
      <c r="B1205" s="22" t="s">
        <v>15</v>
      </c>
      <c r="C1205" s="40" t="s">
        <v>8444</v>
      </c>
      <c r="D1205" s="39" t="s">
        <v>14497</v>
      </c>
      <c r="E1205" s="22" t="s">
        <v>1952</v>
      </c>
      <c r="F1205" s="22">
        <v>18</v>
      </c>
      <c r="G1205" s="108">
        <v>15.31</v>
      </c>
      <c r="H1205" s="25"/>
      <c r="I1205" s="111">
        <f t="shared" si="37"/>
        <v>0</v>
      </c>
      <c r="J1205" s="107" t="str">
        <f t="shared" si="36"/>
        <v/>
      </c>
    </row>
    <row r="1206" spans="1:10">
      <c r="A1206" s="22">
        <v>1205</v>
      </c>
      <c r="B1206" s="22" t="s">
        <v>15</v>
      </c>
      <c r="C1206" s="40" t="s">
        <v>8443</v>
      </c>
      <c r="D1206" s="39" t="s">
        <v>2752</v>
      </c>
      <c r="E1206" s="22">
        <v>76823</v>
      </c>
      <c r="F1206" s="22">
        <v>5</v>
      </c>
      <c r="G1206" s="108">
        <v>60.92</v>
      </c>
      <c r="H1206" s="25"/>
      <c r="I1206" s="111">
        <f t="shared" si="37"/>
        <v>0</v>
      </c>
      <c r="J1206" s="107" t="str">
        <f t="shared" si="36"/>
        <v/>
      </c>
    </row>
    <row r="1207" spans="1:10">
      <c r="A1207" s="22">
        <v>1206</v>
      </c>
      <c r="B1207" s="22" t="s">
        <v>15</v>
      </c>
      <c r="C1207" s="40" t="s">
        <v>8442</v>
      </c>
      <c r="D1207" s="39" t="s">
        <v>2752</v>
      </c>
      <c r="E1207" s="22">
        <v>76823</v>
      </c>
      <c r="F1207" s="22">
        <v>120</v>
      </c>
      <c r="G1207" s="108">
        <v>3.5</v>
      </c>
      <c r="H1207" s="25"/>
      <c r="I1207" s="111">
        <f t="shared" si="37"/>
        <v>0</v>
      </c>
      <c r="J1207" s="107" t="str">
        <f t="shared" si="36"/>
        <v/>
      </c>
    </row>
    <row r="1208" spans="1:10">
      <c r="A1208" s="22">
        <v>1207</v>
      </c>
      <c r="B1208" s="22" t="s">
        <v>15</v>
      </c>
      <c r="C1208" s="40" t="s">
        <v>8441</v>
      </c>
      <c r="D1208" s="39" t="s">
        <v>14355</v>
      </c>
      <c r="E1208" s="22">
        <v>6950</v>
      </c>
      <c r="F1208" s="22">
        <v>41</v>
      </c>
      <c r="G1208" s="108">
        <v>48.419999999999995</v>
      </c>
      <c r="H1208" s="25"/>
      <c r="I1208" s="111">
        <f t="shared" si="37"/>
        <v>0</v>
      </c>
      <c r="J1208" s="107" t="str">
        <f t="shared" si="36"/>
        <v/>
      </c>
    </row>
    <row r="1209" spans="1:10">
      <c r="A1209" s="22">
        <v>1208</v>
      </c>
      <c r="B1209" s="22" t="s">
        <v>15</v>
      </c>
      <c r="C1209" s="40" t="s">
        <v>8440</v>
      </c>
      <c r="D1209" s="39" t="s">
        <v>14498</v>
      </c>
      <c r="E1209" s="22">
        <v>76823</v>
      </c>
      <c r="F1209" s="22">
        <v>16</v>
      </c>
      <c r="G1209" s="108">
        <v>9</v>
      </c>
      <c r="H1209" s="25"/>
      <c r="I1209" s="111">
        <f t="shared" si="37"/>
        <v>0</v>
      </c>
      <c r="J1209" s="107" t="str">
        <f t="shared" si="36"/>
        <v/>
      </c>
    </row>
    <row r="1210" spans="1:10">
      <c r="A1210" s="22">
        <v>1209</v>
      </c>
      <c r="B1210" s="22" t="s">
        <v>15</v>
      </c>
      <c r="C1210" s="40" t="s">
        <v>8439</v>
      </c>
      <c r="D1210" s="39" t="s">
        <v>2752</v>
      </c>
      <c r="E1210" s="22">
        <v>76823</v>
      </c>
      <c r="F1210" s="22">
        <v>8</v>
      </c>
      <c r="G1210" s="108">
        <v>32.653333333333336</v>
      </c>
      <c r="H1210" s="25"/>
      <c r="I1210" s="111">
        <f t="shared" si="37"/>
        <v>0</v>
      </c>
      <c r="J1210" s="107" t="str">
        <f t="shared" si="36"/>
        <v/>
      </c>
    </row>
    <row r="1211" spans="1:10">
      <c r="A1211" s="22">
        <v>1210</v>
      </c>
      <c r="B1211" s="22" t="s">
        <v>15</v>
      </c>
      <c r="C1211" s="40" t="s">
        <v>8438</v>
      </c>
      <c r="D1211" s="39" t="s">
        <v>14355</v>
      </c>
      <c r="E1211" s="22">
        <v>76823</v>
      </c>
      <c r="F1211" s="22">
        <v>5</v>
      </c>
      <c r="G1211" s="108">
        <v>87.046666666666667</v>
      </c>
      <c r="H1211" s="25"/>
      <c r="I1211" s="111">
        <f t="shared" si="37"/>
        <v>0</v>
      </c>
      <c r="J1211" s="107" t="str">
        <f t="shared" si="36"/>
        <v/>
      </c>
    </row>
    <row r="1212" spans="1:10">
      <c r="A1212" s="22">
        <v>1211</v>
      </c>
      <c r="B1212" s="22" t="s">
        <v>15</v>
      </c>
      <c r="C1212" s="40" t="s">
        <v>8437</v>
      </c>
      <c r="D1212" s="39" t="s">
        <v>2752</v>
      </c>
      <c r="E1212" s="22">
        <v>76823</v>
      </c>
      <c r="F1212" s="22">
        <v>5</v>
      </c>
      <c r="G1212" s="108">
        <v>42.296666666666667</v>
      </c>
      <c r="H1212" s="25"/>
      <c r="I1212" s="111">
        <f t="shared" si="37"/>
        <v>0</v>
      </c>
      <c r="J1212" s="107" t="str">
        <f t="shared" si="36"/>
        <v/>
      </c>
    </row>
    <row r="1213" spans="1:10">
      <c r="A1213" s="22">
        <v>1212</v>
      </c>
      <c r="B1213" s="22" t="s">
        <v>15</v>
      </c>
      <c r="C1213" s="40" t="s">
        <v>8436</v>
      </c>
      <c r="D1213" s="39" t="s">
        <v>14355</v>
      </c>
      <c r="E1213" s="22" t="s">
        <v>1952</v>
      </c>
      <c r="F1213" s="22">
        <v>40</v>
      </c>
      <c r="G1213" s="108">
        <v>4.4799999999999995</v>
      </c>
      <c r="H1213" s="25"/>
      <c r="I1213" s="111">
        <f t="shared" si="37"/>
        <v>0</v>
      </c>
      <c r="J1213" s="107" t="str">
        <f t="shared" si="36"/>
        <v/>
      </c>
    </row>
    <row r="1214" spans="1:10">
      <c r="A1214" s="22">
        <v>1213</v>
      </c>
      <c r="B1214" s="22" t="s">
        <v>15</v>
      </c>
      <c r="C1214" s="40" t="s">
        <v>8435</v>
      </c>
      <c r="D1214" s="39" t="s">
        <v>14499</v>
      </c>
      <c r="E1214" s="22" t="s">
        <v>1952</v>
      </c>
      <c r="F1214" s="22">
        <v>30</v>
      </c>
      <c r="G1214" s="108">
        <v>2.2133333333333334</v>
      </c>
      <c r="H1214" s="25"/>
      <c r="I1214" s="111">
        <f t="shared" si="37"/>
        <v>0</v>
      </c>
      <c r="J1214" s="107" t="str">
        <f t="shared" si="36"/>
        <v/>
      </c>
    </row>
    <row r="1215" spans="1:10">
      <c r="A1215" s="22">
        <v>1214</v>
      </c>
      <c r="B1215" s="22" t="s">
        <v>15</v>
      </c>
      <c r="C1215" s="40" t="s">
        <v>8434</v>
      </c>
      <c r="D1215" s="39" t="s">
        <v>14355</v>
      </c>
      <c r="E1215" s="22" t="s">
        <v>1952</v>
      </c>
      <c r="F1215" s="22">
        <v>5</v>
      </c>
      <c r="G1215" s="108">
        <v>33.553333333333335</v>
      </c>
      <c r="H1215" s="25"/>
      <c r="I1215" s="111">
        <f t="shared" si="37"/>
        <v>0</v>
      </c>
      <c r="J1215" s="107" t="str">
        <f t="shared" si="36"/>
        <v/>
      </c>
    </row>
    <row r="1216" spans="1:10">
      <c r="A1216" s="22">
        <v>1215</v>
      </c>
      <c r="B1216" s="22" t="s">
        <v>15</v>
      </c>
      <c r="C1216" s="40" t="s">
        <v>1954</v>
      </c>
      <c r="D1216" s="39" t="s">
        <v>14355</v>
      </c>
      <c r="E1216" s="22" t="s">
        <v>1952</v>
      </c>
      <c r="F1216" s="22">
        <v>12</v>
      </c>
      <c r="G1216" s="108">
        <v>45.639999999999993</v>
      </c>
      <c r="H1216" s="25"/>
      <c r="I1216" s="111">
        <f t="shared" si="37"/>
        <v>0</v>
      </c>
      <c r="J1216" s="107" t="str">
        <f t="shared" si="36"/>
        <v/>
      </c>
    </row>
    <row r="1217" spans="1:10">
      <c r="A1217" s="22">
        <v>1216</v>
      </c>
      <c r="B1217" s="22" t="s">
        <v>15</v>
      </c>
      <c r="C1217" s="40" t="s">
        <v>1954</v>
      </c>
      <c r="D1217" s="39" t="s">
        <v>14355</v>
      </c>
      <c r="E1217" s="22">
        <v>92215</v>
      </c>
      <c r="F1217" s="22">
        <v>24</v>
      </c>
      <c r="G1217" s="108">
        <v>69.75333333333333</v>
      </c>
      <c r="H1217" s="25"/>
      <c r="I1217" s="111">
        <f t="shared" si="37"/>
        <v>0</v>
      </c>
      <c r="J1217" s="107" t="str">
        <f t="shared" si="36"/>
        <v/>
      </c>
    </row>
    <row r="1218" spans="1:10">
      <c r="A1218" s="22">
        <v>1217</v>
      </c>
      <c r="B1218" s="22" t="s">
        <v>15</v>
      </c>
      <c r="C1218" s="40" t="s">
        <v>8433</v>
      </c>
      <c r="D1218" s="39" t="s">
        <v>2752</v>
      </c>
      <c r="E1218" s="22" t="s">
        <v>1952</v>
      </c>
      <c r="F1218" s="22">
        <v>6</v>
      </c>
      <c r="G1218" s="108">
        <v>22.946666666666669</v>
      </c>
      <c r="H1218" s="25"/>
      <c r="I1218" s="111">
        <f t="shared" si="37"/>
        <v>0</v>
      </c>
      <c r="J1218" s="107" t="str">
        <f t="shared" ref="J1218:J1281" si="38">IF(H:H&gt;G:G, "Above Estimated Unit Price", "")</f>
        <v/>
      </c>
    </row>
    <row r="1219" spans="1:10">
      <c r="A1219" s="22">
        <v>1218</v>
      </c>
      <c r="B1219" s="22" t="s">
        <v>15</v>
      </c>
      <c r="C1219" s="40" t="s">
        <v>8432</v>
      </c>
      <c r="D1219" s="39" t="s">
        <v>14497</v>
      </c>
      <c r="E1219" s="22" t="s">
        <v>1952</v>
      </c>
      <c r="F1219" s="22">
        <v>7</v>
      </c>
      <c r="G1219" s="108">
        <v>12.513333333333334</v>
      </c>
      <c r="H1219" s="25"/>
      <c r="I1219" s="111">
        <f t="shared" ref="I1219:I1281" si="39">F1219*H1219</f>
        <v>0</v>
      </c>
      <c r="J1219" s="107" t="str">
        <f t="shared" si="38"/>
        <v/>
      </c>
    </row>
    <row r="1220" spans="1:10">
      <c r="A1220" s="22">
        <v>1219</v>
      </c>
      <c r="B1220" s="22" t="s">
        <v>15</v>
      </c>
      <c r="C1220" s="40" t="s">
        <v>8431</v>
      </c>
      <c r="D1220" s="39" t="s">
        <v>14355</v>
      </c>
      <c r="E1220" s="22" t="s">
        <v>1952</v>
      </c>
      <c r="F1220" s="22">
        <v>5</v>
      </c>
      <c r="G1220" s="108">
        <v>17.13</v>
      </c>
      <c r="H1220" s="25"/>
      <c r="I1220" s="111">
        <f t="shared" si="39"/>
        <v>0</v>
      </c>
      <c r="J1220" s="107" t="str">
        <f t="shared" si="38"/>
        <v/>
      </c>
    </row>
    <row r="1221" spans="1:10">
      <c r="A1221" s="22">
        <v>1220</v>
      </c>
      <c r="B1221" s="22" t="s">
        <v>15</v>
      </c>
      <c r="C1221" s="40" t="s">
        <v>8430</v>
      </c>
      <c r="D1221" s="39" t="s">
        <v>14355</v>
      </c>
      <c r="E1221" s="22" t="s">
        <v>1952</v>
      </c>
      <c r="F1221" s="22">
        <v>20</v>
      </c>
      <c r="G1221" s="108">
        <v>10</v>
      </c>
      <c r="H1221" s="25"/>
      <c r="I1221" s="111">
        <f t="shared" si="39"/>
        <v>0</v>
      </c>
      <c r="J1221" s="107" t="str">
        <f t="shared" si="38"/>
        <v/>
      </c>
    </row>
    <row r="1222" spans="1:10">
      <c r="A1222" s="22">
        <v>1221</v>
      </c>
      <c r="B1222" s="22" t="s">
        <v>15</v>
      </c>
      <c r="C1222" s="40" t="s">
        <v>8429</v>
      </c>
      <c r="D1222" s="39" t="s">
        <v>2752</v>
      </c>
      <c r="E1222" s="22" t="s">
        <v>1952</v>
      </c>
      <c r="F1222" s="22">
        <v>9</v>
      </c>
      <c r="G1222" s="108">
        <v>10.073333333333332</v>
      </c>
      <c r="H1222" s="25"/>
      <c r="I1222" s="111">
        <f t="shared" si="39"/>
        <v>0</v>
      </c>
      <c r="J1222" s="107" t="str">
        <f t="shared" si="38"/>
        <v/>
      </c>
    </row>
    <row r="1223" spans="1:10">
      <c r="A1223" s="22">
        <v>1222</v>
      </c>
      <c r="B1223" s="22" t="s">
        <v>15</v>
      </c>
      <c r="C1223" s="40" t="s">
        <v>8428</v>
      </c>
      <c r="D1223" s="39" t="s">
        <v>2752</v>
      </c>
      <c r="E1223" s="22" t="s">
        <v>1952</v>
      </c>
      <c r="F1223" s="22">
        <v>5</v>
      </c>
      <c r="G1223" s="108">
        <v>50.28</v>
      </c>
      <c r="H1223" s="25"/>
      <c r="I1223" s="111">
        <f t="shared" si="39"/>
        <v>0</v>
      </c>
      <c r="J1223" s="107" t="str">
        <f t="shared" si="38"/>
        <v/>
      </c>
    </row>
    <row r="1224" spans="1:10">
      <c r="A1224" s="22">
        <v>1223</v>
      </c>
      <c r="B1224" s="22" t="s">
        <v>15</v>
      </c>
      <c r="C1224" s="40" t="s">
        <v>8427</v>
      </c>
      <c r="D1224" s="39" t="s">
        <v>14355</v>
      </c>
      <c r="E1224" s="22" t="s">
        <v>1952</v>
      </c>
      <c r="F1224" s="22">
        <v>11</v>
      </c>
      <c r="G1224" s="108">
        <v>13.216666666666667</v>
      </c>
      <c r="H1224" s="25"/>
      <c r="I1224" s="111">
        <f t="shared" si="39"/>
        <v>0</v>
      </c>
      <c r="J1224" s="107" t="str">
        <f t="shared" si="38"/>
        <v/>
      </c>
    </row>
    <row r="1225" spans="1:10">
      <c r="A1225" s="22">
        <v>1224</v>
      </c>
      <c r="B1225" s="22" t="s">
        <v>15</v>
      </c>
      <c r="C1225" s="40" t="s">
        <v>8426</v>
      </c>
      <c r="D1225" s="39" t="s">
        <v>14355</v>
      </c>
      <c r="E1225" s="22">
        <v>27624</v>
      </c>
      <c r="F1225" s="22">
        <v>5</v>
      </c>
      <c r="G1225" s="108">
        <v>62.306666666666665</v>
      </c>
      <c r="H1225" s="25"/>
      <c r="I1225" s="111">
        <f t="shared" si="39"/>
        <v>0</v>
      </c>
      <c r="J1225" s="107" t="str">
        <f t="shared" si="38"/>
        <v/>
      </c>
    </row>
    <row r="1226" spans="1:10">
      <c r="A1226" s="22">
        <v>1225</v>
      </c>
      <c r="B1226" s="22" t="s">
        <v>15</v>
      </c>
      <c r="C1226" s="40" t="s">
        <v>8425</v>
      </c>
      <c r="D1226" s="39" t="s">
        <v>8424</v>
      </c>
      <c r="E1226" s="22" t="s">
        <v>1952</v>
      </c>
      <c r="F1226" s="22">
        <v>12</v>
      </c>
      <c r="G1226" s="108">
        <v>27.996666666666666</v>
      </c>
      <c r="H1226" s="25"/>
      <c r="I1226" s="111">
        <f t="shared" si="39"/>
        <v>0</v>
      </c>
      <c r="J1226" s="107" t="str">
        <f t="shared" si="38"/>
        <v/>
      </c>
    </row>
    <row r="1227" spans="1:10">
      <c r="A1227" s="22">
        <v>1226</v>
      </c>
      <c r="B1227" s="22" t="s">
        <v>15</v>
      </c>
      <c r="C1227" s="40" t="s">
        <v>8423</v>
      </c>
      <c r="D1227" s="39" t="s">
        <v>14355</v>
      </c>
      <c r="E1227" s="22" t="s">
        <v>1952</v>
      </c>
      <c r="F1227" s="22">
        <v>76</v>
      </c>
      <c r="G1227" s="108">
        <v>32.449999999999996</v>
      </c>
      <c r="H1227" s="25"/>
      <c r="I1227" s="111">
        <f t="shared" si="39"/>
        <v>0</v>
      </c>
      <c r="J1227" s="107" t="str">
        <f t="shared" si="38"/>
        <v/>
      </c>
    </row>
    <row r="1228" spans="1:10">
      <c r="A1228" s="22">
        <v>1227</v>
      </c>
      <c r="B1228" s="22" t="s">
        <v>15</v>
      </c>
      <c r="C1228" s="40" t="s">
        <v>8422</v>
      </c>
      <c r="D1228" s="39" t="s">
        <v>14355</v>
      </c>
      <c r="E1228" s="22" t="s">
        <v>1952</v>
      </c>
      <c r="F1228" s="22">
        <v>32</v>
      </c>
      <c r="G1228" s="108">
        <v>7.2133333333333338</v>
      </c>
      <c r="H1228" s="25"/>
      <c r="I1228" s="111">
        <f t="shared" si="39"/>
        <v>0</v>
      </c>
      <c r="J1228" s="107" t="str">
        <f t="shared" si="38"/>
        <v/>
      </c>
    </row>
    <row r="1229" spans="1:10">
      <c r="A1229" s="22">
        <v>1228</v>
      </c>
      <c r="B1229" s="22" t="s">
        <v>15</v>
      </c>
      <c r="C1229" s="40" t="s">
        <v>8421</v>
      </c>
      <c r="D1229" s="39" t="s">
        <v>14355</v>
      </c>
      <c r="E1229" s="22" t="s">
        <v>8420</v>
      </c>
      <c r="F1229" s="22">
        <v>10</v>
      </c>
      <c r="G1229" s="108">
        <v>13.35</v>
      </c>
      <c r="H1229" s="25"/>
      <c r="I1229" s="111">
        <f t="shared" si="39"/>
        <v>0</v>
      </c>
      <c r="J1229" s="107" t="str">
        <f t="shared" si="38"/>
        <v/>
      </c>
    </row>
    <row r="1230" spans="1:10">
      <c r="A1230" s="22">
        <v>1229</v>
      </c>
      <c r="B1230" s="22" t="s">
        <v>15</v>
      </c>
      <c r="C1230" s="40" t="s">
        <v>8419</v>
      </c>
      <c r="D1230" s="39" t="s">
        <v>14355</v>
      </c>
      <c r="E1230" s="22">
        <v>76823</v>
      </c>
      <c r="F1230" s="22">
        <v>12</v>
      </c>
      <c r="G1230" s="108">
        <v>10.36</v>
      </c>
      <c r="H1230" s="25"/>
      <c r="I1230" s="111">
        <f t="shared" si="39"/>
        <v>0</v>
      </c>
      <c r="J1230" s="107" t="str">
        <f t="shared" si="38"/>
        <v/>
      </c>
    </row>
    <row r="1231" spans="1:10">
      <c r="A1231" s="22">
        <v>1230</v>
      </c>
      <c r="B1231" s="22" t="s">
        <v>15</v>
      </c>
      <c r="C1231" s="40" t="s">
        <v>8418</v>
      </c>
      <c r="D1231" s="39" t="s">
        <v>2752</v>
      </c>
      <c r="E1231" s="22" t="s">
        <v>1952</v>
      </c>
      <c r="F1231" s="22">
        <v>5</v>
      </c>
      <c r="G1231" s="108">
        <v>19.039999999999996</v>
      </c>
      <c r="H1231" s="25"/>
      <c r="I1231" s="111">
        <f t="shared" si="39"/>
        <v>0</v>
      </c>
      <c r="J1231" s="107" t="str">
        <f t="shared" si="38"/>
        <v/>
      </c>
    </row>
    <row r="1232" spans="1:10">
      <c r="A1232" s="22">
        <v>1231</v>
      </c>
      <c r="B1232" s="22" t="s">
        <v>15</v>
      </c>
      <c r="C1232" s="40" t="s">
        <v>8417</v>
      </c>
      <c r="D1232" s="39" t="s">
        <v>2817</v>
      </c>
      <c r="E1232" s="22" t="s">
        <v>1952</v>
      </c>
      <c r="F1232" s="22">
        <v>22</v>
      </c>
      <c r="G1232" s="108">
        <v>6.87</v>
      </c>
      <c r="H1232" s="25"/>
      <c r="I1232" s="111">
        <f t="shared" si="39"/>
        <v>0</v>
      </c>
      <c r="J1232" s="107" t="str">
        <f t="shared" si="38"/>
        <v/>
      </c>
    </row>
    <row r="1233" spans="1:10">
      <c r="A1233" s="22">
        <v>1232</v>
      </c>
      <c r="B1233" s="22" t="s">
        <v>15</v>
      </c>
      <c r="C1233" s="40" t="s">
        <v>8416</v>
      </c>
      <c r="D1233" s="39" t="s">
        <v>14355</v>
      </c>
      <c r="E1233" s="22" t="s">
        <v>1952</v>
      </c>
      <c r="F1233" s="22">
        <v>5</v>
      </c>
      <c r="G1233" s="108">
        <v>47.193333333333328</v>
      </c>
      <c r="H1233" s="25"/>
      <c r="I1233" s="111">
        <f t="shared" si="39"/>
        <v>0</v>
      </c>
      <c r="J1233" s="107" t="str">
        <f t="shared" si="38"/>
        <v/>
      </c>
    </row>
    <row r="1234" spans="1:10">
      <c r="A1234" s="22">
        <v>1233</v>
      </c>
      <c r="B1234" s="22" t="s">
        <v>15</v>
      </c>
      <c r="C1234" s="40" t="s">
        <v>8415</v>
      </c>
      <c r="D1234" s="39" t="s">
        <v>14355</v>
      </c>
      <c r="E1234" s="22">
        <v>76823</v>
      </c>
      <c r="F1234" s="22">
        <v>42</v>
      </c>
      <c r="G1234" s="108">
        <v>1.9133333333333333</v>
      </c>
      <c r="H1234" s="25"/>
      <c r="I1234" s="111">
        <f t="shared" si="39"/>
        <v>0</v>
      </c>
      <c r="J1234" s="107" t="str">
        <f t="shared" si="38"/>
        <v/>
      </c>
    </row>
    <row r="1235" spans="1:10">
      <c r="A1235" s="22">
        <v>1234</v>
      </c>
      <c r="B1235" s="22" t="s">
        <v>15</v>
      </c>
      <c r="C1235" s="40" t="s">
        <v>8414</v>
      </c>
      <c r="D1235" s="39" t="s">
        <v>14497</v>
      </c>
      <c r="E1235" s="22" t="s">
        <v>1952</v>
      </c>
      <c r="F1235" s="22">
        <v>31</v>
      </c>
      <c r="G1235" s="108">
        <v>9.6633333333333322</v>
      </c>
      <c r="H1235" s="25"/>
      <c r="I1235" s="111">
        <f t="shared" si="39"/>
        <v>0</v>
      </c>
      <c r="J1235" s="107" t="str">
        <f t="shared" si="38"/>
        <v/>
      </c>
    </row>
    <row r="1236" spans="1:10">
      <c r="A1236" s="22">
        <v>1235</v>
      </c>
      <c r="B1236" s="22" t="s">
        <v>15</v>
      </c>
      <c r="C1236" s="40" t="s">
        <v>8413</v>
      </c>
      <c r="D1236" s="39" t="s">
        <v>2752</v>
      </c>
      <c r="E1236" s="22" t="s">
        <v>1952</v>
      </c>
      <c r="F1236" s="22">
        <v>9</v>
      </c>
      <c r="G1236" s="108">
        <v>25.736666666666668</v>
      </c>
      <c r="H1236" s="25"/>
      <c r="I1236" s="111">
        <f t="shared" si="39"/>
        <v>0</v>
      </c>
      <c r="J1236" s="107" t="str">
        <f t="shared" si="38"/>
        <v/>
      </c>
    </row>
    <row r="1237" spans="1:10">
      <c r="A1237" s="22">
        <v>1236</v>
      </c>
      <c r="B1237" s="22" t="s">
        <v>15</v>
      </c>
      <c r="C1237" s="40" t="s">
        <v>8412</v>
      </c>
      <c r="D1237" s="39" t="s">
        <v>2817</v>
      </c>
      <c r="E1237" s="22">
        <v>76823</v>
      </c>
      <c r="F1237" s="22">
        <v>21</v>
      </c>
      <c r="G1237" s="108">
        <v>5.75</v>
      </c>
      <c r="H1237" s="25"/>
      <c r="I1237" s="111">
        <f t="shared" si="39"/>
        <v>0</v>
      </c>
      <c r="J1237" s="107" t="str">
        <f t="shared" si="38"/>
        <v/>
      </c>
    </row>
    <row r="1238" spans="1:10">
      <c r="A1238" s="22">
        <v>1237</v>
      </c>
      <c r="B1238" s="22" t="s">
        <v>15</v>
      </c>
      <c r="C1238" s="40" t="s">
        <v>8411</v>
      </c>
      <c r="D1238" s="39" t="s">
        <v>2752</v>
      </c>
      <c r="E1238" s="22">
        <v>76823</v>
      </c>
      <c r="F1238" s="22">
        <v>5</v>
      </c>
      <c r="G1238" s="108">
        <v>427.15000000000003</v>
      </c>
      <c r="H1238" s="25"/>
      <c r="I1238" s="111">
        <f t="shared" si="39"/>
        <v>0</v>
      </c>
      <c r="J1238" s="107" t="str">
        <f t="shared" si="38"/>
        <v/>
      </c>
    </row>
    <row r="1239" spans="1:10">
      <c r="A1239" s="22">
        <v>1238</v>
      </c>
      <c r="B1239" s="22" t="s">
        <v>15</v>
      </c>
      <c r="C1239" s="40" t="s">
        <v>8410</v>
      </c>
      <c r="D1239" s="39" t="s">
        <v>14355</v>
      </c>
      <c r="E1239" s="22" t="s">
        <v>1952</v>
      </c>
      <c r="F1239" s="22">
        <v>8</v>
      </c>
      <c r="G1239" s="108">
        <v>40.379999999999995</v>
      </c>
      <c r="H1239" s="25"/>
      <c r="I1239" s="111">
        <f t="shared" si="39"/>
        <v>0</v>
      </c>
      <c r="J1239" s="107" t="str">
        <f t="shared" si="38"/>
        <v/>
      </c>
    </row>
    <row r="1240" spans="1:10">
      <c r="A1240" s="22">
        <v>1239</v>
      </c>
      <c r="B1240" s="22" t="s">
        <v>15</v>
      </c>
      <c r="C1240" s="40" t="s">
        <v>8409</v>
      </c>
      <c r="D1240" s="39" t="s">
        <v>2817</v>
      </c>
      <c r="E1240" s="22" t="s">
        <v>298</v>
      </c>
      <c r="F1240" s="22">
        <v>5</v>
      </c>
      <c r="G1240" s="108">
        <v>38</v>
      </c>
      <c r="H1240" s="25"/>
      <c r="I1240" s="111">
        <f t="shared" si="39"/>
        <v>0</v>
      </c>
      <c r="J1240" s="107" t="str">
        <f t="shared" si="38"/>
        <v/>
      </c>
    </row>
    <row r="1241" spans="1:10">
      <c r="A1241" s="22">
        <v>1240</v>
      </c>
      <c r="B1241" s="22" t="s">
        <v>15</v>
      </c>
      <c r="C1241" s="40" t="s">
        <v>8408</v>
      </c>
      <c r="D1241" s="39" t="s">
        <v>2752</v>
      </c>
      <c r="E1241" s="22">
        <v>6725</v>
      </c>
      <c r="F1241" s="22">
        <v>682</v>
      </c>
      <c r="G1241" s="108">
        <v>0.77666666666666673</v>
      </c>
      <c r="H1241" s="25"/>
      <c r="I1241" s="111">
        <f t="shared" si="39"/>
        <v>0</v>
      </c>
      <c r="J1241" s="107" t="str">
        <f t="shared" si="38"/>
        <v/>
      </c>
    </row>
    <row r="1242" spans="1:10">
      <c r="A1242" s="22">
        <v>1241</v>
      </c>
      <c r="B1242" s="22" t="s">
        <v>15</v>
      </c>
      <c r="C1242" s="40" t="s">
        <v>8407</v>
      </c>
      <c r="D1242" s="39" t="s">
        <v>2817</v>
      </c>
      <c r="E1242" s="22" t="s">
        <v>298</v>
      </c>
      <c r="F1242" s="22">
        <v>24</v>
      </c>
      <c r="G1242" s="108">
        <v>9</v>
      </c>
      <c r="H1242" s="25"/>
      <c r="I1242" s="111">
        <f t="shared" si="39"/>
        <v>0</v>
      </c>
      <c r="J1242" s="107" t="str">
        <f t="shared" si="38"/>
        <v/>
      </c>
    </row>
    <row r="1243" spans="1:10">
      <c r="A1243" s="22">
        <v>1242</v>
      </c>
      <c r="B1243" s="22" t="s">
        <v>15</v>
      </c>
      <c r="C1243" s="40" t="s">
        <v>8406</v>
      </c>
      <c r="D1243" s="39" t="s">
        <v>2752</v>
      </c>
      <c r="E1243" s="22" t="s">
        <v>1952</v>
      </c>
      <c r="F1243" s="22">
        <v>330</v>
      </c>
      <c r="G1243" s="108">
        <v>0.86</v>
      </c>
      <c r="H1243" s="25"/>
      <c r="I1243" s="111">
        <f t="shared" si="39"/>
        <v>0</v>
      </c>
      <c r="J1243" s="107" t="str">
        <f t="shared" si="38"/>
        <v/>
      </c>
    </row>
    <row r="1244" spans="1:10">
      <c r="A1244" s="22">
        <v>1243</v>
      </c>
      <c r="B1244" s="22" t="s">
        <v>15</v>
      </c>
      <c r="C1244" s="40" t="s">
        <v>8405</v>
      </c>
      <c r="D1244" s="39" t="s">
        <v>2752</v>
      </c>
      <c r="E1244" s="22">
        <v>76823</v>
      </c>
      <c r="F1244" s="22">
        <v>76</v>
      </c>
      <c r="G1244" s="108">
        <v>3</v>
      </c>
      <c r="H1244" s="25"/>
      <c r="I1244" s="111">
        <f t="shared" si="39"/>
        <v>0</v>
      </c>
      <c r="J1244" s="107" t="str">
        <f t="shared" si="38"/>
        <v/>
      </c>
    </row>
    <row r="1245" spans="1:10">
      <c r="A1245" s="22">
        <v>1244</v>
      </c>
      <c r="B1245" s="22" t="s">
        <v>15</v>
      </c>
      <c r="C1245" s="40" t="s">
        <v>8404</v>
      </c>
      <c r="D1245" s="39" t="s">
        <v>2752</v>
      </c>
      <c r="E1245" s="22">
        <v>17446</v>
      </c>
      <c r="F1245" s="22">
        <v>12</v>
      </c>
      <c r="G1245" s="108">
        <v>19.87</v>
      </c>
      <c r="H1245" s="25"/>
      <c r="I1245" s="111">
        <f t="shared" si="39"/>
        <v>0</v>
      </c>
      <c r="J1245" s="107" t="str">
        <f t="shared" si="38"/>
        <v/>
      </c>
    </row>
    <row r="1246" spans="1:10">
      <c r="A1246" s="22">
        <v>1245</v>
      </c>
      <c r="B1246" s="22" t="s">
        <v>15</v>
      </c>
      <c r="C1246" s="40" t="s">
        <v>8403</v>
      </c>
      <c r="D1246" s="39" t="s">
        <v>2752</v>
      </c>
      <c r="E1246" s="22" t="s">
        <v>1952</v>
      </c>
      <c r="F1246" s="22">
        <v>114</v>
      </c>
      <c r="G1246" s="108">
        <v>6.9633333333333338</v>
      </c>
      <c r="H1246" s="25"/>
      <c r="I1246" s="111">
        <f t="shared" si="39"/>
        <v>0</v>
      </c>
      <c r="J1246" s="107" t="str">
        <f t="shared" si="38"/>
        <v/>
      </c>
    </row>
    <row r="1247" spans="1:10">
      <c r="A1247" s="22">
        <v>1246</v>
      </c>
      <c r="B1247" s="22" t="s">
        <v>15</v>
      </c>
      <c r="C1247" s="40" t="s">
        <v>8402</v>
      </c>
      <c r="D1247" s="39" t="s">
        <v>14355</v>
      </c>
      <c r="E1247" s="22">
        <v>6950</v>
      </c>
      <c r="F1247" s="22">
        <v>87</v>
      </c>
      <c r="G1247" s="108">
        <v>3.4599999999999995</v>
      </c>
      <c r="H1247" s="25"/>
      <c r="I1247" s="111">
        <f t="shared" si="39"/>
        <v>0</v>
      </c>
      <c r="J1247" s="107" t="str">
        <f t="shared" si="38"/>
        <v/>
      </c>
    </row>
    <row r="1248" spans="1:10">
      <c r="A1248" s="22">
        <v>1247</v>
      </c>
      <c r="B1248" s="22" t="s">
        <v>15</v>
      </c>
      <c r="C1248" s="40" t="s">
        <v>8401</v>
      </c>
      <c r="D1248" s="39" t="s">
        <v>2752</v>
      </c>
      <c r="E1248" s="22" t="s">
        <v>1952</v>
      </c>
      <c r="F1248" s="22">
        <v>9</v>
      </c>
      <c r="G1248" s="108">
        <v>17.47</v>
      </c>
      <c r="H1248" s="25"/>
      <c r="I1248" s="111">
        <f t="shared" si="39"/>
        <v>0</v>
      </c>
      <c r="J1248" s="107" t="str">
        <f t="shared" si="38"/>
        <v/>
      </c>
    </row>
    <row r="1249" spans="1:10">
      <c r="A1249" s="22">
        <v>1248</v>
      </c>
      <c r="B1249" s="22" t="s">
        <v>15</v>
      </c>
      <c r="C1249" s="40" t="s">
        <v>8400</v>
      </c>
      <c r="D1249" s="39" t="s">
        <v>14355</v>
      </c>
      <c r="E1249" s="22" t="s">
        <v>1952</v>
      </c>
      <c r="F1249" s="22">
        <v>484</v>
      </c>
      <c r="G1249" s="108">
        <v>1.3966666666666665</v>
      </c>
      <c r="H1249" s="25"/>
      <c r="I1249" s="111">
        <f t="shared" si="39"/>
        <v>0</v>
      </c>
      <c r="J1249" s="107" t="str">
        <f t="shared" si="38"/>
        <v/>
      </c>
    </row>
    <row r="1250" spans="1:10">
      <c r="A1250" s="22">
        <v>1249</v>
      </c>
      <c r="B1250" s="22" t="s">
        <v>15</v>
      </c>
      <c r="C1250" s="40" t="s">
        <v>8399</v>
      </c>
      <c r="D1250" s="39" t="s">
        <v>2752</v>
      </c>
      <c r="E1250" s="22" t="s">
        <v>1952</v>
      </c>
      <c r="F1250" s="22">
        <v>24</v>
      </c>
      <c r="G1250" s="108">
        <v>2.5</v>
      </c>
      <c r="H1250" s="25"/>
      <c r="I1250" s="111">
        <f t="shared" si="39"/>
        <v>0</v>
      </c>
      <c r="J1250" s="107" t="str">
        <f t="shared" si="38"/>
        <v/>
      </c>
    </row>
    <row r="1251" spans="1:10">
      <c r="A1251" s="22">
        <v>1250</v>
      </c>
      <c r="B1251" s="22" t="s">
        <v>15</v>
      </c>
      <c r="C1251" s="40" t="s">
        <v>8398</v>
      </c>
      <c r="D1251" s="39" t="s">
        <v>2817</v>
      </c>
      <c r="E1251" s="22" t="s">
        <v>298</v>
      </c>
      <c r="F1251" s="22">
        <v>86</v>
      </c>
      <c r="G1251" s="108">
        <v>3.9</v>
      </c>
      <c r="H1251" s="25"/>
      <c r="I1251" s="111">
        <f t="shared" si="39"/>
        <v>0</v>
      </c>
      <c r="J1251" s="107" t="str">
        <f t="shared" si="38"/>
        <v/>
      </c>
    </row>
    <row r="1252" spans="1:10">
      <c r="A1252" s="22">
        <v>1251</v>
      </c>
      <c r="B1252" s="22" t="s">
        <v>15</v>
      </c>
      <c r="C1252" s="40" t="s">
        <v>8397</v>
      </c>
      <c r="D1252" s="39" t="s">
        <v>2752</v>
      </c>
      <c r="E1252" s="22" t="s">
        <v>1952</v>
      </c>
      <c r="F1252" s="22">
        <v>8</v>
      </c>
      <c r="G1252" s="108">
        <v>13.729999999999999</v>
      </c>
      <c r="H1252" s="25"/>
      <c r="I1252" s="111">
        <f t="shared" si="39"/>
        <v>0</v>
      </c>
      <c r="J1252" s="107" t="str">
        <f t="shared" si="38"/>
        <v/>
      </c>
    </row>
    <row r="1253" spans="1:10">
      <c r="A1253" s="22">
        <v>1252</v>
      </c>
      <c r="B1253" s="22" t="s">
        <v>15</v>
      </c>
      <c r="C1253" s="40" t="s">
        <v>8397</v>
      </c>
      <c r="D1253" s="39" t="s">
        <v>2752</v>
      </c>
      <c r="E1253" s="22">
        <v>76823</v>
      </c>
      <c r="F1253" s="22">
        <v>36</v>
      </c>
      <c r="G1253" s="108">
        <v>11.493333333333334</v>
      </c>
      <c r="H1253" s="25"/>
      <c r="I1253" s="111">
        <f t="shared" si="39"/>
        <v>0</v>
      </c>
      <c r="J1253" s="107" t="str">
        <f t="shared" si="38"/>
        <v/>
      </c>
    </row>
    <row r="1254" spans="1:10">
      <c r="A1254" s="22">
        <v>1253</v>
      </c>
      <c r="B1254" s="22" t="s">
        <v>15</v>
      </c>
      <c r="C1254" s="40" t="s">
        <v>8396</v>
      </c>
      <c r="D1254" s="39" t="s">
        <v>14497</v>
      </c>
      <c r="E1254" s="22" t="s">
        <v>298</v>
      </c>
      <c r="F1254" s="22">
        <v>5</v>
      </c>
      <c r="G1254" s="108">
        <v>37.24</v>
      </c>
      <c r="H1254" s="25"/>
      <c r="I1254" s="111">
        <f t="shared" si="39"/>
        <v>0</v>
      </c>
      <c r="J1254" s="107" t="str">
        <f t="shared" si="38"/>
        <v/>
      </c>
    </row>
    <row r="1255" spans="1:10">
      <c r="A1255" s="22">
        <v>1254</v>
      </c>
      <c r="B1255" s="22" t="s">
        <v>15</v>
      </c>
      <c r="C1255" s="40" t="s">
        <v>8395</v>
      </c>
      <c r="D1255" s="39" t="s">
        <v>2752</v>
      </c>
      <c r="E1255" s="22">
        <v>6725</v>
      </c>
      <c r="F1255" s="22">
        <v>31</v>
      </c>
      <c r="G1255" s="108">
        <v>11.450000000000001</v>
      </c>
      <c r="H1255" s="25"/>
      <c r="I1255" s="111">
        <f t="shared" si="39"/>
        <v>0</v>
      </c>
      <c r="J1255" s="107" t="str">
        <f t="shared" si="38"/>
        <v/>
      </c>
    </row>
    <row r="1256" spans="1:10">
      <c r="A1256" s="22">
        <v>1255</v>
      </c>
      <c r="B1256" s="22" t="s">
        <v>15</v>
      </c>
      <c r="C1256" s="40" t="s">
        <v>8394</v>
      </c>
      <c r="D1256" s="39" t="s">
        <v>3155</v>
      </c>
      <c r="E1256" s="22" t="s">
        <v>1952</v>
      </c>
      <c r="F1256" s="22">
        <v>24</v>
      </c>
      <c r="G1256" s="109">
        <v>100.13</v>
      </c>
      <c r="H1256" s="25"/>
      <c r="I1256" s="111">
        <f t="shared" si="39"/>
        <v>0</v>
      </c>
      <c r="J1256" s="107" t="str">
        <f t="shared" si="38"/>
        <v/>
      </c>
    </row>
    <row r="1257" spans="1:10">
      <c r="A1257" s="22">
        <v>1256</v>
      </c>
      <c r="B1257" s="22" t="s">
        <v>15</v>
      </c>
      <c r="C1257" s="40" t="s">
        <v>8394</v>
      </c>
      <c r="D1257" s="39" t="s">
        <v>3155</v>
      </c>
      <c r="E1257" s="22">
        <v>73197</v>
      </c>
      <c r="F1257" s="22">
        <v>5</v>
      </c>
      <c r="G1257" s="109">
        <v>100.13</v>
      </c>
      <c r="H1257" s="25"/>
      <c r="I1257" s="111">
        <f t="shared" si="39"/>
        <v>0</v>
      </c>
      <c r="J1257" s="107" t="str">
        <f t="shared" si="38"/>
        <v/>
      </c>
    </row>
    <row r="1258" spans="1:10">
      <c r="A1258" s="22">
        <v>1257</v>
      </c>
      <c r="B1258" s="22" t="s">
        <v>15</v>
      </c>
      <c r="C1258" s="40" t="s">
        <v>8393</v>
      </c>
      <c r="D1258" s="39" t="s">
        <v>3155</v>
      </c>
      <c r="E1258" s="22" t="s">
        <v>1952</v>
      </c>
      <c r="F1258" s="22">
        <v>28</v>
      </c>
      <c r="G1258" s="109">
        <v>101.49</v>
      </c>
      <c r="H1258" s="25"/>
      <c r="I1258" s="111">
        <f t="shared" si="39"/>
        <v>0</v>
      </c>
      <c r="J1258" s="107" t="str">
        <f t="shared" si="38"/>
        <v/>
      </c>
    </row>
    <row r="1259" spans="1:10">
      <c r="A1259" s="22">
        <v>1258</v>
      </c>
      <c r="B1259" s="22" t="s">
        <v>15</v>
      </c>
      <c r="C1259" s="40" t="s">
        <v>8393</v>
      </c>
      <c r="D1259" s="39" t="s">
        <v>3155</v>
      </c>
      <c r="E1259" s="22">
        <v>76823</v>
      </c>
      <c r="F1259" s="22">
        <v>8</v>
      </c>
      <c r="G1259" s="109">
        <v>101.49</v>
      </c>
      <c r="H1259" s="25"/>
      <c r="I1259" s="111">
        <f t="shared" si="39"/>
        <v>0</v>
      </c>
      <c r="J1259" s="107" t="str">
        <f t="shared" si="38"/>
        <v/>
      </c>
    </row>
    <row r="1260" spans="1:10">
      <c r="A1260" s="22">
        <v>1259</v>
      </c>
      <c r="B1260" s="22" t="s">
        <v>15</v>
      </c>
      <c r="C1260" s="40" t="s">
        <v>8392</v>
      </c>
      <c r="D1260" s="39" t="s">
        <v>3236</v>
      </c>
      <c r="E1260" s="22">
        <v>76823</v>
      </c>
      <c r="F1260" s="22">
        <v>12</v>
      </c>
      <c r="G1260" s="109">
        <v>7.51</v>
      </c>
      <c r="H1260" s="25"/>
      <c r="I1260" s="111">
        <f t="shared" si="39"/>
        <v>0</v>
      </c>
      <c r="J1260" s="107" t="str">
        <f t="shared" si="38"/>
        <v/>
      </c>
    </row>
    <row r="1261" spans="1:10">
      <c r="A1261" s="22">
        <v>1260</v>
      </c>
      <c r="B1261" s="22" t="s">
        <v>15</v>
      </c>
      <c r="C1261" s="40" t="s">
        <v>8391</v>
      </c>
      <c r="D1261" s="39" t="s">
        <v>3155</v>
      </c>
      <c r="E1261" s="22" t="s">
        <v>1952</v>
      </c>
      <c r="F1261" s="22">
        <v>18</v>
      </c>
      <c r="G1261" s="109">
        <v>10.33</v>
      </c>
      <c r="H1261" s="25"/>
      <c r="I1261" s="111">
        <f t="shared" si="39"/>
        <v>0</v>
      </c>
      <c r="J1261" s="107" t="str">
        <f t="shared" si="38"/>
        <v/>
      </c>
    </row>
    <row r="1262" spans="1:10">
      <c r="A1262" s="22">
        <v>1261</v>
      </c>
      <c r="B1262" s="22" t="s">
        <v>15</v>
      </c>
      <c r="C1262" s="40" t="s">
        <v>8390</v>
      </c>
      <c r="D1262" s="39" t="s">
        <v>3236</v>
      </c>
      <c r="E1262" s="22">
        <v>76823</v>
      </c>
      <c r="F1262" s="22">
        <v>59</v>
      </c>
      <c r="G1262" s="109">
        <v>33.18</v>
      </c>
      <c r="H1262" s="25"/>
      <c r="I1262" s="111">
        <f t="shared" si="39"/>
        <v>0</v>
      </c>
      <c r="J1262" s="107" t="str">
        <f t="shared" si="38"/>
        <v/>
      </c>
    </row>
    <row r="1263" spans="1:10">
      <c r="A1263" s="22">
        <v>1262</v>
      </c>
      <c r="B1263" s="22" t="s">
        <v>15</v>
      </c>
      <c r="C1263" s="40" t="s">
        <v>8389</v>
      </c>
      <c r="D1263" s="39" t="s">
        <v>3236</v>
      </c>
      <c r="E1263" s="22">
        <v>80539</v>
      </c>
      <c r="F1263" s="22">
        <v>73</v>
      </c>
      <c r="G1263" s="109">
        <v>4.04</v>
      </c>
      <c r="H1263" s="25"/>
      <c r="I1263" s="111">
        <f t="shared" si="39"/>
        <v>0</v>
      </c>
      <c r="J1263" s="107" t="str">
        <f t="shared" si="38"/>
        <v/>
      </c>
    </row>
    <row r="1264" spans="1:10">
      <c r="A1264" s="22">
        <v>1263</v>
      </c>
      <c r="B1264" s="22" t="s">
        <v>15</v>
      </c>
      <c r="C1264" s="40" t="s">
        <v>8388</v>
      </c>
      <c r="D1264" s="39" t="s">
        <v>3155</v>
      </c>
      <c r="E1264" s="22" t="s">
        <v>1952</v>
      </c>
      <c r="F1264" s="22">
        <v>9</v>
      </c>
      <c r="G1264" s="109">
        <v>14.97</v>
      </c>
      <c r="H1264" s="25"/>
      <c r="I1264" s="111">
        <f t="shared" si="39"/>
        <v>0</v>
      </c>
      <c r="J1264" s="107" t="str">
        <f t="shared" si="38"/>
        <v/>
      </c>
    </row>
    <row r="1265" spans="1:10">
      <c r="A1265" s="22">
        <v>1264</v>
      </c>
      <c r="B1265" s="22" t="s">
        <v>15</v>
      </c>
      <c r="C1265" s="40" t="s">
        <v>8387</v>
      </c>
      <c r="D1265" s="39" t="s">
        <v>3236</v>
      </c>
      <c r="E1265" s="22" t="s">
        <v>1952</v>
      </c>
      <c r="F1265" s="22">
        <v>21</v>
      </c>
      <c r="G1265" s="109">
        <v>12.82</v>
      </c>
      <c r="H1265" s="25"/>
      <c r="I1265" s="111">
        <f t="shared" si="39"/>
        <v>0</v>
      </c>
      <c r="J1265" s="107" t="str">
        <f t="shared" si="38"/>
        <v/>
      </c>
    </row>
    <row r="1266" spans="1:10">
      <c r="A1266" s="22">
        <v>1265</v>
      </c>
      <c r="B1266" s="22" t="s">
        <v>15</v>
      </c>
      <c r="C1266" s="40" t="s">
        <v>8387</v>
      </c>
      <c r="D1266" s="39" t="s">
        <v>3236</v>
      </c>
      <c r="E1266" s="22">
        <v>76823</v>
      </c>
      <c r="F1266" s="22">
        <v>21</v>
      </c>
      <c r="G1266" s="109">
        <v>12.82</v>
      </c>
      <c r="H1266" s="25"/>
      <c r="I1266" s="111">
        <f t="shared" si="39"/>
        <v>0</v>
      </c>
      <c r="J1266" s="107" t="str">
        <f t="shared" si="38"/>
        <v/>
      </c>
    </row>
    <row r="1267" spans="1:10">
      <c r="A1267" s="22">
        <v>1266</v>
      </c>
      <c r="B1267" s="22" t="s">
        <v>15</v>
      </c>
      <c r="C1267" s="40" t="s">
        <v>8386</v>
      </c>
      <c r="D1267" s="39" t="s">
        <v>3236</v>
      </c>
      <c r="E1267" s="22" t="s">
        <v>1952</v>
      </c>
      <c r="F1267" s="22">
        <v>20</v>
      </c>
      <c r="G1267" s="109">
        <v>25.71</v>
      </c>
      <c r="H1267" s="25"/>
      <c r="I1267" s="111">
        <f t="shared" si="39"/>
        <v>0</v>
      </c>
      <c r="J1267" s="107" t="str">
        <f t="shared" si="38"/>
        <v/>
      </c>
    </row>
    <row r="1268" spans="1:10">
      <c r="A1268" s="22">
        <v>1267</v>
      </c>
      <c r="B1268" s="22" t="s">
        <v>15</v>
      </c>
      <c r="C1268" s="40" t="s">
        <v>8386</v>
      </c>
      <c r="D1268" s="39" t="s">
        <v>3236</v>
      </c>
      <c r="E1268" s="22">
        <v>76823</v>
      </c>
      <c r="F1268" s="22">
        <v>5</v>
      </c>
      <c r="G1268" s="109">
        <v>25.71</v>
      </c>
      <c r="H1268" s="25"/>
      <c r="I1268" s="111">
        <f t="shared" si="39"/>
        <v>0</v>
      </c>
      <c r="J1268" s="107" t="str">
        <f t="shared" si="38"/>
        <v/>
      </c>
    </row>
    <row r="1269" spans="1:10">
      <c r="A1269" s="22">
        <v>1268</v>
      </c>
      <c r="B1269" s="22" t="s">
        <v>15</v>
      </c>
      <c r="C1269" s="40" t="s">
        <v>8385</v>
      </c>
      <c r="D1269" s="39" t="s">
        <v>3155</v>
      </c>
      <c r="E1269" s="22" t="s">
        <v>1952</v>
      </c>
      <c r="F1269" s="22">
        <v>10</v>
      </c>
      <c r="G1269" s="109">
        <v>74.31</v>
      </c>
      <c r="H1269" s="25"/>
      <c r="I1269" s="111">
        <f t="shared" si="39"/>
        <v>0</v>
      </c>
      <c r="J1269" s="107" t="str">
        <f t="shared" si="38"/>
        <v/>
      </c>
    </row>
    <row r="1270" spans="1:10">
      <c r="A1270" s="22">
        <v>1269</v>
      </c>
      <c r="B1270" s="22" t="s">
        <v>15</v>
      </c>
      <c r="C1270" s="40" t="s">
        <v>8384</v>
      </c>
      <c r="D1270" s="39" t="s">
        <v>3155</v>
      </c>
      <c r="E1270" s="22">
        <v>76823</v>
      </c>
      <c r="F1270" s="22">
        <v>6</v>
      </c>
      <c r="G1270" s="109">
        <v>22.62</v>
      </c>
      <c r="H1270" s="25"/>
      <c r="I1270" s="111">
        <f t="shared" si="39"/>
        <v>0</v>
      </c>
      <c r="J1270" s="107" t="str">
        <f t="shared" si="38"/>
        <v/>
      </c>
    </row>
    <row r="1271" spans="1:10">
      <c r="A1271" s="22">
        <v>1270</v>
      </c>
      <c r="B1271" s="22" t="s">
        <v>15</v>
      </c>
      <c r="C1271" s="40" t="s">
        <v>8383</v>
      </c>
      <c r="D1271" s="39" t="s">
        <v>14342</v>
      </c>
      <c r="E1271" s="22" t="s">
        <v>1952</v>
      </c>
      <c r="F1271" s="22">
        <v>5</v>
      </c>
      <c r="G1271" s="109">
        <v>1127.98</v>
      </c>
      <c r="H1271" s="25"/>
      <c r="I1271" s="111">
        <f t="shared" si="39"/>
        <v>0</v>
      </c>
      <c r="J1271" s="107" t="str">
        <f t="shared" si="38"/>
        <v/>
      </c>
    </row>
    <row r="1272" spans="1:10">
      <c r="A1272" s="22">
        <v>1271</v>
      </c>
      <c r="B1272" s="22" t="s">
        <v>15</v>
      </c>
      <c r="C1272" s="40" t="s">
        <v>8382</v>
      </c>
      <c r="D1272" s="39" t="s">
        <v>3236</v>
      </c>
      <c r="E1272" s="22" t="s">
        <v>1952</v>
      </c>
      <c r="F1272" s="22">
        <v>5</v>
      </c>
      <c r="G1272" s="109">
        <v>3.09</v>
      </c>
      <c r="H1272" s="25"/>
      <c r="I1272" s="111">
        <f t="shared" si="39"/>
        <v>0</v>
      </c>
      <c r="J1272" s="107" t="str">
        <f t="shared" si="38"/>
        <v/>
      </c>
    </row>
    <row r="1273" spans="1:10">
      <c r="A1273" s="22">
        <v>1272</v>
      </c>
      <c r="B1273" s="22" t="s">
        <v>15</v>
      </c>
      <c r="C1273" s="40" t="s">
        <v>8381</v>
      </c>
      <c r="D1273" s="39" t="s">
        <v>3236</v>
      </c>
      <c r="E1273" s="22">
        <v>97928</v>
      </c>
      <c r="F1273" s="22">
        <v>11</v>
      </c>
      <c r="G1273" s="109">
        <v>24.79</v>
      </c>
      <c r="H1273" s="25"/>
      <c r="I1273" s="111">
        <f t="shared" si="39"/>
        <v>0</v>
      </c>
      <c r="J1273" s="107" t="str">
        <f t="shared" si="38"/>
        <v/>
      </c>
    </row>
    <row r="1274" spans="1:10">
      <c r="A1274" s="22">
        <v>1273</v>
      </c>
      <c r="B1274" s="22" t="s">
        <v>15</v>
      </c>
      <c r="C1274" s="40" t="s">
        <v>8380</v>
      </c>
      <c r="D1274" s="39" t="s">
        <v>3155</v>
      </c>
      <c r="E1274" s="22" t="s">
        <v>1952</v>
      </c>
      <c r="F1274" s="22">
        <v>6</v>
      </c>
      <c r="G1274" s="109">
        <v>0.36199999999999999</v>
      </c>
      <c r="H1274" s="25"/>
      <c r="I1274" s="111">
        <f t="shared" si="39"/>
        <v>0</v>
      </c>
      <c r="J1274" s="107" t="str">
        <f t="shared" si="38"/>
        <v/>
      </c>
    </row>
    <row r="1275" spans="1:10">
      <c r="A1275" s="22">
        <v>1274</v>
      </c>
      <c r="B1275" s="22" t="s">
        <v>15</v>
      </c>
      <c r="C1275" s="40" t="s">
        <v>8379</v>
      </c>
      <c r="D1275" s="39" t="s">
        <v>3236</v>
      </c>
      <c r="E1275" s="22">
        <v>27624</v>
      </c>
      <c r="F1275" s="22">
        <v>22</v>
      </c>
      <c r="G1275" s="109">
        <v>9.0500000000000007</v>
      </c>
      <c r="H1275" s="25"/>
      <c r="I1275" s="111">
        <f t="shared" si="39"/>
        <v>0</v>
      </c>
      <c r="J1275" s="107" t="str">
        <f t="shared" si="38"/>
        <v/>
      </c>
    </row>
    <row r="1276" spans="1:10">
      <c r="A1276" s="22">
        <v>1275</v>
      </c>
      <c r="B1276" s="22" t="s">
        <v>15</v>
      </c>
      <c r="C1276" s="40" t="s">
        <v>8378</v>
      </c>
      <c r="D1276" s="39" t="s">
        <v>3155</v>
      </c>
      <c r="E1276" s="22">
        <v>6725</v>
      </c>
      <c r="F1276" s="22">
        <v>9</v>
      </c>
      <c r="G1276" s="109">
        <v>9.1199999999999992</v>
      </c>
      <c r="H1276" s="25"/>
      <c r="I1276" s="111">
        <f t="shared" si="39"/>
        <v>0</v>
      </c>
      <c r="J1276" s="107" t="str">
        <f t="shared" si="38"/>
        <v/>
      </c>
    </row>
    <row r="1277" spans="1:10">
      <c r="A1277" s="22">
        <v>1276</v>
      </c>
      <c r="B1277" s="22" t="s">
        <v>15</v>
      </c>
      <c r="C1277" s="40" t="s">
        <v>8378</v>
      </c>
      <c r="D1277" s="39" t="s">
        <v>3155</v>
      </c>
      <c r="E1277" s="22" t="s">
        <v>1952</v>
      </c>
      <c r="F1277" s="22">
        <v>37</v>
      </c>
      <c r="G1277" s="109">
        <v>9.1199999999999992</v>
      </c>
      <c r="H1277" s="25"/>
      <c r="I1277" s="111">
        <f t="shared" si="39"/>
        <v>0</v>
      </c>
      <c r="J1277" s="107" t="str">
        <f t="shared" si="38"/>
        <v/>
      </c>
    </row>
    <row r="1278" spans="1:10">
      <c r="A1278" s="22">
        <v>1277</v>
      </c>
      <c r="B1278" s="22" t="s">
        <v>15</v>
      </c>
      <c r="C1278" s="40" t="s">
        <v>8378</v>
      </c>
      <c r="D1278" s="39" t="s">
        <v>3155</v>
      </c>
      <c r="E1278" s="22">
        <v>76823</v>
      </c>
      <c r="F1278" s="22">
        <v>5</v>
      </c>
      <c r="G1278" s="109">
        <v>9.1199999999999992</v>
      </c>
      <c r="H1278" s="25"/>
      <c r="I1278" s="111">
        <f t="shared" si="39"/>
        <v>0</v>
      </c>
      <c r="J1278" s="107" t="str">
        <f t="shared" si="38"/>
        <v/>
      </c>
    </row>
    <row r="1279" spans="1:10">
      <c r="A1279" s="22">
        <v>1278</v>
      </c>
      <c r="B1279" s="22" t="s">
        <v>15</v>
      </c>
      <c r="C1279" s="40" t="s">
        <v>8377</v>
      </c>
      <c r="D1279" s="39" t="s">
        <v>3236</v>
      </c>
      <c r="E1279" s="22" t="s">
        <v>1952</v>
      </c>
      <c r="F1279" s="22">
        <v>22</v>
      </c>
      <c r="G1279" s="109">
        <v>4.55</v>
      </c>
      <c r="H1279" s="25"/>
      <c r="I1279" s="111">
        <f t="shared" si="39"/>
        <v>0</v>
      </c>
      <c r="J1279" s="107" t="str">
        <f t="shared" si="38"/>
        <v/>
      </c>
    </row>
    <row r="1280" spans="1:10">
      <c r="A1280" s="22">
        <v>1279</v>
      </c>
      <c r="B1280" s="22" t="s">
        <v>15</v>
      </c>
      <c r="C1280" s="40" t="s">
        <v>8376</v>
      </c>
      <c r="D1280" s="39" t="s">
        <v>3236</v>
      </c>
      <c r="E1280" s="22">
        <v>76823</v>
      </c>
      <c r="F1280" s="22">
        <v>8</v>
      </c>
      <c r="G1280" s="109">
        <v>28.4</v>
      </c>
      <c r="H1280" s="25"/>
      <c r="I1280" s="111">
        <f t="shared" si="39"/>
        <v>0</v>
      </c>
      <c r="J1280" s="107" t="str">
        <f t="shared" si="38"/>
        <v/>
      </c>
    </row>
    <row r="1281" spans="1:10">
      <c r="A1281" s="22">
        <v>1281</v>
      </c>
      <c r="B1281" s="22" t="s">
        <v>15</v>
      </c>
      <c r="C1281" s="40" t="s">
        <v>8375</v>
      </c>
      <c r="D1281" s="39" t="s">
        <v>3236</v>
      </c>
      <c r="E1281" s="22" t="s">
        <v>1952</v>
      </c>
      <c r="F1281" s="22">
        <v>23</v>
      </c>
      <c r="G1281" s="109">
        <v>17.18</v>
      </c>
      <c r="H1281" s="25"/>
      <c r="I1281" s="111">
        <f t="shared" si="39"/>
        <v>0</v>
      </c>
      <c r="J1281" s="107" t="str">
        <f t="shared" si="38"/>
        <v/>
      </c>
    </row>
    <row r="1282" spans="1:10">
      <c r="A1282" s="22">
        <v>1282</v>
      </c>
      <c r="B1282" s="22" t="s">
        <v>15</v>
      </c>
      <c r="C1282" s="40" t="s">
        <v>8374</v>
      </c>
      <c r="D1282" s="39" t="s">
        <v>3236</v>
      </c>
      <c r="E1282" s="22">
        <v>6950</v>
      </c>
      <c r="F1282" s="22">
        <v>5</v>
      </c>
      <c r="G1282" s="109">
        <v>34.32</v>
      </c>
      <c r="H1282" s="25"/>
      <c r="I1282" s="111">
        <f t="shared" ref="I1282:I1344" si="40">F1282*H1282</f>
        <v>0</v>
      </c>
      <c r="J1282" s="107" t="str">
        <f t="shared" ref="J1282:J1345" si="41">IF(H:H&gt;G:G, "Above Estimated Unit Price", "")</f>
        <v/>
      </c>
    </row>
    <row r="1283" spans="1:10">
      <c r="A1283" s="22">
        <v>1283</v>
      </c>
      <c r="B1283" s="22" t="s">
        <v>15</v>
      </c>
      <c r="C1283" s="40" t="s">
        <v>8373</v>
      </c>
      <c r="D1283" s="39" t="s">
        <v>14500</v>
      </c>
      <c r="E1283" s="22">
        <v>76823</v>
      </c>
      <c r="F1283" s="22">
        <v>5</v>
      </c>
      <c r="G1283" s="109">
        <v>11.99</v>
      </c>
      <c r="H1283" s="25"/>
      <c r="I1283" s="111">
        <f t="shared" si="40"/>
        <v>0</v>
      </c>
      <c r="J1283" s="107" t="str">
        <f t="shared" si="41"/>
        <v/>
      </c>
    </row>
    <row r="1284" spans="1:10">
      <c r="A1284" s="22">
        <v>1284</v>
      </c>
      <c r="B1284" s="22" t="s">
        <v>15</v>
      </c>
      <c r="C1284" s="40" t="s">
        <v>8373</v>
      </c>
      <c r="D1284" s="39" t="s">
        <v>14500</v>
      </c>
      <c r="E1284" s="22" t="s">
        <v>298</v>
      </c>
      <c r="F1284" s="22">
        <v>64</v>
      </c>
      <c r="G1284" s="109">
        <v>11.99</v>
      </c>
      <c r="H1284" s="25"/>
      <c r="I1284" s="111">
        <f t="shared" si="40"/>
        <v>0</v>
      </c>
      <c r="J1284" s="107" t="str">
        <f t="shared" si="41"/>
        <v/>
      </c>
    </row>
    <row r="1285" spans="1:10">
      <c r="A1285" s="22">
        <v>1285</v>
      </c>
      <c r="B1285" s="22" t="s">
        <v>15</v>
      </c>
      <c r="C1285" s="40" t="s">
        <v>8372</v>
      </c>
      <c r="D1285" s="39" t="s">
        <v>14079</v>
      </c>
      <c r="E1285" s="22" t="s">
        <v>1952</v>
      </c>
      <c r="F1285" s="22">
        <v>45</v>
      </c>
      <c r="G1285" s="109">
        <v>6.29</v>
      </c>
      <c r="H1285" s="25"/>
      <c r="I1285" s="111">
        <f t="shared" si="40"/>
        <v>0</v>
      </c>
      <c r="J1285" s="107" t="str">
        <f t="shared" si="41"/>
        <v/>
      </c>
    </row>
    <row r="1286" spans="1:10">
      <c r="A1286" s="22">
        <v>1286</v>
      </c>
      <c r="B1286" s="22" t="s">
        <v>15</v>
      </c>
      <c r="C1286" s="40" t="s">
        <v>8371</v>
      </c>
      <c r="D1286" s="39" t="s">
        <v>3236</v>
      </c>
      <c r="E1286" s="22" t="s">
        <v>1952</v>
      </c>
      <c r="F1286" s="22">
        <v>14</v>
      </c>
      <c r="G1286" s="109">
        <v>41.92</v>
      </c>
      <c r="H1286" s="25"/>
      <c r="I1286" s="111">
        <f t="shared" si="40"/>
        <v>0</v>
      </c>
      <c r="J1286" s="107" t="str">
        <f t="shared" si="41"/>
        <v/>
      </c>
    </row>
    <row r="1287" spans="1:10">
      <c r="A1287" s="22">
        <v>1287</v>
      </c>
      <c r="B1287" s="22" t="s">
        <v>15</v>
      </c>
      <c r="C1287" s="40" t="s">
        <v>8370</v>
      </c>
      <c r="D1287" s="39" t="s">
        <v>3236</v>
      </c>
      <c r="E1287" s="22">
        <v>76823</v>
      </c>
      <c r="F1287" s="22">
        <v>5</v>
      </c>
      <c r="G1287" s="109">
        <v>26.99</v>
      </c>
      <c r="H1287" s="25"/>
      <c r="I1287" s="111">
        <f t="shared" si="40"/>
        <v>0</v>
      </c>
      <c r="J1287" s="107" t="str">
        <f t="shared" si="41"/>
        <v/>
      </c>
    </row>
    <row r="1288" spans="1:10">
      <c r="A1288" s="22">
        <v>1288</v>
      </c>
      <c r="B1288" s="22" t="s">
        <v>15</v>
      </c>
      <c r="C1288" s="40" t="s">
        <v>8369</v>
      </c>
      <c r="D1288" s="39" t="s">
        <v>3236</v>
      </c>
      <c r="E1288" s="22">
        <v>76823</v>
      </c>
      <c r="F1288" s="22">
        <v>5</v>
      </c>
      <c r="G1288" s="109">
        <v>7.1</v>
      </c>
      <c r="H1288" s="25"/>
      <c r="I1288" s="111">
        <f t="shared" si="40"/>
        <v>0</v>
      </c>
      <c r="J1288" s="107" t="str">
        <f t="shared" si="41"/>
        <v/>
      </c>
    </row>
    <row r="1289" spans="1:10">
      <c r="A1289" s="22">
        <v>1289</v>
      </c>
      <c r="B1289" s="22" t="s">
        <v>15</v>
      </c>
      <c r="C1289" s="40" t="s">
        <v>8368</v>
      </c>
      <c r="D1289" s="39" t="s">
        <v>3236</v>
      </c>
      <c r="E1289" s="22" t="s">
        <v>1952</v>
      </c>
      <c r="F1289" s="22">
        <v>9</v>
      </c>
      <c r="G1289" s="109">
        <v>10.56</v>
      </c>
      <c r="H1289" s="25"/>
      <c r="I1289" s="111">
        <f t="shared" si="40"/>
        <v>0</v>
      </c>
      <c r="J1289" s="107" t="str">
        <f t="shared" si="41"/>
        <v/>
      </c>
    </row>
    <row r="1290" spans="1:10">
      <c r="A1290" s="22">
        <v>1290</v>
      </c>
      <c r="B1290" s="22" t="s">
        <v>15</v>
      </c>
      <c r="C1290" s="40" t="s">
        <v>8367</v>
      </c>
      <c r="D1290" s="39" t="s">
        <v>3155</v>
      </c>
      <c r="E1290" s="22" t="s">
        <v>1952</v>
      </c>
      <c r="F1290" s="22">
        <v>6</v>
      </c>
      <c r="G1290" s="109">
        <v>19.14</v>
      </c>
      <c r="H1290" s="25"/>
      <c r="I1290" s="111">
        <f t="shared" si="40"/>
        <v>0</v>
      </c>
      <c r="J1290" s="107" t="str">
        <f t="shared" si="41"/>
        <v/>
      </c>
    </row>
    <row r="1291" spans="1:10">
      <c r="A1291" s="22">
        <v>1291</v>
      </c>
      <c r="B1291" s="22" t="s">
        <v>15</v>
      </c>
      <c r="C1291" s="40" t="s">
        <v>8366</v>
      </c>
      <c r="D1291" s="39" t="s">
        <v>3236</v>
      </c>
      <c r="E1291" s="22" t="s">
        <v>1952</v>
      </c>
      <c r="F1291" s="22">
        <v>5</v>
      </c>
      <c r="G1291" s="109">
        <v>57.3</v>
      </c>
      <c r="H1291" s="25"/>
      <c r="I1291" s="111">
        <f t="shared" si="40"/>
        <v>0</v>
      </c>
      <c r="J1291" s="107" t="str">
        <f t="shared" si="41"/>
        <v/>
      </c>
    </row>
    <row r="1292" spans="1:10">
      <c r="A1292" s="22">
        <v>1292</v>
      </c>
      <c r="B1292" s="22" t="s">
        <v>15</v>
      </c>
      <c r="C1292" s="40" t="s">
        <v>8365</v>
      </c>
      <c r="D1292" s="39" t="s">
        <v>3155</v>
      </c>
      <c r="E1292" s="22" t="s">
        <v>1952</v>
      </c>
      <c r="F1292" s="22">
        <v>8</v>
      </c>
      <c r="G1292" s="109">
        <v>3.65</v>
      </c>
      <c r="H1292" s="25"/>
      <c r="I1292" s="111">
        <f t="shared" si="40"/>
        <v>0</v>
      </c>
      <c r="J1292" s="107" t="str">
        <f t="shared" si="41"/>
        <v/>
      </c>
    </row>
    <row r="1293" spans="1:10">
      <c r="A1293" s="22">
        <v>1293</v>
      </c>
      <c r="B1293" s="22" t="s">
        <v>15</v>
      </c>
      <c r="C1293" s="40" t="s">
        <v>8364</v>
      </c>
      <c r="D1293" s="39" t="s">
        <v>3236</v>
      </c>
      <c r="E1293" s="22">
        <v>76823</v>
      </c>
      <c r="F1293" s="22">
        <v>18</v>
      </c>
      <c r="G1293" s="109">
        <v>1.79</v>
      </c>
      <c r="H1293" s="25"/>
      <c r="I1293" s="111">
        <f t="shared" si="40"/>
        <v>0</v>
      </c>
      <c r="J1293" s="107" t="str">
        <f t="shared" si="41"/>
        <v/>
      </c>
    </row>
    <row r="1294" spans="1:10">
      <c r="A1294" s="22">
        <v>1294</v>
      </c>
      <c r="B1294" s="22" t="s">
        <v>15</v>
      </c>
      <c r="C1294" s="40" t="s">
        <v>8363</v>
      </c>
      <c r="D1294" s="39" t="s">
        <v>3236</v>
      </c>
      <c r="E1294" s="22" t="s">
        <v>1952</v>
      </c>
      <c r="F1294" s="22">
        <v>12</v>
      </c>
      <c r="G1294" s="109">
        <v>50.37</v>
      </c>
      <c r="H1294" s="25"/>
      <c r="I1294" s="111">
        <f t="shared" si="40"/>
        <v>0</v>
      </c>
      <c r="J1294" s="107" t="str">
        <f t="shared" si="41"/>
        <v/>
      </c>
    </row>
    <row r="1295" spans="1:10">
      <c r="A1295" s="22">
        <v>1295</v>
      </c>
      <c r="B1295" s="22" t="s">
        <v>15</v>
      </c>
      <c r="C1295" s="40" t="s">
        <v>8363</v>
      </c>
      <c r="D1295" s="39" t="s">
        <v>3236</v>
      </c>
      <c r="E1295" s="22">
        <v>76823</v>
      </c>
      <c r="F1295" s="22">
        <v>8</v>
      </c>
      <c r="G1295" s="109">
        <v>50.37</v>
      </c>
      <c r="H1295" s="25"/>
      <c r="I1295" s="111">
        <f t="shared" si="40"/>
        <v>0</v>
      </c>
      <c r="J1295" s="107" t="str">
        <f t="shared" si="41"/>
        <v/>
      </c>
    </row>
    <row r="1296" spans="1:10">
      <c r="A1296" s="22">
        <v>1296</v>
      </c>
      <c r="B1296" s="22" t="s">
        <v>15</v>
      </c>
      <c r="C1296" s="40" t="s">
        <v>8362</v>
      </c>
      <c r="D1296" s="39" t="s">
        <v>3236</v>
      </c>
      <c r="E1296" s="22" t="s">
        <v>1952</v>
      </c>
      <c r="F1296" s="22">
        <v>64</v>
      </c>
      <c r="G1296" s="109">
        <v>6</v>
      </c>
      <c r="H1296" s="25"/>
      <c r="I1296" s="111">
        <f t="shared" si="40"/>
        <v>0</v>
      </c>
      <c r="J1296" s="107" t="str">
        <f t="shared" si="41"/>
        <v/>
      </c>
    </row>
    <row r="1297" spans="1:10">
      <c r="A1297" s="22">
        <v>1297</v>
      </c>
      <c r="B1297" s="22" t="s">
        <v>15</v>
      </c>
      <c r="C1297" s="40" t="s">
        <v>8361</v>
      </c>
      <c r="D1297" s="39" t="s">
        <v>3236</v>
      </c>
      <c r="E1297" s="22" t="s">
        <v>1952</v>
      </c>
      <c r="F1297" s="22">
        <v>211</v>
      </c>
      <c r="G1297" s="109">
        <v>0.6</v>
      </c>
      <c r="H1297" s="25"/>
      <c r="I1297" s="111">
        <f t="shared" si="40"/>
        <v>0</v>
      </c>
      <c r="J1297" s="107" t="str">
        <f t="shared" si="41"/>
        <v/>
      </c>
    </row>
    <row r="1298" spans="1:10">
      <c r="A1298" s="22">
        <v>1298</v>
      </c>
      <c r="B1298" s="22" t="s">
        <v>15</v>
      </c>
      <c r="C1298" s="40" t="s">
        <v>8360</v>
      </c>
      <c r="D1298" s="39" t="s">
        <v>14501</v>
      </c>
      <c r="E1298" s="22" t="s">
        <v>1952</v>
      </c>
      <c r="F1298" s="22">
        <v>80</v>
      </c>
      <c r="G1298" s="109">
        <v>2.78</v>
      </c>
      <c r="H1298" s="25"/>
      <c r="I1298" s="111">
        <f t="shared" si="40"/>
        <v>0</v>
      </c>
      <c r="J1298" s="107" t="str">
        <f t="shared" si="41"/>
        <v/>
      </c>
    </row>
    <row r="1299" spans="1:10">
      <c r="A1299" s="22">
        <v>1299</v>
      </c>
      <c r="B1299" s="22" t="s">
        <v>15</v>
      </c>
      <c r="C1299" s="40" t="s">
        <v>8359</v>
      </c>
      <c r="D1299" s="39" t="s">
        <v>3236</v>
      </c>
      <c r="E1299" s="22" t="s">
        <v>1952</v>
      </c>
      <c r="F1299" s="22">
        <v>8</v>
      </c>
      <c r="G1299" s="109">
        <v>18.02</v>
      </c>
      <c r="H1299" s="25"/>
      <c r="I1299" s="111">
        <f t="shared" si="40"/>
        <v>0</v>
      </c>
      <c r="J1299" s="107" t="str">
        <f t="shared" si="41"/>
        <v/>
      </c>
    </row>
    <row r="1300" spans="1:10">
      <c r="A1300" s="22">
        <v>1300</v>
      </c>
      <c r="B1300" s="22" t="s">
        <v>15</v>
      </c>
      <c r="C1300" s="40" t="s">
        <v>8358</v>
      </c>
      <c r="D1300" s="39" t="s">
        <v>3155</v>
      </c>
      <c r="E1300" s="22" t="s">
        <v>1952</v>
      </c>
      <c r="F1300" s="22">
        <v>60</v>
      </c>
      <c r="G1300" s="109">
        <v>5.43</v>
      </c>
      <c r="H1300" s="25"/>
      <c r="I1300" s="111">
        <f t="shared" si="40"/>
        <v>0</v>
      </c>
      <c r="J1300" s="107" t="str">
        <f t="shared" si="41"/>
        <v/>
      </c>
    </row>
    <row r="1301" spans="1:10">
      <c r="A1301" s="22">
        <v>1301</v>
      </c>
      <c r="B1301" s="22" t="s">
        <v>15</v>
      </c>
      <c r="C1301" s="40" t="s">
        <v>8357</v>
      </c>
      <c r="D1301" s="39" t="s">
        <v>3236</v>
      </c>
      <c r="E1301" s="22" t="s">
        <v>1952</v>
      </c>
      <c r="F1301" s="22">
        <v>32</v>
      </c>
      <c r="G1301" s="109">
        <v>2.25</v>
      </c>
      <c r="H1301" s="25"/>
      <c r="I1301" s="111">
        <f t="shared" si="40"/>
        <v>0</v>
      </c>
      <c r="J1301" s="107" t="str">
        <f t="shared" si="41"/>
        <v/>
      </c>
    </row>
    <row r="1302" spans="1:10">
      <c r="A1302" s="22">
        <v>1302</v>
      </c>
      <c r="B1302" s="22" t="s">
        <v>15</v>
      </c>
      <c r="C1302" s="40" t="s">
        <v>8356</v>
      </c>
      <c r="D1302" s="39" t="s">
        <v>3155</v>
      </c>
      <c r="E1302" s="22">
        <v>76823</v>
      </c>
      <c r="F1302" s="22">
        <v>21</v>
      </c>
      <c r="G1302" s="109">
        <v>5.13</v>
      </c>
      <c r="H1302" s="25"/>
      <c r="I1302" s="111">
        <f t="shared" si="40"/>
        <v>0</v>
      </c>
      <c r="J1302" s="107" t="str">
        <f t="shared" si="41"/>
        <v/>
      </c>
    </row>
    <row r="1303" spans="1:10">
      <c r="A1303" s="22">
        <v>1303</v>
      </c>
      <c r="B1303" s="22" t="s">
        <v>15</v>
      </c>
      <c r="C1303" s="40" t="s">
        <v>8355</v>
      </c>
      <c r="D1303" s="39" t="s">
        <v>3236</v>
      </c>
      <c r="E1303" s="22">
        <v>76823</v>
      </c>
      <c r="F1303" s="22">
        <v>16</v>
      </c>
      <c r="G1303" s="109">
        <v>4.92</v>
      </c>
      <c r="H1303" s="25"/>
      <c r="I1303" s="111">
        <f t="shared" si="40"/>
        <v>0</v>
      </c>
      <c r="J1303" s="107" t="str">
        <f t="shared" si="41"/>
        <v/>
      </c>
    </row>
    <row r="1304" spans="1:10">
      <c r="A1304" s="22">
        <v>1304</v>
      </c>
      <c r="B1304" s="22" t="s">
        <v>15</v>
      </c>
      <c r="C1304" s="40" t="s">
        <v>8354</v>
      </c>
      <c r="D1304" s="39" t="s">
        <v>3236</v>
      </c>
      <c r="E1304" s="22" t="s">
        <v>1952</v>
      </c>
      <c r="F1304" s="22">
        <v>24</v>
      </c>
      <c r="G1304" s="109">
        <v>16.72</v>
      </c>
      <c r="H1304" s="25"/>
      <c r="I1304" s="111">
        <f t="shared" si="40"/>
        <v>0</v>
      </c>
      <c r="J1304" s="107" t="str">
        <f t="shared" si="41"/>
        <v/>
      </c>
    </row>
    <row r="1305" spans="1:10">
      <c r="A1305" s="22">
        <v>1305</v>
      </c>
      <c r="B1305" s="22" t="s">
        <v>15</v>
      </c>
      <c r="C1305" s="40" t="s">
        <v>8353</v>
      </c>
      <c r="D1305" s="39" t="s">
        <v>3236</v>
      </c>
      <c r="E1305" s="22" t="s">
        <v>1952</v>
      </c>
      <c r="F1305" s="22">
        <v>7</v>
      </c>
      <c r="G1305" s="109">
        <v>2.02</v>
      </c>
      <c r="H1305" s="25"/>
      <c r="I1305" s="111">
        <f t="shared" si="40"/>
        <v>0</v>
      </c>
      <c r="J1305" s="107" t="str">
        <f t="shared" si="41"/>
        <v/>
      </c>
    </row>
    <row r="1306" spans="1:10">
      <c r="A1306" s="22">
        <v>1306</v>
      </c>
      <c r="B1306" s="22" t="s">
        <v>15</v>
      </c>
      <c r="C1306" s="40" t="s">
        <v>8352</v>
      </c>
      <c r="D1306" s="39" t="s">
        <v>3236</v>
      </c>
      <c r="E1306" s="22" t="s">
        <v>1952</v>
      </c>
      <c r="F1306" s="22">
        <v>5</v>
      </c>
      <c r="G1306" s="109">
        <v>20.74</v>
      </c>
      <c r="H1306" s="25"/>
      <c r="I1306" s="111">
        <f t="shared" si="40"/>
        <v>0</v>
      </c>
      <c r="J1306" s="107" t="str">
        <f t="shared" si="41"/>
        <v/>
      </c>
    </row>
    <row r="1307" spans="1:10">
      <c r="A1307" s="22">
        <v>1307</v>
      </c>
      <c r="B1307" s="22" t="s">
        <v>15</v>
      </c>
      <c r="C1307" s="40" t="s">
        <v>8351</v>
      </c>
      <c r="D1307" s="39" t="s">
        <v>3236</v>
      </c>
      <c r="E1307" s="22" t="s">
        <v>1952</v>
      </c>
      <c r="F1307" s="22">
        <v>10</v>
      </c>
      <c r="G1307" s="109">
        <v>64.84</v>
      </c>
      <c r="H1307" s="25"/>
      <c r="I1307" s="111">
        <f t="shared" si="40"/>
        <v>0</v>
      </c>
      <c r="J1307" s="107" t="str">
        <f t="shared" si="41"/>
        <v/>
      </c>
    </row>
    <row r="1308" spans="1:10">
      <c r="A1308" s="22">
        <v>1308</v>
      </c>
      <c r="B1308" s="22" t="s">
        <v>15</v>
      </c>
      <c r="C1308" s="40" t="s">
        <v>8350</v>
      </c>
      <c r="D1308" s="39" t="s">
        <v>3236</v>
      </c>
      <c r="E1308" s="22" t="s">
        <v>1952</v>
      </c>
      <c r="F1308" s="22">
        <v>16</v>
      </c>
      <c r="G1308" s="109">
        <v>18.29</v>
      </c>
      <c r="H1308" s="25"/>
      <c r="I1308" s="111">
        <f t="shared" si="40"/>
        <v>0</v>
      </c>
      <c r="J1308" s="107" t="str">
        <f t="shared" si="41"/>
        <v/>
      </c>
    </row>
    <row r="1309" spans="1:10">
      <c r="A1309" s="22">
        <v>1309</v>
      </c>
      <c r="B1309" s="22" t="s">
        <v>15</v>
      </c>
      <c r="C1309" s="40" t="s">
        <v>8349</v>
      </c>
      <c r="D1309" s="39" t="s">
        <v>3155</v>
      </c>
      <c r="E1309" s="22" t="s">
        <v>1952</v>
      </c>
      <c r="F1309" s="22">
        <v>5</v>
      </c>
      <c r="G1309" s="109">
        <v>12.03</v>
      </c>
      <c r="H1309" s="25"/>
      <c r="I1309" s="111">
        <f t="shared" si="40"/>
        <v>0</v>
      </c>
      <c r="J1309" s="107" t="str">
        <f t="shared" si="41"/>
        <v/>
      </c>
    </row>
    <row r="1310" spans="1:10">
      <c r="A1310" s="22">
        <v>1310</v>
      </c>
      <c r="B1310" s="22" t="s">
        <v>15</v>
      </c>
      <c r="C1310" s="40" t="s">
        <v>8348</v>
      </c>
      <c r="D1310" s="39" t="s">
        <v>3236</v>
      </c>
      <c r="E1310" s="22">
        <v>80539</v>
      </c>
      <c r="F1310" s="22">
        <v>8</v>
      </c>
      <c r="G1310" s="109">
        <v>256.36</v>
      </c>
      <c r="H1310" s="25"/>
      <c r="I1310" s="111">
        <f t="shared" si="40"/>
        <v>0</v>
      </c>
      <c r="J1310" s="107" t="str">
        <f t="shared" si="41"/>
        <v/>
      </c>
    </row>
    <row r="1311" spans="1:10">
      <c r="A1311" s="22">
        <v>1311</v>
      </c>
      <c r="B1311" s="22" t="s">
        <v>15</v>
      </c>
      <c r="C1311" s="40" t="s">
        <v>8347</v>
      </c>
      <c r="D1311" s="39" t="s">
        <v>3236</v>
      </c>
      <c r="E1311" s="22" t="s">
        <v>1952</v>
      </c>
      <c r="F1311" s="22">
        <v>8</v>
      </c>
      <c r="G1311" s="109">
        <v>18.25</v>
      </c>
      <c r="H1311" s="25"/>
      <c r="I1311" s="111">
        <f t="shared" si="40"/>
        <v>0</v>
      </c>
      <c r="J1311" s="107" t="str">
        <f t="shared" si="41"/>
        <v/>
      </c>
    </row>
    <row r="1312" spans="1:10">
      <c r="A1312" s="22">
        <v>1313</v>
      </c>
      <c r="B1312" s="22" t="s">
        <v>15</v>
      </c>
      <c r="C1312" s="40" t="s">
        <v>8346</v>
      </c>
      <c r="D1312" s="39" t="s">
        <v>3236</v>
      </c>
      <c r="E1312" s="22" t="s">
        <v>1952</v>
      </c>
      <c r="F1312" s="22">
        <v>5</v>
      </c>
      <c r="G1312" s="109">
        <v>31.8</v>
      </c>
      <c r="H1312" s="25"/>
      <c r="I1312" s="111">
        <f t="shared" si="40"/>
        <v>0</v>
      </c>
      <c r="J1312" s="107" t="str">
        <f t="shared" si="41"/>
        <v/>
      </c>
    </row>
    <row r="1313" spans="1:10">
      <c r="A1313" s="22">
        <v>1314</v>
      </c>
      <c r="B1313" s="22" t="s">
        <v>15</v>
      </c>
      <c r="C1313" s="40" t="s">
        <v>8345</v>
      </c>
      <c r="D1313" s="39" t="s">
        <v>3236</v>
      </c>
      <c r="E1313" s="22" t="s">
        <v>1952</v>
      </c>
      <c r="F1313" s="22">
        <v>26</v>
      </c>
      <c r="G1313" s="109">
        <v>20.12</v>
      </c>
      <c r="H1313" s="25"/>
      <c r="I1313" s="111">
        <f t="shared" si="40"/>
        <v>0</v>
      </c>
      <c r="J1313" s="107" t="str">
        <f t="shared" si="41"/>
        <v/>
      </c>
    </row>
    <row r="1314" spans="1:10">
      <c r="A1314" s="22">
        <v>1315</v>
      </c>
      <c r="B1314" s="22" t="s">
        <v>15</v>
      </c>
      <c r="C1314" s="40" t="s">
        <v>8344</v>
      </c>
      <c r="D1314" s="39" t="s">
        <v>3236</v>
      </c>
      <c r="E1314" s="22">
        <v>76823</v>
      </c>
      <c r="F1314" s="22">
        <v>13</v>
      </c>
      <c r="G1314" s="109">
        <v>3.9</v>
      </c>
      <c r="H1314" s="25"/>
      <c r="I1314" s="111">
        <f t="shared" si="40"/>
        <v>0</v>
      </c>
      <c r="J1314" s="107" t="str">
        <f t="shared" si="41"/>
        <v/>
      </c>
    </row>
    <row r="1315" spans="1:10">
      <c r="A1315" s="22">
        <v>1316</v>
      </c>
      <c r="B1315" s="22" t="s">
        <v>15</v>
      </c>
      <c r="C1315" s="40" t="s">
        <v>8343</v>
      </c>
      <c r="D1315" s="39" t="s">
        <v>3236</v>
      </c>
      <c r="E1315" s="22" t="s">
        <v>1952</v>
      </c>
      <c r="F1315" s="22">
        <v>5</v>
      </c>
      <c r="G1315" s="109">
        <v>18.100000000000001</v>
      </c>
      <c r="H1315" s="25"/>
      <c r="I1315" s="111">
        <f t="shared" si="40"/>
        <v>0</v>
      </c>
      <c r="J1315" s="107" t="str">
        <f t="shared" si="41"/>
        <v/>
      </c>
    </row>
    <row r="1316" spans="1:10">
      <c r="A1316" s="22">
        <v>1317</v>
      </c>
      <c r="B1316" s="22" t="s">
        <v>15</v>
      </c>
      <c r="C1316" s="40" t="s">
        <v>8342</v>
      </c>
      <c r="D1316" s="39" t="s">
        <v>3155</v>
      </c>
      <c r="E1316" s="22" t="s">
        <v>1952</v>
      </c>
      <c r="F1316" s="22">
        <v>19</v>
      </c>
      <c r="G1316" s="109">
        <v>92.88</v>
      </c>
      <c r="H1316" s="25"/>
      <c r="I1316" s="111">
        <f t="shared" si="40"/>
        <v>0</v>
      </c>
      <c r="J1316" s="107" t="str">
        <f t="shared" si="41"/>
        <v/>
      </c>
    </row>
    <row r="1317" spans="1:10">
      <c r="A1317" s="22">
        <v>1318</v>
      </c>
      <c r="B1317" s="22" t="s">
        <v>15</v>
      </c>
      <c r="C1317" s="40" t="s">
        <v>8341</v>
      </c>
      <c r="D1317" s="39" t="s">
        <v>3236</v>
      </c>
      <c r="E1317" s="22">
        <v>76823</v>
      </c>
      <c r="F1317" s="22">
        <v>5</v>
      </c>
      <c r="G1317" s="109">
        <v>70.27</v>
      </c>
      <c r="H1317" s="25"/>
      <c r="I1317" s="111">
        <f t="shared" si="40"/>
        <v>0</v>
      </c>
      <c r="J1317" s="107" t="str">
        <f t="shared" si="41"/>
        <v/>
      </c>
    </row>
    <row r="1318" spans="1:10">
      <c r="A1318" s="22">
        <v>1319</v>
      </c>
      <c r="B1318" s="22" t="s">
        <v>15</v>
      </c>
      <c r="C1318" s="40" t="s">
        <v>8340</v>
      </c>
      <c r="D1318" s="39" t="s">
        <v>3236</v>
      </c>
      <c r="E1318" s="22">
        <v>6725</v>
      </c>
      <c r="F1318" s="22">
        <v>29</v>
      </c>
      <c r="G1318" s="109">
        <v>7.46</v>
      </c>
      <c r="H1318" s="25"/>
      <c r="I1318" s="111">
        <f t="shared" si="40"/>
        <v>0</v>
      </c>
      <c r="J1318" s="107" t="str">
        <f t="shared" si="41"/>
        <v/>
      </c>
    </row>
    <row r="1319" spans="1:10">
      <c r="A1319" s="22">
        <v>1320</v>
      </c>
      <c r="B1319" s="22" t="s">
        <v>15</v>
      </c>
      <c r="C1319" s="40" t="s">
        <v>8340</v>
      </c>
      <c r="D1319" s="39" t="s">
        <v>3236</v>
      </c>
      <c r="E1319" s="22" t="s">
        <v>1952</v>
      </c>
      <c r="F1319" s="22">
        <v>6</v>
      </c>
      <c r="G1319" s="109">
        <v>7.46</v>
      </c>
      <c r="H1319" s="25"/>
      <c r="I1319" s="111">
        <f t="shared" si="40"/>
        <v>0</v>
      </c>
      <c r="J1319" s="107" t="str">
        <f t="shared" si="41"/>
        <v/>
      </c>
    </row>
    <row r="1320" spans="1:10">
      <c r="A1320" s="22">
        <v>1321</v>
      </c>
      <c r="B1320" s="22" t="s">
        <v>15</v>
      </c>
      <c r="C1320" s="40" t="s">
        <v>8339</v>
      </c>
      <c r="D1320" s="39" t="s">
        <v>3155</v>
      </c>
      <c r="E1320" s="22" t="s">
        <v>1952</v>
      </c>
      <c r="F1320" s="22">
        <v>46</v>
      </c>
      <c r="G1320" s="109">
        <v>12.59</v>
      </c>
      <c r="H1320" s="25"/>
      <c r="I1320" s="111">
        <f t="shared" si="40"/>
        <v>0</v>
      </c>
      <c r="J1320" s="107" t="str">
        <f t="shared" si="41"/>
        <v/>
      </c>
    </row>
    <row r="1321" spans="1:10">
      <c r="A1321" s="22">
        <v>1322</v>
      </c>
      <c r="B1321" s="22" t="s">
        <v>15</v>
      </c>
      <c r="C1321" s="40" t="s">
        <v>8339</v>
      </c>
      <c r="D1321" s="39" t="s">
        <v>3155</v>
      </c>
      <c r="E1321" s="22">
        <v>61174</v>
      </c>
      <c r="F1321" s="22">
        <v>17</v>
      </c>
      <c r="G1321" s="109">
        <v>12.59</v>
      </c>
      <c r="H1321" s="25"/>
      <c r="I1321" s="111">
        <f t="shared" si="40"/>
        <v>0</v>
      </c>
      <c r="J1321" s="107" t="str">
        <f t="shared" si="41"/>
        <v/>
      </c>
    </row>
    <row r="1322" spans="1:10">
      <c r="A1322" s="22">
        <v>1323</v>
      </c>
      <c r="B1322" s="22" t="s">
        <v>15</v>
      </c>
      <c r="C1322" s="40" t="s">
        <v>8338</v>
      </c>
      <c r="D1322" s="39" t="s">
        <v>14079</v>
      </c>
      <c r="E1322" s="22" t="s">
        <v>1952</v>
      </c>
      <c r="F1322" s="22">
        <v>141</v>
      </c>
      <c r="G1322" s="109">
        <v>5.28</v>
      </c>
      <c r="H1322" s="25"/>
      <c r="I1322" s="111">
        <f t="shared" si="40"/>
        <v>0</v>
      </c>
      <c r="J1322" s="107" t="str">
        <f t="shared" si="41"/>
        <v/>
      </c>
    </row>
    <row r="1323" spans="1:10">
      <c r="A1323" s="22">
        <v>1324</v>
      </c>
      <c r="B1323" s="22" t="s">
        <v>15</v>
      </c>
      <c r="C1323" s="40" t="s">
        <v>8337</v>
      </c>
      <c r="D1323" s="39" t="s">
        <v>3236</v>
      </c>
      <c r="E1323" s="22" t="s">
        <v>1952</v>
      </c>
      <c r="F1323" s="22">
        <v>23</v>
      </c>
      <c r="G1323" s="109">
        <v>0.41</v>
      </c>
      <c r="H1323" s="25"/>
      <c r="I1323" s="111">
        <f t="shared" si="40"/>
        <v>0</v>
      </c>
      <c r="J1323" s="107" t="str">
        <f t="shared" si="41"/>
        <v/>
      </c>
    </row>
    <row r="1324" spans="1:10">
      <c r="A1324" s="22">
        <v>1325</v>
      </c>
      <c r="B1324" s="22" t="s">
        <v>15</v>
      </c>
      <c r="C1324" s="40" t="s">
        <v>8336</v>
      </c>
      <c r="D1324" s="39" t="s">
        <v>3155</v>
      </c>
      <c r="E1324" s="22" t="s">
        <v>1952</v>
      </c>
      <c r="F1324" s="22">
        <v>8</v>
      </c>
      <c r="G1324" s="109">
        <v>21.32</v>
      </c>
      <c r="H1324" s="25"/>
      <c r="I1324" s="111">
        <f t="shared" si="40"/>
        <v>0</v>
      </c>
      <c r="J1324" s="107" t="str">
        <f t="shared" si="41"/>
        <v/>
      </c>
    </row>
    <row r="1325" spans="1:10">
      <c r="A1325" s="22">
        <v>1326</v>
      </c>
      <c r="B1325" s="22" t="s">
        <v>15</v>
      </c>
      <c r="C1325" s="40" t="s">
        <v>8335</v>
      </c>
      <c r="D1325" s="39" t="s">
        <v>14342</v>
      </c>
      <c r="E1325" s="22" t="s">
        <v>1952</v>
      </c>
      <c r="F1325" s="22">
        <v>21</v>
      </c>
      <c r="G1325" s="109">
        <v>125.49</v>
      </c>
      <c r="H1325" s="25"/>
      <c r="I1325" s="111">
        <f t="shared" si="40"/>
        <v>0</v>
      </c>
      <c r="J1325" s="107" t="str">
        <f t="shared" si="41"/>
        <v/>
      </c>
    </row>
    <row r="1326" spans="1:10">
      <c r="A1326" s="22">
        <v>1327</v>
      </c>
      <c r="B1326" s="22" t="s">
        <v>15</v>
      </c>
      <c r="C1326" s="40" t="s">
        <v>8334</v>
      </c>
      <c r="D1326" s="39" t="s">
        <v>3236</v>
      </c>
      <c r="E1326" s="22" t="s">
        <v>1952</v>
      </c>
      <c r="F1326" s="22">
        <v>15</v>
      </c>
      <c r="G1326" s="109">
        <v>25.21</v>
      </c>
      <c r="H1326" s="25"/>
      <c r="I1326" s="111">
        <f t="shared" si="40"/>
        <v>0</v>
      </c>
      <c r="J1326" s="107" t="str">
        <f t="shared" si="41"/>
        <v/>
      </c>
    </row>
    <row r="1327" spans="1:10">
      <c r="A1327" s="22">
        <v>1328</v>
      </c>
      <c r="B1327" s="22" t="s">
        <v>15</v>
      </c>
      <c r="C1327" s="40" t="s">
        <v>8333</v>
      </c>
      <c r="D1327" s="39" t="s">
        <v>3236</v>
      </c>
      <c r="E1327" s="22" t="s">
        <v>1952</v>
      </c>
      <c r="F1327" s="22">
        <v>23</v>
      </c>
      <c r="G1327" s="109">
        <v>45.54</v>
      </c>
      <c r="H1327" s="25"/>
      <c r="I1327" s="111">
        <f t="shared" si="40"/>
        <v>0</v>
      </c>
      <c r="J1327" s="107" t="str">
        <f t="shared" si="41"/>
        <v/>
      </c>
    </row>
    <row r="1328" spans="1:10">
      <c r="A1328" s="22">
        <v>1329</v>
      </c>
      <c r="B1328" s="22" t="s">
        <v>15</v>
      </c>
      <c r="C1328" s="40" t="s">
        <v>8333</v>
      </c>
      <c r="D1328" s="39" t="s">
        <v>3236</v>
      </c>
      <c r="E1328" s="22">
        <v>76823</v>
      </c>
      <c r="F1328" s="22">
        <v>5</v>
      </c>
      <c r="G1328" s="109">
        <v>45.54</v>
      </c>
      <c r="H1328" s="25"/>
      <c r="I1328" s="111">
        <f t="shared" si="40"/>
        <v>0</v>
      </c>
      <c r="J1328" s="107" t="str">
        <f t="shared" si="41"/>
        <v/>
      </c>
    </row>
    <row r="1329" spans="1:10">
      <c r="A1329" s="22">
        <v>1330</v>
      </c>
      <c r="B1329" s="22" t="s">
        <v>15</v>
      </c>
      <c r="C1329" s="40" t="s">
        <v>8332</v>
      </c>
      <c r="D1329" s="39" t="s">
        <v>3236</v>
      </c>
      <c r="E1329" s="22" t="s">
        <v>1952</v>
      </c>
      <c r="F1329" s="22">
        <v>18</v>
      </c>
      <c r="G1329" s="109">
        <v>3.15</v>
      </c>
      <c r="H1329" s="25"/>
      <c r="I1329" s="111">
        <f t="shared" si="40"/>
        <v>0</v>
      </c>
      <c r="J1329" s="107" t="str">
        <f t="shared" si="41"/>
        <v/>
      </c>
    </row>
    <row r="1330" spans="1:10">
      <c r="A1330" s="22">
        <v>1331</v>
      </c>
      <c r="B1330" s="22" t="s">
        <v>15</v>
      </c>
      <c r="C1330" s="40" t="s">
        <v>8331</v>
      </c>
      <c r="D1330" s="39" t="s">
        <v>3155</v>
      </c>
      <c r="E1330" s="22">
        <v>76823</v>
      </c>
      <c r="F1330" s="22">
        <v>5</v>
      </c>
      <c r="G1330" s="109">
        <v>21.41</v>
      </c>
      <c r="H1330" s="25"/>
      <c r="I1330" s="111">
        <f t="shared" si="40"/>
        <v>0</v>
      </c>
      <c r="J1330" s="107" t="str">
        <f t="shared" si="41"/>
        <v/>
      </c>
    </row>
    <row r="1331" spans="1:10">
      <c r="A1331" s="22">
        <v>1332</v>
      </c>
      <c r="B1331" s="22" t="s">
        <v>15</v>
      </c>
      <c r="C1331" s="40" t="s">
        <v>8330</v>
      </c>
      <c r="D1331" s="39" t="s">
        <v>3236</v>
      </c>
      <c r="E1331" s="22">
        <v>76823</v>
      </c>
      <c r="F1331" s="22">
        <v>24</v>
      </c>
      <c r="G1331" s="109">
        <v>5.76</v>
      </c>
      <c r="H1331" s="25"/>
      <c r="I1331" s="111">
        <f t="shared" si="40"/>
        <v>0</v>
      </c>
      <c r="J1331" s="107" t="str">
        <f t="shared" si="41"/>
        <v/>
      </c>
    </row>
    <row r="1332" spans="1:10">
      <c r="A1332" s="22">
        <v>1333</v>
      </c>
      <c r="B1332" s="22" t="s">
        <v>15</v>
      </c>
      <c r="C1332" s="40" t="s">
        <v>8329</v>
      </c>
      <c r="D1332" s="39" t="s">
        <v>3155</v>
      </c>
      <c r="E1332" s="22">
        <v>27624</v>
      </c>
      <c r="F1332" s="22">
        <v>5</v>
      </c>
      <c r="G1332" s="109">
        <v>18.399999999999999</v>
      </c>
      <c r="H1332" s="25"/>
      <c r="I1332" s="111">
        <f t="shared" si="40"/>
        <v>0</v>
      </c>
      <c r="J1332" s="107" t="str">
        <f t="shared" si="41"/>
        <v/>
      </c>
    </row>
    <row r="1333" spans="1:10">
      <c r="A1333" s="22">
        <v>1334</v>
      </c>
      <c r="B1333" s="22" t="s">
        <v>15</v>
      </c>
      <c r="C1333" s="40" t="s">
        <v>8328</v>
      </c>
      <c r="D1333" s="39" t="s">
        <v>3236</v>
      </c>
      <c r="E1333" s="22" t="s">
        <v>1952</v>
      </c>
      <c r="F1333" s="22">
        <v>5</v>
      </c>
      <c r="G1333" s="109">
        <v>9.0500000000000007</v>
      </c>
      <c r="H1333" s="25"/>
      <c r="I1333" s="111">
        <f t="shared" si="40"/>
        <v>0</v>
      </c>
      <c r="J1333" s="107" t="str">
        <f t="shared" si="41"/>
        <v/>
      </c>
    </row>
    <row r="1334" spans="1:10">
      <c r="A1334" s="22">
        <v>1335</v>
      </c>
      <c r="B1334" s="22" t="s">
        <v>15</v>
      </c>
      <c r="C1334" s="40" t="s">
        <v>8328</v>
      </c>
      <c r="D1334" s="39" t="s">
        <v>3236</v>
      </c>
      <c r="E1334" s="22">
        <v>76823</v>
      </c>
      <c r="F1334" s="22">
        <v>8</v>
      </c>
      <c r="G1334" s="109">
        <v>9.0500000000000007</v>
      </c>
      <c r="H1334" s="25"/>
      <c r="I1334" s="111">
        <f t="shared" si="40"/>
        <v>0</v>
      </c>
      <c r="J1334" s="107" t="str">
        <f t="shared" si="41"/>
        <v/>
      </c>
    </row>
    <row r="1335" spans="1:10">
      <c r="A1335" s="22">
        <v>1336</v>
      </c>
      <c r="B1335" s="22" t="s">
        <v>15</v>
      </c>
      <c r="C1335" s="40" t="s">
        <v>8327</v>
      </c>
      <c r="D1335" s="39" t="s">
        <v>3236</v>
      </c>
      <c r="E1335" s="22">
        <v>6725</v>
      </c>
      <c r="F1335" s="22">
        <v>5</v>
      </c>
      <c r="G1335" s="109">
        <v>2.94</v>
      </c>
      <c r="H1335" s="25"/>
      <c r="I1335" s="111">
        <f t="shared" si="40"/>
        <v>0</v>
      </c>
      <c r="J1335" s="107" t="str">
        <f t="shared" si="41"/>
        <v/>
      </c>
    </row>
    <row r="1336" spans="1:10">
      <c r="A1336" s="22">
        <v>1337</v>
      </c>
      <c r="B1336" s="22" t="s">
        <v>15</v>
      </c>
      <c r="C1336" s="40" t="s">
        <v>8327</v>
      </c>
      <c r="D1336" s="39" t="s">
        <v>3236</v>
      </c>
      <c r="E1336" s="22" t="s">
        <v>1952</v>
      </c>
      <c r="F1336" s="22">
        <v>70</v>
      </c>
      <c r="G1336" s="109">
        <v>2.94</v>
      </c>
      <c r="H1336" s="25"/>
      <c r="I1336" s="111">
        <f t="shared" si="40"/>
        <v>0</v>
      </c>
      <c r="J1336" s="107" t="str">
        <f t="shared" si="41"/>
        <v/>
      </c>
    </row>
    <row r="1337" spans="1:10">
      <c r="A1337" s="22">
        <v>1338</v>
      </c>
      <c r="B1337" s="22" t="s">
        <v>15</v>
      </c>
      <c r="C1337" s="40" t="s">
        <v>8326</v>
      </c>
      <c r="D1337" s="39" t="s">
        <v>3236</v>
      </c>
      <c r="E1337" s="22" t="s">
        <v>1952</v>
      </c>
      <c r="F1337" s="22">
        <v>5</v>
      </c>
      <c r="G1337" s="109">
        <v>3.12</v>
      </c>
      <c r="H1337" s="25"/>
      <c r="I1337" s="111">
        <f t="shared" si="40"/>
        <v>0</v>
      </c>
      <c r="J1337" s="107" t="str">
        <f t="shared" si="41"/>
        <v/>
      </c>
    </row>
    <row r="1338" spans="1:10">
      <c r="A1338" s="22">
        <v>1339</v>
      </c>
      <c r="B1338" s="22" t="s">
        <v>15</v>
      </c>
      <c r="C1338" s="40" t="s">
        <v>8325</v>
      </c>
      <c r="D1338" s="39" t="s">
        <v>3236</v>
      </c>
      <c r="E1338" s="22" t="s">
        <v>1952</v>
      </c>
      <c r="F1338" s="22">
        <v>44</v>
      </c>
      <c r="G1338" s="109">
        <v>5.64</v>
      </c>
      <c r="H1338" s="25"/>
      <c r="I1338" s="111">
        <f t="shared" si="40"/>
        <v>0</v>
      </c>
      <c r="J1338" s="107" t="str">
        <f t="shared" si="41"/>
        <v/>
      </c>
    </row>
    <row r="1339" spans="1:10">
      <c r="A1339" s="22">
        <v>1340</v>
      </c>
      <c r="B1339" s="22" t="s">
        <v>15</v>
      </c>
      <c r="C1339" s="40" t="s">
        <v>8325</v>
      </c>
      <c r="D1339" s="39" t="s">
        <v>3236</v>
      </c>
      <c r="E1339" s="22">
        <v>76823</v>
      </c>
      <c r="F1339" s="22">
        <v>242</v>
      </c>
      <c r="G1339" s="109">
        <v>5.64</v>
      </c>
      <c r="H1339" s="25"/>
      <c r="I1339" s="111">
        <f t="shared" si="40"/>
        <v>0</v>
      </c>
      <c r="J1339" s="107" t="str">
        <f t="shared" si="41"/>
        <v/>
      </c>
    </row>
    <row r="1340" spans="1:10">
      <c r="A1340" s="22">
        <v>1341</v>
      </c>
      <c r="B1340" s="22" t="s">
        <v>15</v>
      </c>
      <c r="C1340" s="40" t="s">
        <v>8325</v>
      </c>
      <c r="D1340" s="39" t="s">
        <v>3236</v>
      </c>
      <c r="E1340" s="22">
        <v>92215</v>
      </c>
      <c r="F1340" s="22">
        <v>5</v>
      </c>
      <c r="G1340" s="109">
        <v>5.64</v>
      </c>
      <c r="H1340" s="25"/>
      <c r="I1340" s="111">
        <f t="shared" si="40"/>
        <v>0</v>
      </c>
      <c r="J1340" s="107" t="str">
        <f t="shared" si="41"/>
        <v/>
      </c>
    </row>
    <row r="1341" spans="1:10">
      <c r="A1341" s="22">
        <v>1342</v>
      </c>
      <c r="B1341" s="22" t="s">
        <v>15</v>
      </c>
      <c r="C1341" s="40" t="s">
        <v>8324</v>
      </c>
      <c r="D1341" s="39" t="s">
        <v>3155</v>
      </c>
      <c r="E1341" s="22" t="s">
        <v>1952</v>
      </c>
      <c r="F1341" s="22">
        <v>47</v>
      </c>
      <c r="G1341" s="109">
        <v>114.61</v>
      </c>
      <c r="H1341" s="25"/>
      <c r="I1341" s="111">
        <f t="shared" si="40"/>
        <v>0</v>
      </c>
      <c r="J1341" s="107" t="str">
        <f t="shared" si="41"/>
        <v/>
      </c>
    </row>
    <row r="1342" spans="1:10">
      <c r="A1342" s="22">
        <v>1343</v>
      </c>
      <c r="B1342" s="22" t="s">
        <v>15</v>
      </c>
      <c r="C1342" s="40" t="s">
        <v>8324</v>
      </c>
      <c r="D1342" s="39" t="s">
        <v>3155</v>
      </c>
      <c r="E1342" s="22">
        <v>76823</v>
      </c>
      <c r="F1342" s="22">
        <v>11</v>
      </c>
      <c r="G1342" s="109">
        <v>114.61</v>
      </c>
      <c r="H1342" s="25"/>
      <c r="I1342" s="111">
        <f t="shared" si="40"/>
        <v>0</v>
      </c>
      <c r="J1342" s="107" t="str">
        <f t="shared" si="41"/>
        <v/>
      </c>
    </row>
    <row r="1343" spans="1:10">
      <c r="A1343" s="22">
        <v>1344</v>
      </c>
      <c r="B1343" s="22" t="s">
        <v>15</v>
      </c>
      <c r="C1343" s="40" t="s">
        <v>8323</v>
      </c>
      <c r="D1343" s="39" t="s">
        <v>3236</v>
      </c>
      <c r="E1343" s="22" t="s">
        <v>1952</v>
      </c>
      <c r="F1343" s="22">
        <v>53</v>
      </c>
      <c r="G1343" s="109">
        <v>12.56</v>
      </c>
      <c r="H1343" s="25"/>
      <c r="I1343" s="111">
        <f t="shared" si="40"/>
        <v>0</v>
      </c>
      <c r="J1343" s="107" t="str">
        <f t="shared" si="41"/>
        <v/>
      </c>
    </row>
    <row r="1344" spans="1:10">
      <c r="A1344" s="22">
        <v>1345</v>
      </c>
      <c r="B1344" s="22" t="s">
        <v>15</v>
      </c>
      <c r="C1344" s="40" t="s">
        <v>8322</v>
      </c>
      <c r="D1344" s="39" t="s">
        <v>3155</v>
      </c>
      <c r="E1344" s="22" t="s">
        <v>1952</v>
      </c>
      <c r="F1344" s="22">
        <v>522</v>
      </c>
      <c r="G1344" s="109">
        <v>124.15</v>
      </c>
      <c r="H1344" s="25"/>
      <c r="I1344" s="111">
        <f t="shared" si="40"/>
        <v>0</v>
      </c>
      <c r="J1344" s="107" t="str">
        <f t="shared" si="41"/>
        <v/>
      </c>
    </row>
    <row r="1345" spans="1:10">
      <c r="A1345" s="22">
        <v>1346</v>
      </c>
      <c r="B1345" s="22" t="s">
        <v>15</v>
      </c>
      <c r="C1345" s="40" t="s">
        <v>8321</v>
      </c>
      <c r="D1345" s="39" t="s">
        <v>3155</v>
      </c>
      <c r="E1345" s="22" t="s">
        <v>1952</v>
      </c>
      <c r="F1345" s="22">
        <v>34</v>
      </c>
      <c r="G1345" s="109">
        <v>45.21</v>
      </c>
      <c r="H1345" s="25"/>
      <c r="I1345" s="111">
        <f t="shared" ref="I1345:I1399" si="42">F1345*H1345</f>
        <v>0</v>
      </c>
      <c r="J1345" s="107" t="str">
        <f t="shared" si="41"/>
        <v/>
      </c>
    </row>
    <row r="1346" spans="1:10">
      <c r="A1346" s="22">
        <v>1347</v>
      </c>
      <c r="B1346" s="22" t="s">
        <v>15</v>
      </c>
      <c r="C1346" s="40" t="s">
        <v>8320</v>
      </c>
      <c r="D1346" s="39" t="s">
        <v>3236</v>
      </c>
      <c r="E1346" s="22" t="s">
        <v>1952</v>
      </c>
      <c r="F1346" s="22">
        <v>5</v>
      </c>
      <c r="G1346" s="109">
        <v>27.42</v>
      </c>
      <c r="H1346" s="25"/>
      <c r="I1346" s="111">
        <f t="shared" si="42"/>
        <v>0</v>
      </c>
      <c r="J1346" s="107" t="str">
        <f t="shared" ref="J1346:J1409" si="43">IF(H:H&gt;G:G, "Above Estimated Unit Price", "")</f>
        <v/>
      </c>
    </row>
    <row r="1347" spans="1:10">
      <c r="A1347" s="22">
        <v>1348</v>
      </c>
      <c r="B1347" s="22" t="s">
        <v>15</v>
      </c>
      <c r="C1347" s="40" t="s">
        <v>8319</v>
      </c>
      <c r="D1347" s="39" t="s">
        <v>3155</v>
      </c>
      <c r="E1347" s="22">
        <v>76823</v>
      </c>
      <c r="F1347" s="22">
        <v>5</v>
      </c>
      <c r="G1347" s="109">
        <v>22.62</v>
      </c>
      <c r="H1347" s="25"/>
      <c r="I1347" s="111">
        <f t="shared" si="42"/>
        <v>0</v>
      </c>
      <c r="J1347" s="107" t="str">
        <f t="shared" si="43"/>
        <v/>
      </c>
    </row>
    <row r="1348" spans="1:10">
      <c r="A1348" s="22">
        <v>1349</v>
      </c>
      <c r="B1348" s="22" t="s">
        <v>15</v>
      </c>
      <c r="C1348" s="40" t="s">
        <v>8318</v>
      </c>
      <c r="D1348" s="39" t="s">
        <v>3236</v>
      </c>
      <c r="E1348" s="22" t="s">
        <v>1952</v>
      </c>
      <c r="F1348" s="22">
        <v>16</v>
      </c>
      <c r="G1348" s="109">
        <v>10.42</v>
      </c>
      <c r="H1348" s="25"/>
      <c r="I1348" s="111">
        <f t="shared" si="42"/>
        <v>0</v>
      </c>
      <c r="J1348" s="107" t="str">
        <f t="shared" si="43"/>
        <v/>
      </c>
    </row>
    <row r="1349" spans="1:10">
      <c r="A1349" s="22">
        <v>1350</v>
      </c>
      <c r="B1349" s="22" t="s">
        <v>15</v>
      </c>
      <c r="C1349" s="40" t="s">
        <v>8317</v>
      </c>
      <c r="D1349" s="39" t="s">
        <v>3236</v>
      </c>
      <c r="E1349" s="22" t="s">
        <v>1952</v>
      </c>
      <c r="F1349" s="22">
        <v>5</v>
      </c>
      <c r="G1349" s="109">
        <v>75.930000000000007</v>
      </c>
      <c r="H1349" s="25"/>
      <c r="I1349" s="111">
        <f t="shared" si="42"/>
        <v>0</v>
      </c>
      <c r="J1349" s="107" t="str">
        <f t="shared" si="43"/>
        <v/>
      </c>
    </row>
    <row r="1350" spans="1:10">
      <c r="A1350" s="22">
        <v>1351</v>
      </c>
      <c r="B1350" s="22" t="s">
        <v>15</v>
      </c>
      <c r="C1350" s="40" t="s">
        <v>8316</v>
      </c>
      <c r="D1350" s="39" t="s">
        <v>3236</v>
      </c>
      <c r="E1350" s="22" t="s">
        <v>1952</v>
      </c>
      <c r="F1350" s="22">
        <v>5</v>
      </c>
      <c r="G1350" s="109">
        <v>21.81</v>
      </c>
      <c r="H1350" s="25"/>
      <c r="I1350" s="111">
        <f t="shared" si="42"/>
        <v>0</v>
      </c>
      <c r="J1350" s="107" t="str">
        <f t="shared" si="43"/>
        <v/>
      </c>
    </row>
    <row r="1351" spans="1:10">
      <c r="A1351" s="22">
        <v>1352</v>
      </c>
      <c r="B1351" s="22" t="s">
        <v>15</v>
      </c>
      <c r="C1351" s="40" t="s">
        <v>8315</v>
      </c>
      <c r="D1351" s="39" t="s">
        <v>14342</v>
      </c>
      <c r="E1351" s="22">
        <v>6725</v>
      </c>
      <c r="F1351" s="22">
        <v>5</v>
      </c>
      <c r="G1351" s="109">
        <v>52.78</v>
      </c>
      <c r="H1351" s="25"/>
      <c r="I1351" s="111">
        <f t="shared" si="42"/>
        <v>0</v>
      </c>
      <c r="J1351" s="107" t="str">
        <f t="shared" si="43"/>
        <v/>
      </c>
    </row>
    <row r="1352" spans="1:10">
      <c r="A1352" s="22">
        <v>1353</v>
      </c>
      <c r="B1352" s="22" t="s">
        <v>15</v>
      </c>
      <c r="C1352" s="40" t="s">
        <v>8314</v>
      </c>
      <c r="D1352" s="39" t="s">
        <v>3155</v>
      </c>
      <c r="E1352" s="22" t="s">
        <v>1952</v>
      </c>
      <c r="F1352" s="22">
        <v>5</v>
      </c>
      <c r="G1352" s="109">
        <v>452.4</v>
      </c>
      <c r="H1352" s="25"/>
      <c r="I1352" s="111">
        <f t="shared" si="42"/>
        <v>0</v>
      </c>
      <c r="J1352" s="107" t="str">
        <f t="shared" si="43"/>
        <v/>
      </c>
    </row>
    <row r="1353" spans="1:10">
      <c r="A1353" s="22">
        <v>1357</v>
      </c>
      <c r="B1353" s="22" t="s">
        <v>15</v>
      </c>
      <c r="C1353" s="40" t="s">
        <v>8313</v>
      </c>
      <c r="D1353" s="39" t="s">
        <v>3155</v>
      </c>
      <c r="E1353" s="22">
        <v>6725</v>
      </c>
      <c r="F1353" s="22">
        <v>31</v>
      </c>
      <c r="G1353" s="109">
        <v>200.71</v>
      </c>
      <c r="H1353" s="25"/>
      <c r="I1353" s="111">
        <f t="shared" si="42"/>
        <v>0</v>
      </c>
      <c r="J1353" s="107" t="str">
        <f t="shared" si="43"/>
        <v/>
      </c>
    </row>
    <row r="1354" spans="1:10">
      <c r="A1354" s="22">
        <v>1360</v>
      </c>
      <c r="B1354" s="22" t="s">
        <v>15</v>
      </c>
      <c r="C1354" s="40" t="s">
        <v>8312</v>
      </c>
      <c r="D1354" s="39" t="s">
        <v>3236</v>
      </c>
      <c r="E1354" s="22">
        <v>6725</v>
      </c>
      <c r="F1354" s="22">
        <v>15</v>
      </c>
      <c r="G1354" s="109">
        <v>6.2</v>
      </c>
      <c r="H1354" s="25"/>
      <c r="I1354" s="111">
        <f t="shared" si="42"/>
        <v>0</v>
      </c>
      <c r="J1354" s="107" t="str">
        <f t="shared" si="43"/>
        <v/>
      </c>
    </row>
    <row r="1355" spans="1:10">
      <c r="A1355" s="22">
        <v>1361</v>
      </c>
      <c r="B1355" s="22" t="s">
        <v>15</v>
      </c>
      <c r="C1355" s="40" t="s">
        <v>8312</v>
      </c>
      <c r="D1355" s="39" t="s">
        <v>3236</v>
      </c>
      <c r="E1355" s="22" t="s">
        <v>1952</v>
      </c>
      <c r="F1355" s="22">
        <v>57</v>
      </c>
      <c r="G1355" s="109">
        <v>6.2</v>
      </c>
      <c r="H1355" s="25"/>
      <c r="I1355" s="111">
        <f t="shared" si="42"/>
        <v>0</v>
      </c>
      <c r="J1355" s="107" t="str">
        <f t="shared" si="43"/>
        <v/>
      </c>
    </row>
    <row r="1356" spans="1:10">
      <c r="A1356" s="22">
        <v>1362</v>
      </c>
      <c r="B1356" s="22" t="s">
        <v>15</v>
      </c>
      <c r="C1356" s="40" t="s">
        <v>8311</v>
      </c>
      <c r="D1356" s="39" t="s">
        <v>3236</v>
      </c>
      <c r="E1356" s="22" t="s">
        <v>1952</v>
      </c>
      <c r="F1356" s="22">
        <v>208</v>
      </c>
      <c r="G1356" s="109">
        <v>27.52</v>
      </c>
      <c r="H1356" s="25"/>
      <c r="I1356" s="111">
        <f t="shared" si="42"/>
        <v>0</v>
      </c>
      <c r="J1356" s="107" t="str">
        <f t="shared" si="43"/>
        <v/>
      </c>
    </row>
    <row r="1357" spans="1:10">
      <c r="A1357" s="22">
        <v>1363</v>
      </c>
      <c r="B1357" s="22" t="s">
        <v>15</v>
      </c>
      <c r="C1357" s="40" t="s">
        <v>8310</v>
      </c>
      <c r="D1357" s="39" t="s">
        <v>3236</v>
      </c>
      <c r="E1357" s="22" t="s">
        <v>1952</v>
      </c>
      <c r="F1357" s="22">
        <v>45</v>
      </c>
      <c r="G1357" s="109">
        <v>11.79</v>
      </c>
      <c r="H1357" s="25"/>
      <c r="I1357" s="111">
        <f t="shared" si="42"/>
        <v>0</v>
      </c>
      <c r="J1357" s="107" t="str">
        <f t="shared" si="43"/>
        <v/>
      </c>
    </row>
    <row r="1358" spans="1:10">
      <c r="A1358" s="22">
        <v>1364</v>
      </c>
      <c r="B1358" s="22" t="s">
        <v>15</v>
      </c>
      <c r="C1358" s="40" t="s">
        <v>8309</v>
      </c>
      <c r="D1358" s="39" t="s">
        <v>3155</v>
      </c>
      <c r="E1358" s="22" t="s">
        <v>1952</v>
      </c>
      <c r="F1358" s="22">
        <v>9</v>
      </c>
      <c r="G1358" s="109">
        <v>17.13</v>
      </c>
      <c r="H1358" s="25"/>
      <c r="I1358" s="111">
        <f t="shared" si="42"/>
        <v>0</v>
      </c>
      <c r="J1358" s="107" t="str">
        <f t="shared" si="43"/>
        <v/>
      </c>
    </row>
    <row r="1359" spans="1:10">
      <c r="A1359" s="22">
        <v>1365</v>
      </c>
      <c r="B1359" s="22" t="s">
        <v>15</v>
      </c>
      <c r="C1359" s="40" t="s">
        <v>8308</v>
      </c>
      <c r="D1359" s="39" t="s">
        <v>3236</v>
      </c>
      <c r="E1359" s="22" t="s">
        <v>4680</v>
      </c>
      <c r="F1359" s="22">
        <v>5</v>
      </c>
      <c r="G1359" s="109">
        <v>83.84</v>
      </c>
      <c r="H1359" s="25"/>
      <c r="I1359" s="111">
        <f t="shared" si="42"/>
        <v>0</v>
      </c>
      <c r="J1359" s="107" t="str">
        <f t="shared" si="43"/>
        <v/>
      </c>
    </row>
    <row r="1360" spans="1:10">
      <c r="A1360" s="22">
        <v>1366</v>
      </c>
      <c r="B1360" s="22" t="s">
        <v>15</v>
      </c>
      <c r="C1360" s="40" t="s">
        <v>8307</v>
      </c>
      <c r="D1360" s="39" t="s">
        <v>3155</v>
      </c>
      <c r="E1360" s="22" t="s">
        <v>1952</v>
      </c>
      <c r="F1360" s="22">
        <v>15</v>
      </c>
      <c r="G1360" s="109">
        <v>42.22</v>
      </c>
      <c r="H1360" s="25"/>
      <c r="I1360" s="111">
        <f t="shared" si="42"/>
        <v>0</v>
      </c>
      <c r="J1360" s="107" t="str">
        <f t="shared" si="43"/>
        <v/>
      </c>
    </row>
    <row r="1361" spans="1:10">
      <c r="A1361" s="22">
        <v>1367</v>
      </c>
      <c r="B1361" s="22" t="s">
        <v>15</v>
      </c>
      <c r="C1361" s="40" t="s">
        <v>8306</v>
      </c>
      <c r="D1361" s="39" t="s">
        <v>3155</v>
      </c>
      <c r="E1361" s="22">
        <v>6725</v>
      </c>
      <c r="F1361" s="22">
        <v>41</v>
      </c>
      <c r="G1361" s="109">
        <v>106.49</v>
      </c>
      <c r="H1361" s="25"/>
      <c r="I1361" s="111">
        <f t="shared" si="42"/>
        <v>0</v>
      </c>
      <c r="J1361" s="107" t="str">
        <f t="shared" si="43"/>
        <v/>
      </c>
    </row>
    <row r="1362" spans="1:10">
      <c r="A1362" s="22">
        <v>1368</v>
      </c>
      <c r="B1362" s="22" t="s">
        <v>15</v>
      </c>
      <c r="C1362" s="40" t="s">
        <v>8306</v>
      </c>
      <c r="D1362" s="39" t="s">
        <v>3155</v>
      </c>
      <c r="E1362" s="22" t="s">
        <v>1952</v>
      </c>
      <c r="F1362" s="22">
        <v>7</v>
      </c>
      <c r="G1362" s="109">
        <v>106.49</v>
      </c>
      <c r="H1362" s="25"/>
      <c r="I1362" s="111">
        <f t="shared" si="42"/>
        <v>0</v>
      </c>
      <c r="J1362" s="107" t="str">
        <f t="shared" si="43"/>
        <v/>
      </c>
    </row>
    <row r="1363" spans="1:10">
      <c r="A1363" s="22">
        <v>1369</v>
      </c>
      <c r="B1363" s="22" t="s">
        <v>15</v>
      </c>
      <c r="C1363" s="40" t="s">
        <v>8305</v>
      </c>
      <c r="D1363" s="39" t="s">
        <v>3155</v>
      </c>
      <c r="E1363" s="22" t="s">
        <v>1952</v>
      </c>
      <c r="F1363" s="22">
        <v>5</v>
      </c>
      <c r="G1363" s="109">
        <v>34.909999999999997</v>
      </c>
      <c r="H1363" s="25"/>
      <c r="I1363" s="111">
        <f t="shared" si="42"/>
        <v>0</v>
      </c>
      <c r="J1363" s="107" t="str">
        <f t="shared" si="43"/>
        <v/>
      </c>
    </row>
    <row r="1364" spans="1:10">
      <c r="A1364" s="22">
        <v>1371</v>
      </c>
      <c r="B1364" s="22" t="s">
        <v>15</v>
      </c>
      <c r="C1364" s="40" t="s">
        <v>8304</v>
      </c>
      <c r="D1364" s="39" t="s">
        <v>3155</v>
      </c>
      <c r="E1364" s="22" t="s">
        <v>1952</v>
      </c>
      <c r="F1364" s="22">
        <v>10</v>
      </c>
      <c r="G1364" s="109">
        <v>9.8000000000000007</v>
      </c>
      <c r="H1364" s="25"/>
      <c r="I1364" s="111">
        <f t="shared" si="42"/>
        <v>0</v>
      </c>
      <c r="J1364" s="107" t="str">
        <f t="shared" si="43"/>
        <v/>
      </c>
    </row>
    <row r="1365" spans="1:10">
      <c r="A1365" s="22">
        <v>1373</v>
      </c>
      <c r="B1365" s="22" t="s">
        <v>15</v>
      </c>
      <c r="C1365" s="40" t="s">
        <v>8303</v>
      </c>
      <c r="D1365" s="39" t="s">
        <v>3155</v>
      </c>
      <c r="E1365" s="22" t="s">
        <v>1952</v>
      </c>
      <c r="F1365" s="22">
        <v>14</v>
      </c>
      <c r="G1365" s="109">
        <v>23.52</v>
      </c>
      <c r="H1365" s="25"/>
      <c r="I1365" s="111">
        <f t="shared" si="42"/>
        <v>0</v>
      </c>
      <c r="J1365" s="107" t="str">
        <f t="shared" si="43"/>
        <v/>
      </c>
    </row>
    <row r="1366" spans="1:10">
      <c r="A1366" s="22">
        <v>1374</v>
      </c>
      <c r="B1366" s="22" t="s">
        <v>15</v>
      </c>
      <c r="C1366" s="40" t="s">
        <v>8302</v>
      </c>
      <c r="D1366" s="39" t="s">
        <v>3236</v>
      </c>
      <c r="E1366" s="22" t="s">
        <v>1952</v>
      </c>
      <c r="F1366" s="22">
        <v>15</v>
      </c>
      <c r="G1366" s="109">
        <v>18.350000000000001</v>
      </c>
      <c r="H1366" s="25"/>
      <c r="I1366" s="111">
        <f t="shared" si="42"/>
        <v>0</v>
      </c>
      <c r="J1366" s="107" t="str">
        <f t="shared" si="43"/>
        <v/>
      </c>
    </row>
    <row r="1367" spans="1:10">
      <c r="A1367" s="22">
        <v>1375</v>
      </c>
      <c r="B1367" s="22" t="s">
        <v>15</v>
      </c>
      <c r="C1367" s="40" t="s">
        <v>8301</v>
      </c>
      <c r="D1367" s="39" t="s">
        <v>3155</v>
      </c>
      <c r="E1367" s="22">
        <v>6950</v>
      </c>
      <c r="F1367" s="22">
        <v>96</v>
      </c>
      <c r="G1367" s="109">
        <v>52.75</v>
      </c>
      <c r="H1367" s="25"/>
      <c r="I1367" s="111">
        <f t="shared" si="42"/>
        <v>0</v>
      </c>
      <c r="J1367" s="107" t="str">
        <f t="shared" si="43"/>
        <v/>
      </c>
    </row>
    <row r="1368" spans="1:10">
      <c r="A1368" s="22">
        <v>1376</v>
      </c>
      <c r="B1368" s="22" t="s">
        <v>15</v>
      </c>
      <c r="C1368" s="40" t="s">
        <v>8300</v>
      </c>
      <c r="D1368" s="39" t="s">
        <v>14355</v>
      </c>
      <c r="E1368" s="22" t="s">
        <v>1952</v>
      </c>
      <c r="F1368" s="22">
        <v>20</v>
      </c>
      <c r="G1368" s="109">
        <v>37.700000000000003</v>
      </c>
      <c r="H1368" s="25"/>
      <c r="I1368" s="111">
        <f t="shared" si="42"/>
        <v>0</v>
      </c>
      <c r="J1368" s="107" t="str">
        <f t="shared" si="43"/>
        <v/>
      </c>
    </row>
    <row r="1369" spans="1:10">
      <c r="A1369" s="22">
        <v>1377</v>
      </c>
      <c r="B1369" s="22" t="s">
        <v>15</v>
      </c>
      <c r="C1369" s="40" t="s">
        <v>8299</v>
      </c>
      <c r="D1369" s="39" t="s">
        <v>14355</v>
      </c>
      <c r="E1369" s="22">
        <v>92215</v>
      </c>
      <c r="F1369" s="22">
        <v>123</v>
      </c>
      <c r="G1369" s="109">
        <v>2.5499999999999998</v>
      </c>
      <c r="H1369" s="25"/>
      <c r="I1369" s="111">
        <f t="shared" si="42"/>
        <v>0</v>
      </c>
      <c r="J1369" s="107" t="str">
        <f t="shared" si="43"/>
        <v/>
      </c>
    </row>
    <row r="1370" spans="1:10">
      <c r="A1370" s="22">
        <v>1378</v>
      </c>
      <c r="B1370" s="22" t="s">
        <v>15</v>
      </c>
      <c r="C1370" s="40" t="s">
        <v>1953</v>
      </c>
      <c r="D1370" s="39" t="s">
        <v>14355</v>
      </c>
      <c r="E1370" s="22" t="s">
        <v>1952</v>
      </c>
      <c r="F1370" s="22">
        <v>80</v>
      </c>
      <c r="G1370" s="109">
        <v>0.51</v>
      </c>
      <c r="H1370" s="25"/>
      <c r="I1370" s="111">
        <f t="shared" si="42"/>
        <v>0</v>
      </c>
      <c r="J1370" s="107" t="str">
        <f t="shared" si="43"/>
        <v/>
      </c>
    </row>
    <row r="1371" spans="1:10">
      <c r="A1371" s="22">
        <v>1379</v>
      </c>
      <c r="B1371" s="22" t="s">
        <v>15</v>
      </c>
      <c r="C1371" s="40" t="s">
        <v>1953</v>
      </c>
      <c r="D1371" s="39" t="s">
        <v>14355</v>
      </c>
      <c r="E1371" s="22">
        <v>76823</v>
      </c>
      <c r="F1371" s="22">
        <v>39</v>
      </c>
      <c r="G1371" s="109">
        <v>0.51</v>
      </c>
      <c r="H1371" s="25"/>
      <c r="I1371" s="111">
        <f t="shared" si="42"/>
        <v>0</v>
      </c>
      <c r="J1371" s="107" t="str">
        <f t="shared" si="43"/>
        <v/>
      </c>
    </row>
    <row r="1372" spans="1:10">
      <c r="A1372" s="22">
        <v>1380</v>
      </c>
      <c r="B1372" s="22" t="s">
        <v>15</v>
      </c>
      <c r="C1372" s="40" t="s">
        <v>8298</v>
      </c>
      <c r="D1372" s="39" t="s">
        <v>2752</v>
      </c>
      <c r="E1372" s="22" t="s">
        <v>1952</v>
      </c>
      <c r="F1372" s="22">
        <v>146</v>
      </c>
      <c r="G1372" s="109">
        <v>1.1000000000000001</v>
      </c>
      <c r="H1372" s="25"/>
      <c r="I1372" s="111">
        <f t="shared" si="42"/>
        <v>0</v>
      </c>
      <c r="J1372" s="107" t="str">
        <f t="shared" si="43"/>
        <v/>
      </c>
    </row>
    <row r="1373" spans="1:10">
      <c r="A1373" s="22">
        <v>1381</v>
      </c>
      <c r="B1373" s="22" t="s">
        <v>15</v>
      </c>
      <c r="C1373" s="40" t="s">
        <v>8298</v>
      </c>
      <c r="D1373" s="39" t="s">
        <v>2752</v>
      </c>
      <c r="E1373" s="22">
        <v>17446</v>
      </c>
      <c r="F1373" s="22">
        <v>14</v>
      </c>
      <c r="G1373" s="109">
        <v>1.1000000000000001</v>
      </c>
      <c r="H1373" s="25"/>
      <c r="I1373" s="111">
        <f t="shared" si="42"/>
        <v>0</v>
      </c>
      <c r="J1373" s="107" t="str">
        <f t="shared" si="43"/>
        <v/>
      </c>
    </row>
    <row r="1374" spans="1:10">
      <c r="A1374" s="22">
        <v>1383</v>
      </c>
      <c r="B1374" s="22" t="s">
        <v>15</v>
      </c>
      <c r="C1374" s="40" t="s">
        <v>8297</v>
      </c>
      <c r="D1374" s="39" t="s">
        <v>14355</v>
      </c>
      <c r="E1374" s="22">
        <v>6725</v>
      </c>
      <c r="F1374" s="22">
        <v>5</v>
      </c>
      <c r="G1374" s="109">
        <v>120.64</v>
      </c>
      <c r="H1374" s="25"/>
      <c r="I1374" s="111">
        <f t="shared" si="42"/>
        <v>0</v>
      </c>
      <c r="J1374" s="107" t="str">
        <f t="shared" si="43"/>
        <v/>
      </c>
    </row>
    <row r="1375" spans="1:10">
      <c r="A1375" s="22">
        <v>1384</v>
      </c>
      <c r="B1375" s="22" t="s">
        <v>15</v>
      </c>
      <c r="C1375" s="40" t="s">
        <v>8296</v>
      </c>
      <c r="D1375" s="39" t="s">
        <v>14355</v>
      </c>
      <c r="E1375" s="22" t="s">
        <v>1952</v>
      </c>
      <c r="F1375" s="22">
        <v>45</v>
      </c>
      <c r="G1375" s="109">
        <v>10.24</v>
      </c>
      <c r="H1375" s="25"/>
      <c r="I1375" s="111">
        <f t="shared" si="42"/>
        <v>0</v>
      </c>
      <c r="J1375" s="107" t="str">
        <f t="shared" si="43"/>
        <v/>
      </c>
    </row>
    <row r="1376" spans="1:10">
      <c r="A1376" s="22">
        <v>1385</v>
      </c>
      <c r="B1376" s="22" t="s">
        <v>15</v>
      </c>
      <c r="C1376" s="40" t="s">
        <v>8295</v>
      </c>
      <c r="D1376" s="39" t="s">
        <v>14355</v>
      </c>
      <c r="E1376" s="22">
        <v>76823</v>
      </c>
      <c r="F1376" s="22">
        <v>5</v>
      </c>
      <c r="G1376" s="109">
        <v>188.47</v>
      </c>
      <c r="H1376" s="25"/>
      <c r="I1376" s="111">
        <f t="shared" si="42"/>
        <v>0</v>
      </c>
      <c r="J1376" s="107" t="str">
        <f t="shared" si="43"/>
        <v/>
      </c>
    </row>
    <row r="1377" spans="1:10">
      <c r="A1377" s="22">
        <v>1386</v>
      </c>
      <c r="B1377" s="22" t="s">
        <v>15</v>
      </c>
      <c r="C1377" s="40" t="s">
        <v>8294</v>
      </c>
      <c r="D1377" s="39" t="s">
        <v>14355</v>
      </c>
      <c r="E1377" s="22" t="s">
        <v>1952</v>
      </c>
      <c r="F1377" s="22">
        <v>5</v>
      </c>
      <c r="G1377" s="109">
        <v>37.11</v>
      </c>
      <c r="H1377" s="25"/>
      <c r="I1377" s="111">
        <f t="shared" si="42"/>
        <v>0</v>
      </c>
      <c r="J1377" s="107" t="str">
        <f t="shared" si="43"/>
        <v/>
      </c>
    </row>
    <row r="1378" spans="1:10">
      <c r="A1378" s="22">
        <v>1387</v>
      </c>
      <c r="B1378" s="22" t="s">
        <v>15</v>
      </c>
      <c r="C1378" s="40" t="s">
        <v>8293</v>
      </c>
      <c r="D1378" s="39" t="s">
        <v>2752</v>
      </c>
      <c r="E1378" s="22">
        <v>6950</v>
      </c>
      <c r="F1378" s="22">
        <v>6</v>
      </c>
      <c r="G1378" s="109">
        <v>11.34</v>
      </c>
      <c r="H1378" s="25"/>
      <c r="I1378" s="111">
        <f t="shared" si="42"/>
        <v>0</v>
      </c>
      <c r="J1378" s="107" t="str">
        <f t="shared" si="43"/>
        <v/>
      </c>
    </row>
    <row r="1379" spans="1:10">
      <c r="A1379" s="22">
        <v>1388</v>
      </c>
      <c r="B1379" s="22" t="s">
        <v>15</v>
      </c>
      <c r="C1379" s="40" t="s">
        <v>8292</v>
      </c>
      <c r="D1379" s="39" t="s">
        <v>2752</v>
      </c>
      <c r="E1379" s="22" t="s">
        <v>1952</v>
      </c>
      <c r="F1379" s="22">
        <v>10</v>
      </c>
      <c r="G1379" s="109">
        <v>10.41</v>
      </c>
      <c r="H1379" s="25"/>
      <c r="I1379" s="111">
        <f t="shared" si="42"/>
        <v>0</v>
      </c>
      <c r="J1379" s="107" t="str">
        <f t="shared" si="43"/>
        <v/>
      </c>
    </row>
    <row r="1380" spans="1:10">
      <c r="A1380" s="22">
        <v>1389</v>
      </c>
      <c r="B1380" s="22" t="s">
        <v>15</v>
      </c>
      <c r="C1380" s="40" t="s">
        <v>8292</v>
      </c>
      <c r="D1380" s="39" t="s">
        <v>2752</v>
      </c>
      <c r="E1380" s="22">
        <v>76823</v>
      </c>
      <c r="F1380" s="22">
        <v>8</v>
      </c>
      <c r="G1380" s="109">
        <v>10.41</v>
      </c>
      <c r="H1380" s="25"/>
      <c r="I1380" s="111">
        <f t="shared" si="42"/>
        <v>0</v>
      </c>
      <c r="J1380" s="107" t="str">
        <f t="shared" si="43"/>
        <v/>
      </c>
    </row>
    <row r="1381" spans="1:10">
      <c r="A1381" s="22">
        <v>1390</v>
      </c>
      <c r="B1381" s="22" t="s">
        <v>15</v>
      </c>
      <c r="C1381" s="40" t="s">
        <v>8291</v>
      </c>
      <c r="D1381" s="39" t="s">
        <v>2752</v>
      </c>
      <c r="E1381" s="22" t="s">
        <v>1952</v>
      </c>
      <c r="F1381" s="22">
        <v>11509</v>
      </c>
      <c r="G1381" s="109">
        <v>2.0099999999999998</v>
      </c>
      <c r="H1381" s="25"/>
      <c r="I1381" s="111">
        <f t="shared" si="42"/>
        <v>0</v>
      </c>
      <c r="J1381" s="107" t="str">
        <f t="shared" si="43"/>
        <v/>
      </c>
    </row>
    <row r="1382" spans="1:10">
      <c r="A1382" s="22">
        <v>1391</v>
      </c>
      <c r="B1382" s="22" t="s">
        <v>15</v>
      </c>
      <c r="C1382" s="40" t="s">
        <v>8291</v>
      </c>
      <c r="D1382" s="39" t="s">
        <v>2752</v>
      </c>
      <c r="E1382" s="22">
        <v>76823</v>
      </c>
      <c r="F1382" s="22">
        <v>265</v>
      </c>
      <c r="G1382" s="109">
        <v>2.0099999999999998</v>
      </c>
      <c r="H1382" s="25"/>
      <c r="I1382" s="111">
        <f t="shared" si="42"/>
        <v>0</v>
      </c>
      <c r="J1382" s="107" t="str">
        <f t="shared" si="43"/>
        <v/>
      </c>
    </row>
    <row r="1383" spans="1:10">
      <c r="A1383" s="22">
        <v>1392</v>
      </c>
      <c r="B1383" s="22" t="s">
        <v>15</v>
      </c>
      <c r="C1383" s="40" t="s">
        <v>8290</v>
      </c>
      <c r="D1383" s="39" t="s">
        <v>14502</v>
      </c>
      <c r="E1383" s="22" t="s">
        <v>1952</v>
      </c>
      <c r="F1383" s="22">
        <v>57</v>
      </c>
      <c r="G1383" s="109">
        <v>9.83</v>
      </c>
      <c r="H1383" s="25"/>
      <c r="I1383" s="111">
        <f t="shared" si="42"/>
        <v>0</v>
      </c>
      <c r="J1383" s="107" t="str">
        <f t="shared" si="43"/>
        <v/>
      </c>
    </row>
    <row r="1384" spans="1:10">
      <c r="A1384" s="22">
        <v>1393</v>
      </c>
      <c r="B1384" s="22" t="s">
        <v>15</v>
      </c>
      <c r="C1384" s="40" t="s">
        <v>8289</v>
      </c>
      <c r="D1384" s="39" t="s">
        <v>2752</v>
      </c>
      <c r="E1384" s="22">
        <v>27624</v>
      </c>
      <c r="F1384" s="22">
        <v>208</v>
      </c>
      <c r="G1384" s="109">
        <v>6.09</v>
      </c>
      <c r="H1384" s="25"/>
      <c r="I1384" s="111">
        <f t="shared" si="42"/>
        <v>0</v>
      </c>
      <c r="J1384" s="107" t="str">
        <f t="shared" si="43"/>
        <v/>
      </c>
    </row>
    <row r="1385" spans="1:10">
      <c r="A1385" s="22">
        <v>1394</v>
      </c>
      <c r="B1385" s="22" t="s">
        <v>15</v>
      </c>
      <c r="C1385" s="40" t="s">
        <v>8288</v>
      </c>
      <c r="D1385" s="39" t="s">
        <v>2752</v>
      </c>
      <c r="E1385" s="22" t="s">
        <v>1952</v>
      </c>
      <c r="F1385" s="22">
        <v>2537</v>
      </c>
      <c r="G1385" s="109">
        <v>1.55</v>
      </c>
      <c r="H1385" s="25"/>
      <c r="I1385" s="111">
        <f t="shared" si="42"/>
        <v>0</v>
      </c>
      <c r="J1385" s="107" t="str">
        <f t="shared" si="43"/>
        <v/>
      </c>
    </row>
    <row r="1386" spans="1:10">
      <c r="A1386" s="22">
        <v>1395</v>
      </c>
      <c r="B1386" s="22" t="s">
        <v>15</v>
      </c>
      <c r="C1386" s="40" t="s">
        <v>8288</v>
      </c>
      <c r="D1386" s="39" t="s">
        <v>2752</v>
      </c>
      <c r="E1386" s="22">
        <v>76823</v>
      </c>
      <c r="F1386" s="22">
        <v>438</v>
      </c>
      <c r="G1386" s="109">
        <v>1.55</v>
      </c>
      <c r="H1386" s="25"/>
      <c r="I1386" s="111">
        <f t="shared" si="42"/>
        <v>0</v>
      </c>
      <c r="J1386" s="107" t="str">
        <f t="shared" si="43"/>
        <v/>
      </c>
    </row>
    <row r="1387" spans="1:10">
      <c r="A1387" s="22">
        <v>1396</v>
      </c>
      <c r="B1387" s="22" t="s">
        <v>15</v>
      </c>
      <c r="C1387" s="40" t="s">
        <v>8287</v>
      </c>
      <c r="D1387" s="39" t="s">
        <v>2752</v>
      </c>
      <c r="E1387" s="22">
        <v>6725</v>
      </c>
      <c r="F1387" s="22">
        <v>5</v>
      </c>
      <c r="G1387" s="109">
        <v>8.2200000000000006</v>
      </c>
      <c r="H1387" s="25"/>
      <c r="I1387" s="111">
        <f t="shared" si="42"/>
        <v>0</v>
      </c>
      <c r="J1387" s="107" t="str">
        <f t="shared" si="43"/>
        <v/>
      </c>
    </row>
    <row r="1388" spans="1:10">
      <c r="A1388" s="22">
        <v>1397</v>
      </c>
      <c r="B1388" s="22" t="s">
        <v>15</v>
      </c>
      <c r="C1388" s="40" t="s">
        <v>8287</v>
      </c>
      <c r="D1388" s="39" t="s">
        <v>2752</v>
      </c>
      <c r="E1388" s="22" t="s">
        <v>1952</v>
      </c>
      <c r="F1388" s="22">
        <v>10</v>
      </c>
      <c r="G1388" s="109">
        <v>8.2200000000000006</v>
      </c>
      <c r="H1388" s="25"/>
      <c r="I1388" s="111">
        <f t="shared" si="42"/>
        <v>0</v>
      </c>
      <c r="J1388" s="107" t="str">
        <f t="shared" si="43"/>
        <v/>
      </c>
    </row>
    <row r="1389" spans="1:10">
      <c r="A1389" s="22">
        <v>1398</v>
      </c>
      <c r="B1389" s="22" t="s">
        <v>15</v>
      </c>
      <c r="C1389" s="40" t="s">
        <v>8286</v>
      </c>
      <c r="D1389" s="39" t="s">
        <v>2752</v>
      </c>
      <c r="E1389" s="22">
        <v>6725</v>
      </c>
      <c r="F1389" s="22">
        <v>966</v>
      </c>
      <c r="G1389" s="109">
        <v>1.38</v>
      </c>
      <c r="H1389" s="25"/>
      <c r="I1389" s="111">
        <f t="shared" si="42"/>
        <v>0</v>
      </c>
      <c r="J1389" s="107" t="str">
        <f t="shared" si="43"/>
        <v/>
      </c>
    </row>
    <row r="1390" spans="1:10">
      <c r="A1390" s="22">
        <v>1399</v>
      </c>
      <c r="B1390" s="22" t="s">
        <v>15</v>
      </c>
      <c r="C1390" s="40" t="s">
        <v>8286</v>
      </c>
      <c r="D1390" s="39" t="s">
        <v>2752</v>
      </c>
      <c r="E1390" s="22">
        <v>76823</v>
      </c>
      <c r="F1390" s="22">
        <v>48</v>
      </c>
      <c r="G1390" s="109">
        <v>1.38</v>
      </c>
      <c r="H1390" s="25"/>
      <c r="I1390" s="111">
        <f t="shared" si="42"/>
        <v>0</v>
      </c>
      <c r="J1390" s="107" t="str">
        <f t="shared" si="43"/>
        <v/>
      </c>
    </row>
    <row r="1391" spans="1:10">
      <c r="A1391" s="22">
        <v>1401</v>
      </c>
      <c r="B1391" s="22" t="s">
        <v>15</v>
      </c>
      <c r="C1391" s="40" t="s">
        <v>8285</v>
      </c>
      <c r="D1391" s="39" t="s">
        <v>14503</v>
      </c>
      <c r="E1391" s="22">
        <v>55806</v>
      </c>
      <c r="F1391" s="22">
        <v>5</v>
      </c>
      <c r="G1391" s="108">
        <v>470.54666666666662</v>
      </c>
      <c r="H1391" s="25"/>
      <c r="I1391" s="111">
        <f t="shared" si="42"/>
        <v>0</v>
      </c>
      <c r="J1391" s="107" t="str">
        <f t="shared" si="43"/>
        <v/>
      </c>
    </row>
    <row r="1392" spans="1:10">
      <c r="A1392" s="22">
        <v>1402</v>
      </c>
      <c r="B1392" s="22" t="s">
        <v>15</v>
      </c>
      <c r="C1392" s="40" t="s">
        <v>8284</v>
      </c>
      <c r="D1392" s="39" t="s">
        <v>14243</v>
      </c>
      <c r="E1392" s="22">
        <v>15472</v>
      </c>
      <c r="F1392" s="22">
        <v>5</v>
      </c>
      <c r="G1392" s="108">
        <v>768.56</v>
      </c>
      <c r="H1392" s="25"/>
      <c r="I1392" s="111">
        <f t="shared" si="42"/>
        <v>0</v>
      </c>
      <c r="J1392" s="107" t="str">
        <f t="shared" si="43"/>
        <v/>
      </c>
    </row>
    <row r="1393" spans="1:10">
      <c r="A1393" s="22">
        <v>1403</v>
      </c>
      <c r="B1393" s="22" t="s">
        <v>15</v>
      </c>
      <c r="C1393" s="40" t="s">
        <v>8283</v>
      </c>
      <c r="D1393" s="39" t="s">
        <v>14231</v>
      </c>
      <c r="E1393" s="22">
        <v>84256</v>
      </c>
      <c r="F1393" s="22">
        <v>5</v>
      </c>
      <c r="G1393" s="108">
        <v>1403</v>
      </c>
      <c r="H1393" s="25"/>
      <c r="I1393" s="111">
        <f t="shared" si="42"/>
        <v>0</v>
      </c>
      <c r="J1393" s="107" t="str">
        <f t="shared" si="43"/>
        <v/>
      </c>
    </row>
    <row r="1394" spans="1:10">
      <c r="A1394" s="22">
        <v>1404</v>
      </c>
      <c r="B1394" s="22" t="s">
        <v>15</v>
      </c>
      <c r="C1394" s="40" t="s">
        <v>8282</v>
      </c>
      <c r="D1394" s="39" t="s">
        <v>14504</v>
      </c>
      <c r="E1394" s="22">
        <v>73030</v>
      </c>
      <c r="F1394" s="22">
        <v>5</v>
      </c>
      <c r="G1394" s="108">
        <v>468</v>
      </c>
      <c r="H1394" s="25"/>
      <c r="I1394" s="111">
        <f t="shared" si="42"/>
        <v>0</v>
      </c>
      <c r="J1394" s="107" t="str">
        <f t="shared" si="43"/>
        <v/>
      </c>
    </row>
    <row r="1395" spans="1:10">
      <c r="A1395" s="22">
        <v>1405</v>
      </c>
      <c r="B1395" s="22" t="s">
        <v>15</v>
      </c>
      <c r="C1395" s="40" t="s">
        <v>8281</v>
      </c>
      <c r="D1395" s="39" t="s">
        <v>8280</v>
      </c>
      <c r="E1395" s="22">
        <v>98391</v>
      </c>
      <c r="F1395" s="22">
        <v>5</v>
      </c>
      <c r="G1395" s="108">
        <v>588.30000000000007</v>
      </c>
      <c r="H1395" s="25"/>
      <c r="I1395" s="111">
        <f t="shared" si="42"/>
        <v>0</v>
      </c>
      <c r="J1395" s="107" t="str">
        <f t="shared" si="43"/>
        <v/>
      </c>
    </row>
    <row r="1396" spans="1:10">
      <c r="A1396" s="22">
        <v>1406</v>
      </c>
      <c r="B1396" s="22" t="s">
        <v>15</v>
      </c>
      <c r="C1396" s="40" t="s">
        <v>8279</v>
      </c>
      <c r="D1396" s="39" t="s">
        <v>8278</v>
      </c>
      <c r="E1396" s="22" t="s">
        <v>298</v>
      </c>
      <c r="F1396" s="22">
        <v>5</v>
      </c>
      <c r="G1396" s="108">
        <v>1406</v>
      </c>
      <c r="H1396" s="25"/>
      <c r="I1396" s="111">
        <f t="shared" si="42"/>
        <v>0</v>
      </c>
      <c r="J1396" s="107" t="str">
        <f t="shared" si="43"/>
        <v/>
      </c>
    </row>
    <row r="1397" spans="1:10">
      <c r="A1397" s="22">
        <v>1407</v>
      </c>
      <c r="B1397" s="22" t="s">
        <v>15</v>
      </c>
      <c r="C1397" s="40" t="s">
        <v>2644</v>
      </c>
      <c r="D1397" s="39" t="s">
        <v>14505</v>
      </c>
      <c r="E1397" s="22">
        <v>27783</v>
      </c>
      <c r="F1397" s="22">
        <v>30</v>
      </c>
      <c r="G1397" s="108">
        <v>1407</v>
      </c>
      <c r="H1397" s="25"/>
      <c r="I1397" s="111">
        <f t="shared" si="42"/>
        <v>0</v>
      </c>
      <c r="J1397" s="107" t="str">
        <f t="shared" si="43"/>
        <v/>
      </c>
    </row>
    <row r="1398" spans="1:10">
      <c r="A1398" s="22">
        <v>1408</v>
      </c>
      <c r="B1398" s="22" t="s">
        <v>15</v>
      </c>
      <c r="C1398" s="40" t="s">
        <v>8277</v>
      </c>
      <c r="D1398" s="39" t="s">
        <v>14458</v>
      </c>
      <c r="E1398" s="22">
        <v>84256</v>
      </c>
      <c r="F1398" s="22">
        <v>5</v>
      </c>
      <c r="G1398" s="108">
        <v>1408</v>
      </c>
      <c r="H1398" s="25"/>
      <c r="I1398" s="111">
        <f t="shared" si="42"/>
        <v>0</v>
      </c>
      <c r="J1398" s="107" t="str">
        <f t="shared" si="43"/>
        <v/>
      </c>
    </row>
    <row r="1399" spans="1:10">
      <c r="A1399" s="22">
        <v>1409</v>
      </c>
      <c r="B1399" s="22" t="s">
        <v>15</v>
      </c>
      <c r="C1399" s="40" t="s">
        <v>8276</v>
      </c>
      <c r="D1399" s="39" t="s">
        <v>2963</v>
      </c>
      <c r="E1399" s="22">
        <v>73760</v>
      </c>
      <c r="F1399" s="22">
        <v>5</v>
      </c>
      <c r="G1399" s="108">
        <v>471.41333333333324</v>
      </c>
      <c r="H1399" s="25"/>
      <c r="I1399" s="111">
        <f t="shared" si="42"/>
        <v>0</v>
      </c>
      <c r="J1399" s="107" t="str">
        <f t="shared" si="43"/>
        <v/>
      </c>
    </row>
    <row r="1400" spans="1:10">
      <c r="A1400" s="22">
        <v>1410</v>
      </c>
      <c r="B1400" s="22" t="s">
        <v>15</v>
      </c>
      <c r="C1400" s="40" t="s">
        <v>8275</v>
      </c>
      <c r="D1400" s="39" t="s">
        <v>14458</v>
      </c>
      <c r="E1400" s="22">
        <v>84256</v>
      </c>
      <c r="F1400" s="22">
        <v>5</v>
      </c>
      <c r="G1400" s="108">
        <v>1410</v>
      </c>
      <c r="H1400" s="25"/>
      <c r="I1400" s="111">
        <f t="shared" ref="I1400:I1463" si="44">F1400*H1400</f>
        <v>0</v>
      </c>
      <c r="J1400" s="107" t="str">
        <f t="shared" si="43"/>
        <v/>
      </c>
    </row>
    <row r="1401" spans="1:10">
      <c r="A1401" s="22">
        <v>1411</v>
      </c>
      <c r="B1401" s="22" t="s">
        <v>15</v>
      </c>
      <c r="C1401" s="40" t="s">
        <v>8274</v>
      </c>
      <c r="D1401" s="39" t="s">
        <v>2708</v>
      </c>
      <c r="E1401" s="22">
        <v>624</v>
      </c>
      <c r="F1401" s="22">
        <v>13</v>
      </c>
      <c r="G1401" s="108">
        <v>506.62666666666672</v>
      </c>
      <c r="H1401" s="25"/>
      <c r="I1401" s="111">
        <f t="shared" si="44"/>
        <v>0</v>
      </c>
      <c r="J1401" s="107" t="str">
        <f t="shared" si="43"/>
        <v/>
      </c>
    </row>
    <row r="1402" spans="1:10">
      <c r="A1402" s="22">
        <v>1412</v>
      </c>
      <c r="B1402" s="22" t="s">
        <v>15</v>
      </c>
      <c r="C1402" s="40" t="s">
        <v>8273</v>
      </c>
      <c r="D1402" s="39" t="s">
        <v>14506</v>
      </c>
      <c r="E1402" s="22" t="s">
        <v>1952</v>
      </c>
      <c r="F1402" s="22">
        <v>5</v>
      </c>
      <c r="G1402" s="108">
        <v>672.76666666666677</v>
      </c>
      <c r="H1402" s="25"/>
      <c r="I1402" s="111">
        <f t="shared" si="44"/>
        <v>0</v>
      </c>
      <c r="J1402" s="107" t="str">
        <f t="shared" si="43"/>
        <v/>
      </c>
    </row>
    <row r="1403" spans="1:10">
      <c r="A1403" s="22">
        <v>1413</v>
      </c>
      <c r="B1403" s="22" t="s">
        <v>15</v>
      </c>
      <c r="C1403" s="40" t="s">
        <v>8272</v>
      </c>
      <c r="D1403" s="39" t="s">
        <v>14507</v>
      </c>
      <c r="E1403" s="22">
        <v>76823</v>
      </c>
      <c r="F1403" s="22">
        <v>5</v>
      </c>
      <c r="G1403" s="108">
        <v>1413</v>
      </c>
      <c r="H1403" s="25"/>
      <c r="I1403" s="111">
        <f t="shared" si="44"/>
        <v>0</v>
      </c>
      <c r="J1403" s="107" t="str">
        <f t="shared" si="43"/>
        <v/>
      </c>
    </row>
    <row r="1404" spans="1:10">
      <c r="A1404" s="22">
        <v>1414</v>
      </c>
      <c r="B1404" s="22" t="s">
        <v>15</v>
      </c>
      <c r="C1404" s="40" t="s">
        <v>8271</v>
      </c>
      <c r="D1404" s="39" t="s">
        <v>14508</v>
      </c>
      <c r="E1404" s="22">
        <v>76823</v>
      </c>
      <c r="F1404" s="22">
        <v>5</v>
      </c>
      <c r="G1404" s="108">
        <v>1414</v>
      </c>
      <c r="H1404" s="25"/>
      <c r="I1404" s="111">
        <f t="shared" si="44"/>
        <v>0</v>
      </c>
      <c r="J1404" s="107" t="str">
        <f t="shared" si="43"/>
        <v/>
      </c>
    </row>
    <row r="1405" spans="1:10">
      <c r="A1405" s="22">
        <v>1415</v>
      </c>
      <c r="B1405" s="22" t="s">
        <v>15</v>
      </c>
      <c r="C1405" s="40" t="s">
        <v>8270</v>
      </c>
      <c r="D1405" s="39" t="s">
        <v>14509</v>
      </c>
      <c r="E1405" s="22">
        <v>76823</v>
      </c>
      <c r="F1405" s="22">
        <v>5</v>
      </c>
      <c r="G1405" s="108">
        <v>1415</v>
      </c>
      <c r="H1405" s="25"/>
      <c r="I1405" s="111">
        <f t="shared" si="44"/>
        <v>0</v>
      </c>
      <c r="J1405" s="107" t="str">
        <f t="shared" si="43"/>
        <v/>
      </c>
    </row>
    <row r="1406" spans="1:10">
      <c r="A1406" s="22">
        <v>1416</v>
      </c>
      <c r="B1406" s="22" t="s">
        <v>15</v>
      </c>
      <c r="C1406" s="40" t="s">
        <v>8269</v>
      </c>
      <c r="D1406" s="39" t="s">
        <v>14510</v>
      </c>
      <c r="E1406" s="22">
        <v>76823</v>
      </c>
      <c r="F1406" s="22">
        <v>5</v>
      </c>
      <c r="G1406" s="108">
        <v>1416</v>
      </c>
      <c r="H1406" s="25"/>
      <c r="I1406" s="111">
        <f t="shared" si="44"/>
        <v>0</v>
      </c>
      <c r="J1406" s="107" t="str">
        <f t="shared" si="43"/>
        <v/>
      </c>
    </row>
    <row r="1407" spans="1:10">
      <c r="A1407" s="22">
        <v>1417</v>
      </c>
      <c r="B1407" s="22" t="s">
        <v>15</v>
      </c>
      <c r="C1407" s="40" t="s">
        <v>8268</v>
      </c>
      <c r="D1407" s="39" t="s">
        <v>14510</v>
      </c>
      <c r="E1407" s="22">
        <v>76823</v>
      </c>
      <c r="F1407" s="22">
        <v>5</v>
      </c>
      <c r="G1407" s="108">
        <v>1417</v>
      </c>
      <c r="H1407" s="25"/>
      <c r="I1407" s="111">
        <f t="shared" si="44"/>
        <v>0</v>
      </c>
      <c r="J1407" s="107" t="str">
        <f t="shared" si="43"/>
        <v/>
      </c>
    </row>
    <row r="1408" spans="1:10">
      <c r="A1408" s="22">
        <v>1418</v>
      </c>
      <c r="B1408" s="22" t="s">
        <v>15</v>
      </c>
      <c r="C1408" s="40" t="s">
        <v>8267</v>
      </c>
      <c r="D1408" s="39" t="s">
        <v>14511</v>
      </c>
      <c r="E1408" s="22">
        <v>56878</v>
      </c>
      <c r="F1408" s="22">
        <v>41</v>
      </c>
      <c r="G1408" s="108">
        <v>476.20666666666665</v>
      </c>
      <c r="H1408" s="25"/>
      <c r="I1408" s="111">
        <f t="shared" si="44"/>
        <v>0</v>
      </c>
      <c r="J1408" s="107" t="str">
        <f t="shared" si="43"/>
        <v/>
      </c>
    </row>
    <row r="1409" spans="1:10">
      <c r="A1409" s="22">
        <v>1419</v>
      </c>
      <c r="B1409" s="22" t="s">
        <v>15</v>
      </c>
      <c r="C1409" s="40" t="s">
        <v>8266</v>
      </c>
      <c r="D1409" s="39" t="s">
        <v>2751</v>
      </c>
      <c r="E1409" s="22" t="s">
        <v>2875</v>
      </c>
      <c r="F1409" s="22">
        <v>6</v>
      </c>
      <c r="G1409" s="108">
        <v>1419</v>
      </c>
      <c r="H1409" s="25"/>
      <c r="I1409" s="111">
        <f t="shared" si="44"/>
        <v>0</v>
      </c>
      <c r="J1409" s="107" t="str">
        <f t="shared" si="43"/>
        <v/>
      </c>
    </row>
    <row r="1410" spans="1:10">
      <c r="A1410" s="22">
        <v>1420</v>
      </c>
      <c r="B1410" s="22" t="s">
        <v>15</v>
      </c>
      <c r="C1410" s="40" t="s">
        <v>8265</v>
      </c>
      <c r="D1410" s="39" t="s">
        <v>5359</v>
      </c>
      <c r="E1410" s="22">
        <v>25583</v>
      </c>
      <c r="F1410" s="22">
        <v>5</v>
      </c>
      <c r="G1410" s="108">
        <v>551.83333333333337</v>
      </c>
      <c r="H1410" s="25"/>
      <c r="I1410" s="111">
        <f t="shared" si="44"/>
        <v>0</v>
      </c>
      <c r="J1410" s="107" t="str">
        <f t="shared" ref="J1410:J1473" si="45">IF(H:H&gt;G:G, "Above Estimated Unit Price", "")</f>
        <v/>
      </c>
    </row>
    <row r="1411" spans="1:10">
      <c r="A1411" s="22">
        <v>1421</v>
      </c>
      <c r="B1411" s="22" t="s">
        <v>15</v>
      </c>
      <c r="C1411" s="40" t="s">
        <v>8264</v>
      </c>
      <c r="D1411" s="39" t="s">
        <v>14458</v>
      </c>
      <c r="E1411" s="22">
        <v>84256</v>
      </c>
      <c r="F1411" s="22">
        <v>5</v>
      </c>
      <c r="G1411" s="108">
        <v>1421</v>
      </c>
      <c r="H1411" s="25"/>
      <c r="I1411" s="111">
        <f t="shared" si="44"/>
        <v>0</v>
      </c>
      <c r="J1411" s="107" t="str">
        <f t="shared" si="45"/>
        <v/>
      </c>
    </row>
    <row r="1412" spans="1:10">
      <c r="A1412" s="22">
        <v>1422</v>
      </c>
      <c r="B1412" s="22" t="s">
        <v>15</v>
      </c>
      <c r="C1412" s="40" t="s">
        <v>8263</v>
      </c>
      <c r="D1412" s="39" t="s">
        <v>14512</v>
      </c>
      <c r="E1412" s="22">
        <v>98750</v>
      </c>
      <c r="F1412" s="22">
        <v>5</v>
      </c>
      <c r="G1412" s="108">
        <v>481.02666666666664</v>
      </c>
      <c r="H1412" s="25"/>
      <c r="I1412" s="111">
        <f t="shared" si="44"/>
        <v>0</v>
      </c>
      <c r="J1412" s="107" t="str">
        <f t="shared" si="45"/>
        <v/>
      </c>
    </row>
    <row r="1413" spans="1:10">
      <c r="A1413" s="22">
        <v>1423</v>
      </c>
      <c r="B1413" s="22" t="s">
        <v>15</v>
      </c>
      <c r="C1413" s="40" t="s">
        <v>8262</v>
      </c>
      <c r="D1413" s="39" t="s">
        <v>14355</v>
      </c>
      <c r="E1413" s="22">
        <v>27624</v>
      </c>
      <c r="F1413" s="22">
        <v>21</v>
      </c>
      <c r="G1413" s="108">
        <v>475.53999999999996</v>
      </c>
      <c r="H1413" s="25"/>
      <c r="I1413" s="111">
        <f t="shared" si="44"/>
        <v>0</v>
      </c>
      <c r="J1413" s="107" t="str">
        <f t="shared" si="45"/>
        <v/>
      </c>
    </row>
    <row r="1414" spans="1:10">
      <c r="A1414" s="22">
        <v>1424</v>
      </c>
      <c r="B1414" s="22" t="s">
        <v>15</v>
      </c>
      <c r="C1414" s="40" t="s">
        <v>8261</v>
      </c>
      <c r="D1414" s="39" t="s">
        <v>14497</v>
      </c>
      <c r="E1414" s="22" t="s">
        <v>1952</v>
      </c>
      <c r="F1414" s="22">
        <v>5</v>
      </c>
      <c r="G1414" s="108">
        <v>516.5333333333333</v>
      </c>
      <c r="H1414" s="25"/>
      <c r="I1414" s="111">
        <f t="shared" si="44"/>
        <v>0</v>
      </c>
      <c r="J1414" s="107" t="str">
        <f t="shared" si="45"/>
        <v/>
      </c>
    </row>
    <row r="1415" spans="1:10">
      <c r="A1415" s="22">
        <v>1425</v>
      </c>
      <c r="B1415" s="22" t="s">
        <v>15</v>
      </c>
      <c r="C1415" s="40" t="s">
        <v>8260</v>
      </c>
      <c r="D1415" s="39" t="s">
        <v>14355</v>
      </c>
      <c r="E1415" s="22" t="s">
        <v>1952</v>
      </c>
      <c r="F1415" s="22">
        <v>5</v>
      </c>
      <c r="G1415" s="108">
        <v>480.87999999999994</v>
      </c>
      <c r="H1415" s="25"/>
      <c r="I1415" s="111">
        <f t="shared" si="44"/>
        <v>0</v>
      </c>
      <c r="J1415" s="107" t="str">
        <f t="shared" si="45"/>
        <v/>
      </c>
    </row>
    <row r="1416" spans="1:10">
      <c r="A1416" s="22">
        <v>1426</v>
      </c>
      <c r="B1416" s="22" t="s">
        <v>15</v>
      </c>
      <c r="C1416" s="40" t="s">
        <v>8260</v>
      </c>
      <c r="D1416" s="39" t="s">
        <v>14355</v>
      </c>
      <c r="E1416" s="22">
        <v>76823</v>
      </c>
      <c r="F1416" s="22">
        <v>6</v>
      </c>
      <c r="G1416" s="108">
        <v>481.21333333333331</v>
      </c>
      <c r="H1416" s="25"/>
      <c r="I1416" s="111">
        <f t="shared" si="44"/>
        <v>0</v>
      </c>
      <c r="J1416" s="107" t="str">
        <f t="shared" si="45"/>
        <v/>
      </c>
    </row>
    <row r="1417" spans="1:10">
      <c r="A1417" s="22">
        <v>1427</v>
      </c>
      <c r="B1417" s="22" t="s">
        <v>15</v>
      </c>
      <c r="C1417" s="40" t="s">
        <v>8259</v>
      </c>
      <c r="D1417" s="39" t="s">
        <v>2752</v>
      </c>
      <c r="E1417" s="22" t="s">
        <v>1952</v>
      </c>
      <c r="F1417" s="22">
        <v>5</v>
      </c>
      <c r="G1417" s="108">
        <v>482.82666666666665</v>
      </c>
      <c r="H1417" s="25"/>
      <c r="I1417" s="111">
        <f t="shared" si="44"/>
        <v>0</v>
      </c>
      <c r="J1417" s="107" t="str">
        <f t="shared" si="45"/>
        <v/>
      </c>
    </row>
    <row r="1418" spans="1:10">
      <c r="A1418" s="22">
        <v>1428</v>
      </c>
      <c r="B1418" s="22" t="s">
        <v>15</v>
      </c>
      <c r="C1418" s="40" t="s">
        <v>8259</v>
      </c>
      <c r="D1418" s="39" t="s">
        <v>2752</v>
      </c>
      <c r="E1418" s="22">
        <v>76823</v>
      </c>
      <c r="F1418" s="22">
        <v>6</v>
      </c>
      <c r="G1418" s="108">
        <v>483.16</v>
      </c>
      <c r="H1418" s="25"/>
      <c r="I1418" s="111">
        <f t="shared" si="44"/>
        <v>0</v>
      </c>
      <c r="J1418" s="107" t="str">
        <f t="shared" si="45"/>
        <v/>
      </c>
    </row>
    <row r="1419" spans="1:10">
      <c r="A1419" s="22">
        <v>1429</v>
      </c>
      <c r="B1419" s="22" t="s">
        <v>15</v>
      </c>
      <c r="C1419" s="40" t="s">
        <v>8258</v>
      </c>
      <c r="D1419" s="39" t="s">
        <v>14355</v>
      </c>
      <c r="E1419" s="22">
        <v>76823</v>
      </c>
      <c r="F1419" s="22">
        <v>12</v>
      </c>
      <c r="G1419" s="108">
        <v>481.23999999999995</v>
      </c>
      <c r="H1419" s="25"/>
      <c r="I1419" s="111">
        <f t="shared" si="44"/>
        <v>0</v>
      </c>
      <c r="J1419" s="107" t="str">
        <f t="shared" si="45"/>
        <v/>
      </c>
    </row>
    <row r="1420" spans="1:10">
      <c r="A1420" s="22">
        <v>1430</v>
      </c>
      <c r="B1420" s="22" t="s">
        <v>15</v>
      </c>
      <c r="C1420" s="40" t="s">
        <v>8257</v>
      </c>
      <c r="D1420" s="39" t="s">
        <v>14355</v>
      </c>
      <c r="E1420" s="22">
        <v>6725</v>
      </c>
      <c r="F1420" s="22">
        <v>40</v>
      </c>
      <c r="G1420" s="108">
        <v>493.55999999999995</v>
      </c>
      <c r="H1420" s="25"/>
      <c r="I1420" s="111">
        <f t="shared" si="44"/>
        <v>0</v>
      </c>
      <c r="J1420" s="107" t="str">
        <f t="shared" si="45"/>
        <v/>
      </c>
    </row>
    <row r="1421" spans="1:10">
      <c r="A1421" s="22">
        <v>1431</v>
      </c>
      <c r="B1421" s="22" t="s">
        <v>15</v>
      </c>
      <c r="C1421" s="40" t="s">
        <v>8256</v>
      </c>
      <c r="D1421" s="39" t="s">
        <v>14355</v>
      </c>
      <c r="E1421" s="22" t="s">
        <v>1952</v>
      </c>
      <c r="F1421" s="22">
        <v>42</v>
      </c>
      <c r="G1421" s="108">
        <v>488.69333333333333</v>
      </c>
      <c r="H1421" s="25"/>
      <c r="I1421" s="111">
        <f t="shared" si="44"/>
        <v>0</v>
      </c>
      <c r="J1421" s="107" t="str">
        <f t="shared" si="45"/>
        <v/>
      </c>
    </row>
    <row r="1422" spans="1:10">
      <c r="A1422" s="22">
        <v>1432</v>
      </c>
      <c r="B1422" s="22" t="s">
        <v>15</v>
      </c>
      <c r="C1422" s="40" t="s">
        <v>8255</v>
      </c>
      <c r="D1422" s="39" t="s">
        <v>14355</v>
      </c>
      <c r="E1422" s="22">
        <v>6950</v>
      </c>
      <c r="F1422" s="22">
        <v>63</v>
      </c>
      <c r="G1422" s="108">
        <v>512.22666666666657</v>
      </c>
      <c r="H1422" s="25"/>
      <c r="I1422" s="111">
        <f t="shared" si="44"/>
        <v>0</v>
      </c>
      <c r="J1422" s="107" t="str">
        <f t="shared" si="45"/>
        <v/>
      </c>
    </row>
    <row r="1423" spans="1:10">
      <c r="A1423" s="22">
        <v>1433</v>
      </c>
      <c r="B1423" s="22" t="s">
        <v>15</v>
      </c>
      <c r="C1423" s="40" t="s">
        <v>8254</v>
      </c>
      <c r="D1423" s="39" t="s">
        <v>14513</v>
      </c>
      <c r="E1423" s="22">
        <v>21439</v>
      </c>
      <c r="F1423" s="22">
        <v>5</v>
      </c>
      <c r="G1423" s="108">
        <v>1433</v>
      </c>
      <c r="H1423" s="25"/>
      <c r="I1423" s="111">
        <f t="shared" si="44"/>
        <v>0</v>
      </c>
      <c r="J1423" s="107" t="str">
        <f t="shared" si="45"/>
        <v/>
      </c>
    </row>
    <row r="1424" spans="1:10">
      <c r="A1424" s="22">
        <v>1434</v>
      </c>
      <c r="B1424" s="22" t="s">
        <v>15</v>
      </c>
      <c r="C1424" s="40" t="s">
        <v>8253</v>
      </c>
      <c r="D1424" s="39" t="s">
        <v>14514</v>
      </c>
      <c r="E1424" s="22">
        <v>97424</v>
      </c>
      <c r="F1424" s="22">
        <v>5</v>
      </c>
      <c r="G1424" s="108">
        <v>478.08666666666676</v>
      </c>
      <c r="H1424" s="25"/>
      <c r="I1424" s="111">
        <f t="shared" si="44"/>
        <v>0</v>
      </c>
      <c r="J1424" s="107" t="str">
        <f t="shared" si="45"/>
        <v/>
      </c>
    </row>
    <row r="1425" spans="1:10">
      <c r="A1425" s="22">
        <v>1435</v>
      </c>
      <c r="B1425" s="22" t="s">
        <v>15</v>
      </c>
      <c r="C1425" s="40" t="s">
        <v>8252</v>
      </c>
      <c r="D1425" s="39" t="s">
        <v>8251</v>
      </c>
      <c r="E1425" s="22">
        <v>72914</v>
      </c>
      <c r="F1425" s="22">
        <v>5</v>
      </c>
      <c r="G1425" s="108">
        <v>771.48666666666668</v>
      </c>
      <c r="H1425" s="25"/>
      <c r="I1425" s="111">
        <f t="shared" si="44"/>
        <v>0</v>
      </c>
      <c r="J1425" s="107" t="str">
        <f t="shared" si="45"/>
        <v/>
      </c>
    </row>
    <row r="1426" spans="1:10">
      <c r="A1426" s="22">
        <v>1436</v>
      </c>
      <c r="B1426" s="22" t="s">
        <v>15</v>
      </c>
      <c r="C1426" s="40" t="s">
        <v>8250</v>
      </c>
      <c r="D1426" s="39" t="s">
        <v>3235</v>
      </c>
      <c r="E1426" s="22">
        <v>73030</v>
      </c>
      <c r="F1426" s="22">
        <v>10</v>
      </c>
      <c r="G1426" s="108">
        <v>484.01333333333332</v>
      </c>
      <c r="H1426" s="25"/>
      <c r="I1426" s="111">
        <f t="shared" si="44"/>
        <v>0</v>
      </c>
      <c r="J1426" s="107" t="str">
        <f t="shared" si="45"/>
        <v/>
      </c>
    </row>
    <row r="1427" spans="1:10">
      <c r="A1427" s="22">
        <v>1437</v>
      </c>
      <c r="B1427" s="22" t="s">
        <v>15</v>
      </c>
      <c r="C1427" s="40" t="s">
        <v>8249</v>
      </c>
      <c r="D1427" s="39" t="s">
        <v>8248</v>
      </c>
      <c r="E1427" s="22">
        <v>73030</v>
      </c>
      <c r="F1427" s="22">
        <v>5</v>
      </c>
      <c r="G1427" s="108">
        <v>1437</v>
      </c>
      <c r="H1427" s="25"/>
      <c r="I1427" s="111">
        <f t="shared" si="44"/>
        <v>0</v>
      </c>
      <c r="J1427" s="107" t="str">
        <f t="shared" si="45"/>
        <v/>
      </c>
    </row>
    <row r="1428" spans="1:10">
      <c r="A1428" s="22">
        <v>1438</v>
      </c>
      <c r="B1428" s="22" t="s">
        <v>15</v>
      </c>
      <c r="C1428" s="40" t="s">
        <v>8247</v>
      </c>
      <c r="D1428" s="39" t="s">
        <v>14515</v>
      </c>
      <c r="E1428" s="22">
        <v>96736</v>
      </c>
      <c r="F1428" s="22">
        <v>5</v>
      </c>
      <c r="G1428" s="108">
        <v>3920.4666666666667</v>
      </c>
      <c r="H1428" s="25"/>
      <c r="I1428" s="111">
        <f t="shared" si="44"/>
        <v>0</v>
      </c>
      <c r="J1428" s="107" t="str">
        <f t="shared" si="45"/>
        <v/>
      </c>
    </row>
    <row r="1429" spans="1:10">
      <c r="A1429" s="22">
        <v>1439</v>
      </c>
      <c r="B1429" s="22" t="s">
        <v>15</v>
      </c>
      <c r="C1429" s="40" t="s">
        <v>8246</v>
      </c>
      <c r="D1429" s="39" t="s">
        <v>14257</v>
      </c>
      <c r="E1429" s="22">
        <v>25583</v>
      </c>
      <c r="F1429" s="22">
        <v>5</v>
      </c>
      <c r="G1429" s="108">
        <v>1287.7866666666669</v>
      </c>
      <c r="H1429" s="25"/>
      <c r="I1429" s="111">
        <f t="shared" si="44"/>
        <v>0</v>
      </c>
      <c r="J1429" s="107" t="str">
        <f t="shared" si="45"/>
        <v/>
      </c>
    </row>
    <row r="1430" spans="1:10">
      <c r="A1430" s="22">
        <v>1440</v>
      </c>
      <c r="B1430" s="22" t="s">
        <v>15</v>
      </c>
      <c r="C1430" s="40" t="s">
        <v>5403</v>
      </c>
      <c r="D1430" s="39" t="s">
        <v>14516</v>
      </c>
      <c r="E1430" s="22">
        <v>25583</v>
      </c>
      <c r="F1430" s="22">
        <v>5</v>
      </c>
      <c r="G1430" s="108">
        <v>1291.7666666666667</v>
      </c>
      <c r="H1430" s="25"/>
      <c r="I1430" s="111">
        <f t="shared" si="44"/>
        <v>0</v>
      </c>
      <c r="J1430" s="107" t="str">
        <f t="shared" si="45"/>
        <v/>
      </c>
    </row>
    <row r="1431" spans="1:10">
      <c r="A1431" s="22">
        <v>1441</v>
      </c>
      <c r="B1431" s="22" t="s">
        <v>15</v>
      </c>
      <c r="C1431" s="40" t="s">
        <v>8245</v>
      </c>
      <c r="D1431" s="39" t="s">
        <v>14517</v>
      </c>
      <c r="E1431" s="22">
        <v>25583</v>
      </c>
      <c r="F1431" s="22">
        <v>5</v>
      </c>
      <c r="G1431" s="108">
        <v>2345.9600000000005</v>
      </c>
      <c r="H1431" s="25"/>
      <c r="I1431" s="111">
        <f t="shared" si="44"/>
        <v>0</v>
      </c>
      <c r="J1431" s="107" t="str">
        <f t="shared" si="45"/>
        <v/>
      </c>
    </row>
    <row r="1432" spans="1:10">
      <c r="A1432" s="22">
        <v>1442</v>
      </c>
      <c r="B1432" s="22" t="s">
        <v>15</v>
      </c>
      <c r="C1432" s="40" t="s">
        <v>8244</v>
      </c>
      <c r="D1432" s="39" t="s">
        <v>5943</v>
      </c>
      <c r="E1432" s="22">
        <v>98571</v>
      </c>
      <c r="F1432" s="22">
        <v>5</v>
      </c>
      <c r="G1432" s="108">
        <v>1442</v>
      </c>
      <c r="H1432" s="25"/>
      <c r="I1432" s="111">
        <f t="shared" si="44"/>
        <v>0</v>
      </c>
      <c r="J1432" s="107" t="str">
        <f t="shared" si="45"/>
        <v/>
      </c>
    </row>
    <row r="1433" spans="1:10">
      <c r="A1433" s="22">
        <v>1443</v>
      </c>
      <c r="B1433" s="22" t="s">
        <v>15</v>
      </c>
      <c r="C1433" s="40" t="s">
        <v>8243</v>
      </c>
      <c r="D1433" s="39" t="s">
        <v>8242</v>
      </c>
      <c r="E1433" s="22">
        <v>97153</v>
      </c>
      <c r="F1433" s="22">
        <v>5</v>
      </c>
      <c r="G1433" s="108">
        <v>544.57333333333327</v>
      </c>
      <c r="H1433" s="25"/>
      <c r="I1433" s="111">
        <f t="shared" si="44"/>
        <v>0</v>
      </c>
      <c r="J1433" s="107" t="str">
        <f t="shared" si="45"/>
        <v/>
      </c>
    </row>
    <row r="1434" spans="1:10">
      <c r="A1434" s="22">
        <v>1444</v>
      </c>
      <c r="B1434" s="22" t="s">
        <v>15</v>
      </c>
      <c r="C1434" s="40" t="s">
        <v>8241</v>
      </c>
      <c r="D1434" s="39" t="s">
        <v>14518</v>
      </c>
      <c r="E1434" s="22" t="s">
        <v>4565</v>
      </c>
      <c r="F1434" s="22">
        <v>5</v>
      </c>
      <c r="G1434" s="108">
        <v>1444</v>
      </c>
      <c r="H1434" s="25"/>
      <c r="I1434" s="111">
        <f t="shared" si="44"/>
        <v>0</v>
      </c>
      <c r="J1434" s="107" t="str">
        <f t="shared" si="45"/>
        <v/>
      </c>
    </row>
    <row r="1435" spans="1:10">
      <c r="A1435" s="22">
        <v>1445</v>
      </c>
      <c r="B1435" s="22" t="s">
        <v>15</v>
      </c>
      <c r="C1435" s="40" t="s">
        <v>8240</v>
      </c>
      <c r="D1435" s="39" t="s">
        <v>2777</v>
      </c>
      <c r="E1435" s="22">
        <v>25583</v>
      </c>
      <c r="F1435" s="22">
        <v>5</v>
      </c>
      <c r="G1435" s="108">
        <v>531.28666666666675</v>
      </c>
      <c r="H1435" s="25"/>
      <c r="I1435" s="111">
        <f t="shared" si="44"/>
        <v>0</v>
      </c>
      <c r="J1435" s="107" t="str">
        <f t="shared" si="45"/>
        <v/>
      </c>
    </row>
    <row r="1436" spans="1:10">
      <c r="A1436" s="22">
        <v>1446</v>
      </c>
      <c r="B1436" s="22" t="s">
        <v>15</v>
      </c>
      <c r="C1436" s="40" t="s">
        <v>8239</v>
      </c>
      <c r="D1436" s="39" t="s">
        <v>2777</v>
      </c>
      <c r="E1436" s="22">
        <v>25583</v>
      </c>
      <c r="F1436" s="22">
        <v>5</v>
      </c>
      <c r="G1436" s="108">
        <v>532.43333333333339</v>
      </c>
      <c r="H1436" s="25"/>
      <c r="I1436" s="111">
        <f t="shared" si="44"/>
        <v>0</v>
      </c>
      <c r="J1436" s="107" t="str">
        <f t="shared" si="45"/>
        <v/>
      </c>
    </row>
    <row r="1437" spans="1:10">
      <c r="A1437" s="22">
        <v>1447</v>
      </c>
      <c r="B1437" s="22" t="s">
        <v>15</v>
      </c>
      <c r="C1437" s="40" t="s">
        <v>8238</v>
      </c>
      <c r="D1437" s="39" t="s">
        <v>2777</v>
      </c>
      <c r="E1437" s="22">
        <v>25583</v>
      </c>
      <c r="F1437" s="22">
        <v>5</v>
      </c>
      <c r="G1437" s="108">
        <v>502.19333333333333</v>
      </c>
      <c r="H1437" s="25"/>
      <c r="I1437" s="111">
        <f t="shared" si="44"/>
        <v>0</v>
      </c>
      <c r="J1437" s="107" t="str">
        <f t="shared" si="45"/>
        <v/>
      </c>
    </row>
    <row r="1438" spans="1:10">
      <c r="A1438" s="22">
        <v>1448</v>
      </c>
      <c r="B1438" s="22" t="s">
        <v>15</v>
      </c>
      <c r="C1438" s="40" t="s">
        <v>8237</v>
      </c>
      <c r="D1438" s="39" t="s">
        <v>2777</v>
      </c>
      <c r="E1438" s="22">
        <v>25583</v>
      </c>
      <c r="F1438" s="22">
        <v>5</v>
      </c>
      <c r="G1438" s="108">
        <v>1448</v>
      </c>
      <c r="H1438" s="25"/>
      <c r="I1438" s="111">
        <f t="shared" si="44"/>
        <v>0</v>
      </c>
      <c r="J1438" s="107" t="str">
        <f t="shared" si="45"/>
        <v/>
      </c>
    </row>
    <row r="1439" spans="1:10">
      <c r="A1439" s="22">
        <v>1449</v>
      </c>
      <c r="B1439" s="22" t="s">
        <v>15</v>
      </c>
      <c r="C1439" s="40" t="s">
        <v>8236</v>
      </c>
      <c r="D1439" s="39" t="s">
        <v>14519</v>
      </c>
      <c r="E1439" s="22">
        <v>9088</v>
      </c>
      <c r="F1439" s="22">
        <v>7</v>
      </c>
      <c r="G1439" s="108">
        <v>536.71333333333325</v>
      </c>
      <c r="H1439" s="25"/>
      <c r="I1439" s="111">
        <f t="shared" si="44"/>
        <v>0</v>
      </c>
      <c r="J1439" s="107" t="str">
        <f t="shared" si="45"/>
        <v/>
      </c>
    </row>
    <row r="1440" spans="1:10">
      <c r="A1440" s="22">
        <v>1450</v>
      </c>
      <c r="B1440" s="22" t="s">
        <v>15</v>
      </c>
      <c r="C1440" s="40" t="s">
        <v>8235</v>
      </c>
      <c r="D1440" s="39" t="s">
        <v>14520</v>
      </c>
      <c r="E1440" s="22" t="s">
        <v>4565</v>
      </c>
      <c r="F1440" s="22">
        <v>5</v>
      </c>
      <c r="G1440" s="108">
        <v>1450</v>
      </c>
      <c r="H1440" s="25"/>
      <c r="I1440" s="111">
        <f t="shared" si="44"/>
        <v>0</v>
      </c>
      <c r="J1440" s="107" t="str">
        <f t="shared" si="45"/>
        <v/>
      </c>
    </row>
    <row r="1441" spans="1:10">
      <c r="A1441" s="22">
        <v>1451</v>
      </c>
      <c r="B1441" s="22" t="s">
        <v>15</v>
      </c>
      <c r="C1441" s="40" t="s">
        <v>8234</v>
      </c>
      <c r="D1441" s="39" t="s">
        <v>14521</v>
      </c>
      <c r="E1441" s="22">
        <v>73030</v>
      </c>
      <c r="F1441" s="22">
        <v>5</v>
      </c>
      <c r="G1441" s="108">
        <v>1451</v>
      </c>
      <c r="H1441" s="25"/>
      <c r="I1441" s="111">
        <f t="shared" si="44"/>
        <v>0</v>
      </c>
      <c r="J1441" s="107" t="str">
        <f t="shared" si="45"/>
        <v/>
      </c>
    </row>
    <row r="1442" spans="1:10">
      <c r="A1442" s="22">
        <v>1452</v>
      </c>
      <c r="B1442" s="22" t="s">
        <v>15</v>
      </c>
      <c r="C1442" s="40" t="s">
        <v>8233</v>
      </c>
      <c r="D1442" s="39" t="s">
        <v>14522</v>
      </c>
      <c r="E1442" s="22">
        <v>97424</v>
      </c>
      <c r="F1442" s="22">
        <v>5</v>
      </c>
      <c r="G1442" s="108">
        <v>8210.8000000000011</v>
      </c>
      <c r="H1442" s="25"/>
      <c r="I1442" s="111">
        <f t="shared" si="44"/>
        <v>0</v>
      </c>
      <c r="J1442" s="107" t="str">
        <f t="shared" si="45"/>
        <v/>
      </c>
    </row>
    <row r="1443" spans="1:10">
      <c r="A1443" s="22">
        <v>1453</v>
      </c>
      <c r="B1443" s="22" t="s">
        <v>15</v>
      </c>
      <c r="C1443" s="40" t="s">
        <v>8232</v>
      </c>
      <c r="D1443" s="39" t="s">
        <v>8231</v>
      </c>
      <c r="E1443" s="22">
        <v>86928</v>
      </c>
      <c r="F1443" s="22">
        <v>20</v>
      </c>
      <c r="G1443" s="108">
        <v>484.83333333333331</v>
      </c>
      <c r="H1443" s="25"/>
      <c r="I1443" s="111">
        <f t="shared" si="44"/>
        <v>0</v>
      </c>
      <c r="J1443" s="107" t="str">
        <f t="shared" si="45"/>
        <v/>
      </c>
    </row>
    <row r="1444" spans="1:10">
      <c r="A1444" s="22">
        <v>1454</v>
      </c>
      <c r="B1444" s="22" t="s">
        <v>15</v>
      </c>
      <c r="C1444" s="40" t="s">
        <v>8230</v>
      </c>
      <c r="D1444" s="39" t="s">
        <v>3795</v>
      </c>
      <c r="E1444" s="22">
        <v>81872</v>
      </c>
      <c r="F1444" s="22">
        <v>7</v>
      </c>
      <c r="G1444" s="108">
        <v>489.77333333333337</v>
      </c>
      <c r="H1444" s="25"/>
      <c r="I1444" s="111">
        <f t="shared" si="44"/>
        <v>0</v>
      </c>
      <c r="J1444" s="107" t="str">
        <f t="shared" si="45"/>
        <v/>
      </c>
    </row>
    <row r="1445" spans="1:10">
      <c r="A1445" s="22">
        <v>1455</v>
      </c>
      <c r="B1445" s="22" t="s">
        <v>15</v>
      </c>
      <c r="C1445" s="40" t="s">
        <v>8229</v>
      </c>
      <c r="D1445" s="39" t="s">
        <v>2851</v>
      </c>
      <c r="E1445" s="22">
        <v>73030</v>
      </c>
      <c r="F1445" s="22">
        <v>5</v>
      </c>
      <c r="G1445" s="108">
        <v>1455</v>
      </c>
      <c r="H1445" s="25"/>
      <c r="I1445" s="111">
        <f t="shared" si="44"/>
        <v>0</v>
      </c>
      <c r="J1445" s="107" t="str">
        <f t="shared" si="45"/>
        <v/>
      </c>
    </row>
    <row r="1446" spans="1:10">
      <c r="A1446" s="22">
        <v>1456</v>
      </c>
      <c r="B1446" s="22" t="s">
        <v>15</v>
      </c>
      <c r="C1446" s="40" t="s">
        <v>8228</v>
      </c>
      <c r="D1446" s="39" t="s">
        <v>14523</v>
      </c>
      <c r="E1446" s="22">
        <v>99207</v>
      </c>
      <c r="F1446" s="22">
        <v>5</v>
      </c>
      <c r="G1446" s="108">
        <v>510.81333333333333</v>
      </c>
      <c r="H1446" s="25"/>
      <c r="I1446" s="111">
        <f t="shared" si="44"/>
        <v>0</v>
      </c>
      <c r="J1446" s="107" t="str">
        <f t="shared" si="45"/>
        <v/>
      </c>
    </row>
    <row r="1447" spans="1:10">
      <c r="A1447" s="22">
        <v>1457</v>
      </c>
      <c r="B1447" s="22" t="s">
        <v>15</v>
      </c>
      <c r="C1447" s="40" t="s">
        <v>8227</v>
      </c>
      <c r="D1447" s="39" t="s">
        <v>8226</v>
      </c>
      <c r="E1447" s="22">
        <v>99207</v>
      </c>
      <c r="F1447" s="22">
        <v>5</v>
      </c>
      <c r="G1447" s="108">
        <v>588.33333333333337</v>
      </c>
      <c r="H1447" s="25"/>
      <c r="I1447" s="111">
        <f t="shared" si="44"/>
        <v>0</v>
      </c>
      <c r="J1447" s="107" t="str">
        <f t="shared" si="45"/>
        <v/>
      </c>
    </row>
    <row r="1448" spans="1:10">
      <c r="A1448" s="22">
        <v>1458</v>
      </c>
      <c r="B1448" s="22" t="s">
        <v>15</v>
      </c>
      <c r="C1448" s="40" t="s">
        <v>8225</v>
      </c>
      <c r="D1448" s="39" t="s">
        <v>14524</v>
      </c>
      <c r="E1448" s="22">
        <v>99207</v>
      </c>
      <c r="F1448" s="22">
        <v>5</v>
      </c>
      <c r="G1448" s="108">
        <v>959.15333333333331</v>
      </c>
      <c r="H1448" s="25"/>
      <c r="I1448" s="111">
        <f t="shared" si="44"/>
        <v>0</v>
      </c>
      <c r="J1448" s="107" t="str">
        <f t="shared" si="45"/>
        <v/>
      </c>
    </row>
    <row r="1449" spans="1:10">
      <c r="A1449" s="22">
        <v>1459</v>
      </c>
      <c r="B1449" s="22" t="s">
        <v>15</v>
      </c>
      <c r="C1449" s="40" t="s">
        <v>8224</v>
      </c>
      <c r="D1449" s="39" t="s">
        <v>14525</v>
      </c>
      <c r="E1449" s="22">
        <v>99207</v>
      </c>
      <c r="F1449" s="22">
        <v>7</v>
      </c>
      <c r="G1449" s="108">
        <v>560.84666666666669</v>
      </c>
      <c r="H1449" s="25"/>
      <c r="I1449" s="111">
        <f t="shared" si="44"/>
        <v>0</v>
      </c>
      <c r="J1449" s="107" t="str">
        <f t="shared" si="45"/>
        <v/>
      </c>
    </row>
    <row r="1450" spans="1:10">
      <c r="A1450" s="22">
        <v>1460</v>
      </c>
      <c r="B1450" s="22" t="s">
        <v>15</v>
      </c>
      <c r="C1450" s="40" t="s">
        <v>8223</v>
      </c>
      <c r="D1450" s="39" t="s">
        <v>2751</v>
      </c>
      <c r="E1450" s="22">
        <v>56878</v>
      </c>
      <c r="F1450" s="22">
        <v>6</v>
      </c>
      <c r="G1450" s="108">
        <v>487.9666666666667</v>
      </c>
      <c r="H1450" s="25"/>
      <c r="I1450" s="111">
        <f t="shared" si="44"/>
        <v>0</v>
      </c>
      <c r="J1450" s="107" t="str">
        <f t="shared" si="45"/>
        <v/>
      </c>
    </row>
    <row r="1451" spans="1:10">
      <c r="A1451" s="22">
        <v>1461</v>
      </c>
      <c r="B1451" s="22" t="s">
        <v>15</v>
      </c>
      <c r="C1451" s="40" t="s">
        <v>8222</v>
      </c>
      <c r="D1451" s="39" t="s">
        <v>2751</v>
      </c>
      <c r="E1451" s="22">
        <v>56878</v>
      </c>
      <c r="F1451" s="22">
        <v>9</v>
      </c>
      <c r="G1451" s="108">
        <v>488.5</v>
      </c>
      <c r="H1451" s="25"/>
      <c r="I1451" s="111">
        <f t="shared" si="44"/>
        <v>0</v>
      </c>
      <c r="J1451" s="107" t="str">
        <f t="shared" si="45"/>
        <v/>
      </c>
    </row>
    <row r="1452" spans="1:10">
      <c r="A1452" s="22">
        <v>1462</v>
      </c>
      <c r="B1452" s="22" t="s">
        <v>15</v>
      </c>
      <c r="C1452" s="40" t="s">
        <v>14526</v>
      </c>
      <c r="D1452" s="39" t="s">
        <v>14527</v>
      </c>
      <c r="E1452" s="22">
        <v>83259</v>
      </c>
      <c r="F1452" s="22">
        <v>20</v>
      </c>
      <c r="G1452" s="108">
        <v>496.98666666666668</v>
      </c>
      <c r="H1452" s="25"/>
      <c r="I1452" s="111">
        <f t="shared" si="44"/>
        <v>0</v>
      </c>
      <c r="J1452" s="107" t="str">
        <f t="shared" si="45"/>
        <v/>
      </c>
    </row>
    <row r="1453" spans="1:10">
      <c r="A1453" s="22">
        <v>1463</v>
      </c>
      <c r="B1453" s="22" t="s">
        <v>15</v>
      </c>
      <c r="C1453" s="40" t="s">
        <v>8221</v>
      </c>
      <c r="D1453" s="39" t="s">
        <v>14335</v>
      </c>
      <c r="E1453" s="22">
        <v>83259</v>
      </c>
      <c r="F1453" s="22">
        <v>6</v>
      </c>
      <c r="G1453" s="108">
        <v>487.98</v>
      </c>
      <c r="H1453" s="25"/>
      <c r="I1453" s="111">
        <f t="shared" si="44"/>
        <v>0</v>
      </c>
      <c r="J1453" s="107" t="str">
        <f t="shared" si="45"/>
        <v/>
      </c>
    </row>
    <row r="1454" spans="1:10">
      <c r="A1454" s="22">
        <v>1464</v>
      </c>
      <c r="B1454" s="22" t="s">
        <v>15</v>
      </c>
      <c r="C1454" s="40" t="s">
        <v>5384</v>
      </c>
      <c r="D1454" s="39" t="s">
        <v>14528</v>
      </c>
      <c r="E1454" s="22">
        <v>6324</v>
      </c>
      <c r="F1454" s="22">
        <v>20</v>
      </c>
      <c r="G1454" s="108">
        <v>489.21999999999997</v>
      </c>
      <c r="H1454" s="25"/>
      <c r="I1454" s="111">
        <f t="shared" si="44"/>
        <v>0</v>
      </c>
      <c r="J1454" s="107" t="str">
        <f t="shared" si="45"/>
        <v/>
      </c>
    </row>
    <row r="1455" spans="1:10">
      <c r="A1455" s="22">
        <v>1465</v>
      </c>
      <c r="B1455" s="22" t="s">
        <v>15</v>
      </c>
      <c r="C1455" s="40" t="s">
        <v>8220</v>
      </c>
      <c r="D1455" s="39" t="s">
        <v>2759</v>
      </c>
      <c r="E1455" s="22">
        <v>99207</v>
      </c>
      <c r="F1455" s="22">
        <v>5</v>
      </c>
      <c r="G1455" s="108">
        <v>1465</v>
      </c>
      <c r="H1455" s="25"/>
      <c r="I1455" s="111">
        <f t="shared" si="44"/>
        <v>0</v>
      </c>
      <c r="J1455" s="107" t="str">
        <f t="shared" si="45"/>
        <v/>
      </c>
    </row>
    <row r="1456" spans="1:10">
      <c r="A1456" s="22">
        <v>1466</v>
      </c>
      <c r="B1456" s="22" t="s">
        <v>15</v>
      </c>
      <c r="C1456" s="40" t="s">
        <v>8219</v>
      </c>
      <c r="D1456" s="39" t="s">
        <v>14395</v>
      </c>
      <c r="E1456" s="22">
        <v>83259</v>
      </c>
      <c r="F1456" s="22">
        <v>200</v>
      </c>
      <c r="G1456" s="108">
        <v>488.8</v>
      </c>
      <c r="H1456" s="25"/>
      <c r="I1456" s="111">
        <f t="shared" si="44"/>
        <v>0</v>
      </c>
      <c r="J1456" s="107" t="str">
        <f t="shared" si="45"/>
        <v/>
      </c>
    </row>
    <row r="1457" spans="1:10">
      <c r="A1457" s="22">
        <v>1467</v>
      </c>
      <c r="B1457" s="22" t="s">
        <v>15</v>
      </c>
      <c r="C1457" s="40" t="s">
        <v>8218</v>
      </c>
      <c r="D1457" s="39" t="s">
        <v>14335</v>
      </c>
      <c r="E1457" s="22">
        <v>72429</v>
      </c>
      <c r="F1457" s="22">
        <v>10</v>
      </c>
      <c r="G1457" s="108">
        <v>1467</v>
      </c>
      <c r="H1457" s="25"/>
      <c r="I1457" s="111">
        <f t="shared" si="44"/>
        <v>0</v>
      </c>
      <c r="J1457" s="107" t="str">
        <f t="shared" si="45"/>
        <v/>
      </c>
    </row>
    <row r="1458" spans="1:10">
      <c r="A1458" s="22">
        <v>1468</v>
      </c>
      <c r="B1458" s="22" t="s">
        <v>15</v>
      </c>
      <c r="C1458" s="40" t="s">
        <v>8217</v>
      </c>
      <c r="D1458" s="39" t="s">
        <v>8216</v>
      </c>
      <c r="E1458" s="22">
        <v>99207</v>
      </c>
      <c r="F1458" s="22">
        <v>5</v>
      </c>
      <c r="G1458" s="108">
        <v>5122.9533333333338</v>
      </c>
      <c r="H1458" s="25"/>
      <c r="I1458" s="111">
        <f t="shared" si="44"/>
        <v>0</v>
      </c>
      <c r="J1458" s="107" t="str">
        <f t="shared" si="45"/>
        <v/>
      </c>
    </row>
    <row r="1459" spans="1:10">
      <c r="A1459" s="22">
        <v>1469</v>
      </c>
      <c r="B1459" s="22" t="s">
        <v>15</v>
      </c>
      <c r="C1459" s="40" t="s">
        <v>8215</v>
      </c>
      <c r="D1459" s="39" t="s">
        <v>14173</v>
      </c>
      <c r="E1459" s="22">
        <v>99207</v>
      </c>
      <c r="F1459" s="22">
        <v>5</v>
      </c>
      <c r="G1459" s="108">
        <v>1005.6666666666666</v>
      </c>
      <c r="H1459" s="25"/>
      <c r="I1459" s="111">
        <f t="shared" si="44"/>
        <v>0</v>
      </c>
      <c r="J1459" s="107" t="str">
        <f t="shared" si="45"/>
        <v/>
      </c>
    </row>
    <row r="1460" spans="1:10">
      <c r="A1460" s="22">
        <v>1470</v>
      </c>
      <c r="B1460" s="22" t="s">
        <v>15</v>
      </c>
      <c r="C1460" s="40" t="s">
        <v>8214</v>
      </c>
      <c r="D1460" s="39" t="s">
        <v>14529</v>
      </c>
      <c r="E1460" s="22">
        <v>99207</v>
      </c>
      <c r="F1460" s="22">
        <v>5</v>
      </c>
      <c r="G1460" s="108">
        <v>664.28666666666675</v>
      </c>
      <c r="H1460" s="25"/>
      <c r="I1460" s="111">
        <f t="shared" si="44"/>
        <v>0</v>
      </c>
      <c r="J1460" s="107" t="str">
        <f t="shared" si="45"/>
        <v/>
      </c>
    </row>
    <row r="1461" spans="1:10">
      <c r="A1461" s="22">
        <v>1471</v>
      </c>
      <c r="B1461" s="22" t="s">
        <v>15</v>
      </c>
      <c r="C1461" s="40" t="s">
        <v>8213</v>
      </c>
      <c r="D1461" s="39" t="s">
        <v>14529</v>
      </c>
      <c r="E1461" s="22">
        <v>99207</v>
      </c>
      <c r="F1461" s="22">
        <v>8</v>
      </c>
      <c r="G1461" s="108">
        <v>620.6</v>
      </c>
      <c r="H1461" s="25"/>
      <c r="I1461" s="111">
        <f t="shared" si="44"/>
        <v>0</v>
      </c>
      <c r="J1461" s="107" t="str">
        <f t="shared" si="45"/>
        <v/>
      </c>
    </row>
    <row r="1462" spans="1:10">
      <c r="A1462" s="22">
        <v>1472</v>
      </c>
      <c r="B1462" s="22" t="s">
        <v>15</v>
      </c>
      <c r="C1462" s="40" t="s">
        <v>8212</v>
      </c>
      <c r="D1462" s="39" t="s">
        <v>14529</v>
      </c>
      <c r="E1462" s="22">
        <v>99207</v>
      </c>
      <c r="F1462" s="22">
        <v>5</v>
      </c>
      <c r="G1462" s="108">
        <v>590.11333333333334</v>
      </c>
      <c r="H1462" s="25"/>
      <c r="I1462" s="111">
        <f t="shared" si="44"/>
        <v>0</v>
      </c>
      <c r="J1462" s="107" t="str">
        <f t="shared" si="45"/>
        <v/>
      </c>
    </row>
    <row r="1463" spans="1:10">
      <c r="A1463" s="22">
        <v>1473</v>
      </c>
      <c r="B1463" s="22" t="s">
        <v>15</v>
      </c>
      <c r="C1463" s="40" t="s">
        <v>8211</v>
      </c>
      <c r="D1463" s="39" t="s">
        <v>14240</v>
      </c>
      <c r="E1463" s="22">
        <v>99207</v>
      </c>
      <c r="F1463" s="22">
        <v>5</v>
      </c>
      <c r="G1463" s="108">
        <v>1473</v>
      </c>
      <c r="H1463" s="25"/>
      <c r="I1463" s="111">
        <f t="shared" si="44"/>
        <v>0</v>
      </c>
      <c r="J1463" s="107" t="str">
        <f t="shared" si="45"/>
        <v/>
      </c>
    </row>
    <row r="1464" spans="1:10">
      <c r="A1464" s="22">
        <v>1474</v>
      </c>
      <c r="B1464" s="22" t="s">
        <v>15</v>
      </c>
      <c r="C1464" s="40" t="s">
        <v>8210</v>
      </c>
      <c r="D1464" s="39" t="s">
        <v>14240</v>
      </c>
      <c r="E1464" s="22">
        <v>99207</v>
      </c>
      <c r="F1464" s="22">
        <v>5</v>
      </c>
      <c r="G1464" s="108">
        <v>624.23333333333323</v>
      </c>
      <c r="H1464" s="25"/>
      <c r="I1464" s="111">
        <f t="shared" ref="I1464:I1527" si="46">F1464*H1464</f>
        <v>0</v>
      </c>
      <c r="J1464" s="107" t="str">
        <f t="shared" si="45"/>
        <v/>
      </c>
    </row>
    <row r="1465" spans="1:10">
      <c r="A1465" s="22">
        <v>1475</v>
      </c>
      <c r="B1465" s="22" t="s">
        <v>15</v>
      </c>
      <c r="C1465" s="40" t="s">
        <v>8209</v>
      </c>
      <c r="D1465" s="39" t="s">
        <v>14240</v>
      </c>
      <c r="E1465" s="22">
        <v>99207</v>
      </c>
      <c r="F1465" s="22">
        <v>7</v>
      </c>
      <c r="G1465" s="108">
        <v>651.88</v>
      </c>
      <c r="H1465" s="25"/>
      <c r="I1465" s="111">
        <f t="shared" si="46"/>
        <v>0</v>
      </c>
      <c r="J1465" s="107" t="str">
        <f t="shared" si="45"/>
        <v/>
      </c>
    </row>
    <row r="1466" spans="1:10">
      <c r="A1466" s="22">
        <v>1476</v>
      </c>
      <c r="B1466" s="22" t="s">
        <v>15</v>
      </c>
      <c r="C1466" s="40" t="s">
        <v>8208</v>
      </c>
      <c r="D1466" s="39" t="s">
        <v>14529</v>
      </c>
      <c r="E1466" s="22">
        <v>99207</v>
      </c>
      <c r="F1466" s="22">
        <v>5</v>
      </c>
      <c r="G1466" s="108">
        <v>704.04</v>
      </c>
      <c r="H1466" s="25"/>
      <c r="I1466" s="111">
        <f t="shared" si="46"/>
        <v>0</v>
      </c>
      <c r="J1466" s="107" t="str">
        <f t="shared" si="45"/>
        <v/>
      </c>
    </row>
    <row r="1467" spans="1:10">
      <c r="A1467" s="22">
        <v>1477</v>
      </c>
      <c r="B1467" s="22" t="s">
        <v>15</v>
      </c>
      <c r="C1467" s="40" t="s">
        <v>8207</v>
      </c>
      <c r="D1467" s="39" t="s">
        <v>14240</v>
      </c>
      <c r="E1467" s="22">
        <v>99207</v>
      </c>
      <c r="F1467" s="22">
        <v>10</v>
      </c>
      <c r="G1467" s="108">
        <v>625.23333333333323</v>
      </c>
      <c r="H1467" s="25"/>
      <c r="I1467" s="111">
        <f t="shared" si="46"/>
        <v>0</v>
      </c>
      <c r="J1467" s="107" t="str">
        <f t="shared" si="45"/>
        <v/>
      </c>
    </row>
    <row r="1468" spans="1:10">
      <c r="A1468" s="22">
        <v>1478</v>
      </c>
      <c r="B1468" s="22" t="s">
        <v>15</v>
      </c>
      <c r="C1468" s="40" t="s">
        <v>8206</v>
      </c>
      <c r="D1468" s="39" t="s">
        <v>14240</v>
      </c>
      <c r="E1468" s="22">
        <v>99207</v>
      </c>
      <c r="F1468" s="22">
        <v>19</v>
      </c>
      <c r="G1468" s="108">
        <v>652.88</v>
      </c>
      <c r="H1468" s="25"/>
      <c r="I1468" s="111">
        <f t="shared" si="46"/>
        <v>0</v>
      </c>
      <c r="J1468" s="107" t="str">
        <f t="shared" si="45"/>
        <v/>
      </c>
    </row>
    <row r="1469" spans="1:10">
      <c r="A1469" s="22">
        <v>1479</v>
      </c>
      <c r="B1469" s="22" t="s">
        <v>15</v>
      </c>
      <c r="C1469" s="40" t="s">
        <v>8205</v>
      </c>
      <c r="D1469" s="39" t="s">
        <v>14529</v>
      </c>
      <c r="E1469" s="22">
        <v>99207</v>
      </c>
      <c r="F1469" s="22">
        <v>5</v>
      </c>
      <c r="G1469" s="108">
        <v>667.28666666666675</v>
      </c>
      <c r="H1469" s="25"/>
      <c r="I1469" s="111">
        <f t="shared" si="46"/>
        <v>0</v>
      </c>
      <c r="J1469" s="107" t="str">
        <f t="shared" si="45"/>
        <v/>
      </c>
    </row>
    <row r="1470" spans="1:10">
      <c r="A1470" s="22">
        <v>1480</v>
      </c>
      <c r="B1470" s="22" t="s">
        <v>15</v>
      </c>
      <c r="C1470" s="40" t="s">
        <v>8204</v>
      </c>
      <c r="D1470" s="39" t="s">
        <v>14240</v>
      </c>
      <c r="E1470" s="22">
        <v>99207</v>
      </c>
      <c r="F1470" s="22">
        <v>7</v>
      </c>
      <c r="G1470" s="108">
        <v>592.28000000000009</v>
      </c>
      <c r="H1470" s="25"/>
      <c r="I1470" s="111">
        <f t="shared" si="46"/>
        <v>0</v>
      </c>
      <c r="J1470" s="107" t="str">
        <f t="shared" si="45"/>
        <v/>
      </c>
    </row>
    <row r="1471" spans="1:10">
      <c r="A1471" s="22">
        <v>1481</v>
      </c>
      <c r="B1471" s="22" t="s">
        <v>15</v>
      </c>
      <c r="C1471" s="40" t="s">
        <v>8203</v>
      </c>
      <c r="D1471" s="39" t="s">
        <v>14240</v>
      </c>
      <c r="E1471" s="22">
        <v>54787</v>
      </c>
      <c r="F1471" s="22">
        <v>5</v>
      </c>
      <c r="G1471" s="108">
        <v>658.5866666666667</v>
      </c>
      <c r="H1471" s="25"/>
      <c r="I1471" s="111">
        <f t="shared" si="46"/>
        <v>0</v>
      </c>
      <c r="J1471" s="107" t="str">
        <f t="shared" si="45"/>
        <v/>
      </c>
    </row>
    <row r="1472" spans="1:10">
      <c r="A1472" s="22">
        <v>1482</v>
      </c>
      <c r="B1472" s="22" t="s">
        <v>15</v>
      </c>
      <c r="C1472" s="40" t="s">
        <v>8203</v>
      </c>
      <c r="D1472" s="39" t="s">
        <v>14240</v>
      </c>
      <c r="E1472" s="22">
        <v>99207</v>
      </c>
      <c r="F1472" s="22">
        <v>5</v>
      </c>
      <c r="G1472" s="108">
        <v>658.92000000000007</v>
      </c>
      <c r="H1472" s="25"/>
      <c r="I1472" s="111">
        <f t="shared" si="46"/>
        <v>0</v>
      </c>
      <c r="J1472" s="107" t="str">
        <f t="shared" si="45"/>
        <v/>
      </c>
    </row>
    <row r="1473" spans="1:10">
      <c r="A1473" s="22">
        <v>1483</v>
      </c>
      <c r="B1473" s="22" t="s">
        <v>15</v>
      </c>
      <c r="C1473" s="40" t="s">
        <v>8202</v>
      </c>
      <c r="D1473" s="39" t="s">
        <v>14529</v>
      </c>
      <c r="E1473" s="22">
        <v>54787</v>
      </c>
      <c r="F1473" s="22">
        <v>14</v>
      </c>
      <c r="G1473" s="108">
        <v>597.48</v>
      </c>
      <c r="H1473" s="25"/>
      <c r="I1473" s="111">
        <f t="shared" si="46"/>
        <v>0</v>
      </c>
      <c r="J1473" s="107" t="str">
        <f t="shared" si="45"/>
        <v/>
      </c>
    </row>
    <row r="1474" spans="1:10">
      <c r="A1474" s="22">
        <v>1484</v>
      </c>
      <c r="B1474" s="22" t="s">
        <v>15</v>
      </c>
      <c r="C1474" s="40" t="s">
        <v>8201</v>
      </c>
      <c r="D1474" s="39" t="s">
        <v>14529</v>
      </c>
      <c r="E1474" s="22">
        <v>54787</v>
      </c>
      <c r="F1474" s="22">
        <v>5</v>
      </c>
      <c r="G1474" s="108">
        <v>624.93333333333339</v>
      </c>
      <c r="H1474" s="25"/>
      <c r="I1474" s="111">
        <f t="shared" si="46"/>
        <v>0</v>
      </c>
      <c r="J1474" s="107" t="str">
        <f t="shared" ref="J1474:J1537" si="47">IF(H:H&gt;G:G, "Above Estimated Unit Price", "")</f>
        <v/>
      </c>
    </row>
    <row r="1475" spans="1:10">
      <c r="A1475" s="22">
        <v>1485</v>
      </c>
      <c r="B1475" s="22" t="s">
        <v>15</v>
      </c>
      <c r="C1475" s="40" t="s">
        <v>8201</v>
      </c>
      <c r="D1475" s="39" t="s">
        <v>14529</v>
      </c>
      <c r="E1475" s="22">
        <v>99207</v>
      </c>
      <c r="F1475" s="22">
        <v>7</v>
      </c>
      <c r="G1475" s="108">
        <v>625.26666666666677</v>
      </c>
      <c r="H1475" s="25"/>
      <c r="I1475" s="111">
        <f t="shared" si="46"/>
        <v>0</v>
      </c>
      <c r="J1475" s="107" t="str">
        <f t="shared" si="47"/>
        <v/>
      </c>
    </row>
    <row r="1476" spans="1:10">
      <c r="A1476" s="22">
        <v>1486</v>
      </c>
      <c r="B1476" s="22" t="s">
        <v>15</v>
      </c>
      <c r="C1476" s="40" t="s">
        <v>8200</v>
      </c>
      <c r="D1476" s="39" t="s">
        <v>2963</v>
      </c>
      <c r="E1476" s="22">
        <v>60029</v>
      </c>
      <c r="F1476" s="22">
        <v>12</v>
      </c>
      <c r="G1476" s="108">
        <v>502.66</v>
      </c>
      <c r="H1476" s="25"/>
      <c r="I1476" s="111">
        <f t="shared" si="46"/>
        <v>0</v>
      </c>
      <c r="J1476" s="107" t="str">
        <f t="shared" si="47"/>
        <v/>
      </c>
    </row>
    <row r="1477" spans="1:10">
      <c r="A1477" s="22">
        <v>1487</v>
      </c>
      <c r="B1477" s="22" t="s">
        <v>15</v>
      </c>
      <c r="C1477" s="40" t="s">
        <v>8199</v>
      </c>
      <c r="D1477" s="39" t="s">
        <v>14467</v>
      </c>
      <c r="E1477" s="22">
        <v>99207</v>
      </c>
      <c r="F1477" s="22">
        <v>23</v>
      </c>
      <c r="G1477" s="108">
        <v>1343.4533333333336</v>
      </c>
      <c r="H1477" s="25"/>
      <c r="I1477" s="111">
        <f t="shared" si="46"/>
        <v>0</v>
      </c>
      <c r="J1477" s="107" t="str">
        <f t="shared" si="47"/>
        <v/>
      </c>
    </row>
    <row r="1478" spans="1:10">
      <c r="A1478" s="22">
        <v>1488</v>
      </c>
      <c r="B1478" s="22" t="s">
        <v>15</v>
      </c>
      <c r="C1478" s="40" t="s">
        <v>8198</v>
      </c>
      <c r="D1478" s="39" t="s">
        <v>14467</v>
      </c>
      <c r="E1478" s="22">
        <v>99207</v>
      </c>
      <c r="F1478" s="22">
        <v>5</v>
      </c>
      <c r="G1478" s="108">
        <v>1090.6066666666666</v>
      </c>
      <c r="H1478" s="25"/>
      <c r="I1478" s="111">
        <f t="shared" si="46"/>
        <v>0</v>
      </c>
      <c r="J1478" s="107" t="str">
        <f t="shared" si="47"/>
        <v/>
      </c>
    </row>
    <row r="1479" spans="1:10">
      <c r="A1479" s="22">
        <v>1489</v>
      </c>
      <c r="B1479" s="22" t="s">
        <v>15</v>
      </c>
      <c r="C1479" s="40" t="s">
        <v>8197</v>
      </c>
      <c r="D1479" s="39" t="s">
        <v>14530</v>
      </c>
      <c r="E1479" s="22">
        <v>99207</v>
      </c>
      <c r="F1479" s="22">
        <v>5</v>
      </c>
      <c r="G1479" s="108">
        <v>20577.746666666666</v>
      </c>
      <c r="H1479" s="25"/>
      <c r="I1479" s="111">
        <f t="shared" si="46"/>
        <v>0</v>
      </c>
      <c r="J1479" s="107" t="str">
        <f t="shared" si="47"/>
        <v/>
      </c>
    </row>
    <row r="1480" spans="1:10">
      <c r="A1480" s="22">
        <v>1490</v>
      </c>
      <c r="B1480" s="22" t="s">
        <v>15</v>
      </c>
      <c r="C1480" s="40" t="s">
        <v>8196</v>
      </c>
      <c r="D1480" s="39" t="s">
        <v>14524</v>
      </c>
      <c r="E1480" s="22">
        <v>99207</v>
      </c>
      <c r="F1480" s="22">
        <v>5</v>
      </c>
      <c r="G1480" s="108">
        <v>34250.126666666671</v>
      </c>
      <c r="H1480" s="25"/>
      <c r="I1480" s="111">
        <f t="shared" si="46"/>
        <v>0</v>
      </c>
      <c r="J1480" s="107" t="str">
        <f t="shared" si="47"/>
        <v/>
      </c>
    </row>
    <row r="1481" spans="1:10">
      <c r="A1481" s="22">
        <v>1491</v>
      </c>
      <c r="B1481" s="22" t="s">
        <v>15</v>
      </c>
      <c r="C1481" s="40" t="s">
        <v>8195</v>
      </c>
      <c r="D1481" s="39" t="s">
        <v>14531</v>
      </c>
      <c r="E1481" s="22">
        <v>99207</v>
      </c>
      <c r="F1481" s="22">
        <v>110</v>
      </c>
      <c r="G1481" s="108">
        <v>1113.28</v>
      </c>
      <c r="H1481" s="25"/>
      <c r="I1481" s="111">
        <f t="shared" si="46"/>
        <v>0</v>
      </c>
      <c r="J1481" s="107" t="str">
        <f t="shared" si="47"/>
        <v/>
      </c>
    </row>
    <row r="1482" spans="1:10">
      <c r="A1482" s="22">
        <v>1492</v>
      </c>
      <c r="B1482" s="22" t="s">
        <v>15</v>
      </c>
      <c r="C1482" s="40" t="s">
        <v>8194</v>
      </c>
      <c r="D1482" s="39" t="s">
        <v>2708</v>
      </c>
      <c r="E1482" s="22">
        <v>624</v>
      </c>
      <c r="F1482" s="22">
        <v>5</v>
      </c>
      <c r="G1482" s="108">
        <v>521.76666666666677</v>
      </c>
      <c r="H1482" s="25"/>
      <c r="I1482" s="111">
        <f t="shared" si="46"/>
        <v>0</v>
      </c>
      <c r="J1482" s="107" t="str">
        <f t="shared" si="47"/>
        <v/>
      </c>
    </row>
    <row r="1483" spans="1:10">
      <c r="A1483" s="22">
        <v>1493</v>
      </c>
      <c r="B1483" s="22" t="s">
        <v>15</v>
      </c>
      <c r="C1483" s="40" t="s">
        <v>8193</v>
      </c>
      <c r="D1483" s="39" t="s">
        <v>2708</v>
      </c>
      <c r="E1483" s="22">
        <v>624</v>
      </c>
      <c r="F1483" s="22">
        <v>59</v>
      </c>
      <c r="G1483" s="108">
        <v>527.84</v>
      </c>
      <c r="H1483" s="25"/>
      <c r="I1483" s="111">
        <f t="shared" si="46"/>
        <v>0</v>
      </c>
      <c r="J1483" s="107" t="str">
        <f t="shared" si="47"/>
        <v/>
      </c>
    </row>
    <row r="1484" spans="1:10">
      <c r="A1484" s="22">
        <v>1494</v>
      </c>
      <c r="B1484" s="22" t="s">
        <v>15</v>
      </c>
      <c r="C1484" s="40" t="s">
        <v>8192</v>
      </c>
      <c r="D1484" s="39" t="s">
        <v>14475</v>
      </c>
      <c r="E1484" s="22">
        <v>99207</v>
      </c>
      <c r="F1484" s="22">
        <v>14</v>
      </c>
      <c r="G1484" s="108">
        <v>827.32666666666671</v>
      </c>
      <c r="H1484" s="25"/>
      <c r="I1484" s="111">
        <f t="shared" si="46"/>
        <v>0</v>
      </c>
      <c r="J1484" s="107" t="str">
        <f t="shared" si="47"/>
        <v/>
      </c>
    </row>
    <row r="1485" spans="1:10">
      <c r="A1485" s="22">
        <v>1495</v>
      </c>
      <c r="B1485" s="22" t="s">
        <v>15</v>
      </c>
      <c r="C1485" s="40" t="s">
        <v>8191</v>
      </c>
      <c r="D1485" s="39" t="s">
        <v>14473</v>
      </c>
      <c r="E1485" s="22">
        <v>99207</v>
      </c>
      <c r="F1485" s="22">
        <v>8</v>
      </c>
      <c r="G1485" s="108">
        <v>727.64</v>
      </c>
      <c r="H1485" s="25"/>
      <c r="I1485" s="111">
        <f t="shared" si="46"/>
        <v>0</v>
      </c>
      <c r="J1485" s="107" t="str">
        <f t="shared" si="47"/>
        <v/>
      </c>
    </row>
    <row r="1486" spans="1:10">
      <c r="A1486" s="22">
        <v>1496</v>
      </c>
      <c r="B1486" s="22" t="s">
        <v>15</v>
      </c>
      <c r="C1486" s="40" t="s">
        <v>8190</v>
      </c>
      <c r="D1486" s="39" t="s">
        <v>14173</v>
      </c>
      <c r="E1486" s="22">
        <v>99207</v>
      </c>
      <c r="F1486" s="22">
        <v>5</v>
      </c>
      <c r="G1486" s="108">
        <v>775.27333333333343</v>
      </c>
      <c r="H1486" s="25"/>
      <c r="I1486" s="111">
        <f t="shared" si="46"/>
        <v>0</v>
      </c>
      <c r="J1486" s="107" t="str">
        <f t="shared" si="47"/>
        <v/>
      </c>
    </row>
    <row r="1487" spans="1:10">
      <c r="A1487" s="22">
        <v>1497</v>
      </c>
      <c r="B1487" s="22" t="s">
        <v>15</v>
      </c>
      <c r="C1487" s="40" t="s">
        <v>8189</v>
      </c>
      <c r="D1487" s="39" t="s">
        <v>4031</v>
      </c>
      <c r="E1487" s="22">
        <v>60029</v>
      </c>
      <c r="F1487" s="22">
        <v>19</v>
      </c>
      <c r="G1487" s="108">
        <v>813</v>
      </c>
      <c r="H1487" s="25"/>
      <c r="I1487" s="111">
        <f t="shared" si="46"/>
        <v>0</v>
      </c>
      <c r="J1487" s="107" t="str">
        <f t="shared" si="47"/>
        <v/>
      </c>
    </row>
    <row r="1488" spans="1:10">
      <c r="A1488" s="22">
        <v>1498</v>
      </c>
      <c r="B1488" s="22" t="s">
        <v>15</v>
      </c>
      <c r="C1488" s="40" t="s">
        <v>8188</v>
      </c>
      <c r="D1488" s="39" t="s">
        <v>2660</v>
      </c>
      <c r="E1488" s="22">
        <v>60029</v>
      </c>
      <c r="F1488" s="22">
        <v>5</v>
      </c>
      <c r="G1488" s="108">
        <v>529.94666666666672</v>
      </c>
      <c r="H1488" s="25"/>
      <c r="I1488" s="111">
        <f t="shared" si="46"/>
        <v>0</v>
      </c>
      <c r="J1488" s="107" t="str">
        <f t="shared" si="47"/>
        <v/>
      </c>
    </row>
    <row r="1489" spans="1:10">
      <c r="A1489" s="22">
        <v>1499</v>
      </c>
      <c r="B1489" s="22" t="s">
        <v>15</v>
      </c>
      <c r="C1489" s="40" t="s">
        <v>8187</v>
      </c>
      <c r="D1489" s="39" t="s">
        <v>2838</v>
      </c>
      <c r="E1489" s="22">
        <v>60029</v>
      </c>
      <c r="F1489" s="22">
        <v>10</v>
      </c>
      <c r="G1489" s="108">
        <v>530.52666666666664</v>
      </c>
      <c r="H1489" s="25"/>
      <c r="I1489" s="111">
        <f t="shared" si="46"/>
        <v>0</v>
      </c>
      <c r="J1489" s="107" t="str">
        <f t="shared" si="47"/>
        <v/>
      </c>
    </row>
    <row r="1490" spans="1:10">
      <c r="A1490" s="22">
        <v>1500</v>
      </c>
      <c r="B1490" s="22" t="s">
        <v>15</v>
      </c>
      <c r="C1490" s="40" t="s">
        <v>8186</v>
      </c>
      <c r="D1490" s="39" t="s">
        <v>14532</v>
      </c>
      <c r="E1490" s="22">
        <v>99207</v>
      </c>
      <c r="F1490" s="22">
        <v>5</v>
      </c>
      <c r="G1490" s="108">
        <v>610.72666666666657</v>
      </c>
      <c r="H1490" s="25"/>
      <c r="I1490" s="111">
        <f t="shared" si="46"/>
        <v>0</v>
      </c>
      <c r="J1490" s="107" t="str">
        <f t="shared" si="47"/>
        <v/>
      </c>
    </row>
    <row r="1491" spans="1:10">
      <c r="A1491" s="22">
        <v>1501</v>
      </c>
      <c r="B1491" s="22" t="s">
        <v>15</v>
      </c>
      <c r="C1491" s="40" t="s">
        <v>8185</v>
      </c>
      <c r="D1491" s="39" t="s">
        <v>14532</v>
      </c>
      <c r="E1491" s="22">
        <v>99207</v>
      </c>
      <c r="F1491" s="22">
        <v>232</v>
      </c>
      <c r="G1491" s="108">
        <v>595.14</v>
      </c>
      <c r="H1491" s="25"/>
      <c r="I1491" s="111">
        <f t="shared" si="46"/>
        <v>0</v>
      </c>
      <c r="J1491" s="107" t="str">
        <f t="shared" si="47"/>
        <v/>
      </c>
    </row>
    <row r="1492" spans="1:10">
      <c r="A1492" s="22">
        <v>1502</v>
      </c>
      <c r="B1492" s="22" t="s">
        <v>15</v>
      </c>
      <c r="C1492" s="40" t="s">
        <v>8184</v>
      </c>
      <c r="D1492" s="39" t="s">
        <v>14467</v>
      </c>
      <c r="E1492" s="22">
        <v>99207</v>
      </c>
      <c r="F1492" s="22">
        <v>5</v>
      </c>
      <c r="G1492" s="108">
        <v>573.54</v>
      </c>
      <c r="H1492" s="25"/>
      <c r="I1492" s="111">
        <f t="shared" si="46"/>
        <v>0</v>
      </c>
      <c r="J1492" s="107" t="str">
        <f t="shared" si="47"/>
        <v/>
      </c>
    </row>
    <row r="1493" spans="1:10">
      <c r="A1493" s="22">
        <v>1503</v>
      </c>
      <c r="B1493" s="22" t="s">
        <v>15</v>
      </c>
      <c r="C1493" s="40" t="s">
        <v>8183</v>
      </c>
      <c r="D1493" s="39" t="s">
        <v>14467</v>
      </c>
      <c r="E1493" s="22">
        <v>99207</v>
      </c>
      <c r="F1493" s="22">
        <v>6</v>
      </c>
      <c r="G1493" s="108">
        <v>570.90666666666664</v>
      </c>
      <c r="H1493" s="25"/>
      <c r="I1493" s="111">
        <f t="shared" si="46"/>
        <v>0</v>
      </c>
      <c r="J1493" s="107" t="str">
        <f t="shared" si="47"/>
        <v/>
      </c>
    </row>
    <row r="1494" spans="1:10">
      <c r="A1494" s="22">
        <v>1504</v>
      </c>
      <c r="B1494" s="22" t="s">
        <v>15</v>
      </c>
      <c r="C1494" s="40" t="s">
        <v>8182</v>
      </c>
      <c r="D1494" s="39" t="s">
        <v>14533</v>
      </c>
      <c r="E1494" s="22">
        <v>99207</v>
      </c>
      <c r="F1494" s="22">
        <v>5</v>
      </c>
      <c r="G1494" s="108">
        <v>2284.4533333333334</v>
      </c>
      <c r="H1494" s="25"/>
      <c r="I1494" s="111">
        <f t="shared" si="46"/>
        <v>0</v>
      </c>
      <c r="J1494" s="107" t="str">
        <f t="shared" si="47"/>
        <v/>
      </c>
    </row>
    <row r="1495" spans="1:10">
      <c r="A1495" s="22">
        <v>1505</v>
      </c>
      <c r="B1495" s="22" t="s">
        <v>15</v>
      </c>
      <c r="C1495" s="40" t="s">
        <v>8181</v>
      </c>
      <c r="D1495" s="39" t="s">
        <v>14524</v>
      </c>
      <c r="E1495" s="22">
        <v>99207</v>
      </c>
      <c r="F1495" s="22">
        <v>5</v>
      </c>
      <c r="G1495" s="108">
        <v>22558.75333333333</v>
      </c>
      <c r="H1495" s="25"/>
      <c r="I1495" s="111">
        <f t="shared" si="46"/>
        <v>0</v>
      </c>
      <c r="J1495" s="107" t="str">
        <f t="shared" si="47"/>
        <v/>
      </c>
    </row>
    <row r="1496" spans="1:10">
      <c r="A1496" s="22">
        <v>1506</v>
      </c>
      <c r="B1496" s="22" t="s">
        <v>15</v>
      </c>
      <c r="C1496" s="40" t="s">
        <v>8180</v>
      </c>
      <c r="D1496" s="39" t="s">
        <v>14534</v>
      </c>
      <c r="E1496" s="22">
        <v>99207</v>
      </c>
      <c r="F1496" s="22">
        <v>5</v>
      </c>
      <c r="G1496" s="108">
        <v>1506</v>
      </c>
      <c r="H1496" s="25"/>
      <c r="I1496" s="111">
        <f t="shared" si="46"/>
        <v>0</v>
      </c>
      <c r="J1496" s="107" t="str">
        <f t="shared" si="47"/>
        <v/>
      </c>
    </row>
    <row r="1497" spans="1:10">
      <c r="A1497" s="22">
        <v>1507</v>
      </c>
      <c r="B1497" s="22" t="s">
        <v>15</v>
      </c>
      <c r="C1497" s="40" t="s">
        <v>8179</v>
      </c>
      <c r="D1497" s="39" t="s">
        <v>14535</v>
      </c>
      <c r="E1497" s="22">
        <v>99207</v>
      </c>
      <c r="F1497" s="22">
        <v>5</v>
      </c>
      <c r="G1497" s="108">
        <v>536.34</v>
      </c>
      <c r="H1497" s="25"/>
      <c r="I1497" s="111">
        <f t="shared" si="46"/>
        <v>0</v>
      </c>
      <c r="J1497" s="107" t="str">
        <f t="shared" si="47"/>
        <v/>
      </c>
    </row>
    <row r="1498" spans="1:10">
      <c r="A1498" s="22">
        <v>1508</v>
      </c>
      <c r="B1498" s="22" t="s">
        <v>15</v>
      </c>
      <c r="C1498" s="40" t="s">
        <v>8178</v>
      </c>
      <c r="D1498" s="39" t="s">
        <v>14470</v>
      </c>
      <c r="E1498" s="22">
        <v>99207</v>
      </c>
      <c r="F1498" s="22">
        <v>17</v>
      </c>
      <c r="G1498" s="108">
        <v>847.23333333333323</v>
      </c>
      <c r="H1498" s="25"/>
      <c r="I1498" s="111">
        <f t="shared" si="46"/>
        <v>0</v>
      </c>
      <c r="J1498" s="107" t="str">
        <f t="shared" si="47"/>
        <v/>
      </c>
    </row>
    <row r="1499" spans="1:10">
      <c r="A1499" s="22">
        <v>1509</v>
      </c>
      <c r="B1499" s="22" t="s">
        <v>15</v>
      </c>
      <c r="C1499" s="40" t="s">
        <v>8177</v>
      </c>
      <c r="D1499" s="39" t="s">
        <v>14536</v>
      </c>
      <c r="E1499" s="22" t="s">
        <v>7652</v>
      </c>
      <c r="F1499" s="22">
        <v>5</v>
      </c>
      <c r="G1499" s="108">
        <v>1509</v>
      </c>
      <c r="H1499" s="25"/>
      <c r="I1499" s="111">
        <f t="shared" si="46"/>
        <v>0</v>
      </c>
      <c r="J1499" s="107" t="str">
        <f t="shared" si="47"/>
        <v/>
      </c>
    </row>
    <row r="1500" spans="1:10">
      <c r="A1500" s="22">
        <v>1510</v>
      </c>
      <c r="B1500" s="22" t="s">
        <v>15</v>
      </c>
      <c r="C1500" s="40" t="s">
        <v>8176</v>
      </c>
      <c r="D1500" s="39" t="s">
        <v>14510</v>
      </c>
      <c r="E1500" s="22" t="s">
        <v>7652</v>
      </c>
      <c r="F1500" s="22">
        <v>5</v>
      </c>
      <c r="G1500" s="108">
        <v>1510</v>
      </c>
      <c r="H1500" s="25"/>
      <c r="I1500" s="111">
        <f t="shared" si="46"/>
        <v>0</v>
      </c>
      <c r="J1500" s="107" t="str">
        <f t="shared" si="47"/>
        <v/>
      </c>
    </row>
    <row r="1501" spans="1:10">
      <c r="A1501" s="22">
        <v>1511</v>
      </c>
      <c r="B1501" s="22" t="s">
        <v>15</v>
      </c>
      <c r="C1501" s="40" t="s">
        <v>8175</v>
      </c>
      <c r="D1501" s="39" t="s">
        <v>7338</v>
      </c>
      <c r="E1501" s="22">
        <v>99207</v>
      </c>
      <c r="F1501" s="22">
        <v>5</v>
      </c>
      <c r="G1501" s="108">
        <v>1869.4733333333334</v>
      </c>
      <c r="H1501" s="25"/>
      <c r="I1501" s="111">
        <f t="shared" si="46"/>
        <v>0</v>
      </c>
      <c r="J1501" s="107" t="str">
        <f t="shared" si="47"/>
        <v/>
      </c>
    </row>
    <row r="1502" spans="1:10">
      <c r="A1502" s="22">
        <v>1512</v>
      </c>
      <c r="B1502" s="22" t="s">
        <v>15</v>
      </c>
      <c r="C1502" s="40" t="s">
        <v>8174</v>
      </c>
      <c r="D1502" s="39" t="s">
        <v>14537</v>
      </c>
      <c r="E1502" s="22" t="s">
        <v>8173</v>
      </c>
      <c r="F1502" s="22">
        <v>5</v>
      </c>
      <c r="G1502" s="108">
        <v>1512</v>
      </c>
      <c r="H1502" s="25"/>
      <c r="I1502" s="111">
        <f t="shared" si="46"/>
        <v>0</v>
      </c>
      <c r="J1502" s="107" t="str">
        <f t="shared" si="47"/>
        <v/>
      </c>
    </row>
    <row r="1503" spans="1:10">
      <c r="A1503" s="22">
        <v>1513</v>
      </c>
      <c r="B1503" s="22" t="s">
        <v>15</v>
      </c>
      <c r="C1503" s="40" t="s">
        <v>8172</v>
      </c>
      <c r="D1503" s="39" t="s">
        <v>2751</v>
      </c>
      <c r="E1503" s="22">
        <v>72962</v>
      </c>
      <c r="F1503" s="22">
        <v>52</v>
      </c>
      <c r="G1503" s="108">
        <v>1513</v>
      </c>
      <c r="H1503" s="25"/>
      <c r="I1503" s="111">
        <f t="shared" si="46"/>
        <v>0</v>
      </c>
      <c r="J1503" s="107" t="str">
        <f t="shared" si="47"/>
        <v/>
      </c>
    </row>
    <row r="1504" spans="1:10">
      <c r="A1504" s="22">
        <v>1514</v>
      </c>
      <c r="B1504" s="22" t="s">
        <v>15</v>
      </c>
      <c r="C1504" s="40" t="s">
        <v>8171</v>
      </c>
      <c r="D1504" s="39" t="s">
        <v>3118</v>
      </c>
      <c r="E1504" s="22">
        <v>12116</v>
      </c>
      <c r="F1504" s="22">
        <v>5</v>
      </c>
      <c r="G1504" s="108">
        <v>506.44666666666672</v>
      </c>
      <c r="H1504" s="25"/>
      <c r="I1504" s="111">
        <f t="shared" si="46"/>
        <v>0</v>
      </c>
      <c r="J1504" s="107" t="str">
        <f t="shared" si="47"/>
        <v/>
      </c>
    </row>
    <row r="1505" spans="1:10">
      <c r="A1505" s="22">
        <v>1515</v>
      </c>
      <c r="B1505" s="22" t="s">
        <v>15</v>
      </c>
      <c r="C1505" s="40" t="s">
        <v>8170</v>
      </c>
      <c r="D1505" s="39" t="s">
        <v>8169</v>
      </c>
      <c r="E1505" s="22">
        <v>98750</v>
      </c>
      <c r="F1505" s="22">
        <v>5</v>
      </c>
      <c r="G1505" s="108">
        <v>1515</v>
      </c>
      <c r="H1505" s="25"/>
      <c r="I1505" s="111">
        <f t="shared" si="46"/>
        <v>0</v>
      </c>
      <c r="J1505" s="107" t="str">
        <f t="shared" si="47"/>
        <v/>
      </c>
    </row>
    <row r="1506" spans="1:10">
      <c r="A1506" s="22">
        <v>1516</v>
      </c>
      <c r="B1506" s="22" t="s">
        <v>15</v>
      </c>
      <c r="C1506" s="40" t="s">
        <v>8168</v>
      </c>
      <c r="D1506" s="39" t="s">
        <v>8167</v>
      </c>
      <c r="E1506" s="22">
        <v>98750</v>
      </c>
      <c r="F1506" s="22">
        <v>5</v>
      </c>
      <c r="G1506" s="108">
        <v>1516</v>
      </c>
      <c r="H1506" s="25"/>
      <c r="I1506" s="111">
        <f t="shared" si="46"/>
        <v>0</v>
      </c>
      <c r="J1506" s="107" t="str">
        <f t="shared" si="47"/>
        <v/>
      </c>
    </row>
    <row r="1507" spans="1:10">
      <c r="A1507" s="22">
        <v>1517</v>
      </c>
      <c r="B1507" s="22" t="s">
        <v>15</v>
      </c>
      <c r="C1507" s="40" t="s">
        <v>8166</v>
      </c>
      <c r="D1507" s="39" t="s">
        <v>14538</v>
      </c>
      <c r="E1507" s="22">
        <v>76823</v>
      </c>
      <c r="F1507" s="22">
        <v>7</v>
      </c>
      <c r="G1507" s="108">
        <v>1517</v>
      </c>
      <c r="H1507" s="25"/>
      <c r="I1507" s="111">
        <f t="shared" si="46"/>
        <v>0</v>
      </c>
      <c r="J1507" s="107" t="str">
        <f t="shared" si="47"/>
        <v/>
      </c>
    </row>
    <row r="1508" spans="1:10">
      <c r="A1508" s="22">
        <v>1518</v>
      </c>
      <c r="B1508" s="22" t="s">
        <v>15</v>
      </c>
      <c r="C1508" s="40" t="s">
        <v>8165</v>
      </c>
      <c r="D1508" s="39" t="s">
        <v>2759</v>
      </c>
      <c r="E1508" s="22">
        <v>76823</v>
      </c>
      <c r="F1508" s="22">
        <v>25</v>
      </c>
      <c r="G1508" s="108">
        <v>1518</v>
      </c>
      <c r="H1508" s="25"/>
      <c r="I1508" s="111">
        <f t="shared" si="46"/>
        <v>0</v>
      </c>
      <c r="J1508" s="107" t="str">
        <f t="shared" si="47"/>
        <v/>
      </c>
    </row>
    <row r="1509" spans="1:10">
      <c r="A1509" s="22">
        <v>1519</v>
      </c>
      <c r="B1509" s="22" t="s">
        <v>15</v>
      </c>
      <c r="C1509" s="40" t="s">
        <v>8164</v>
      </c>
      <c r="D1509" s="39" t="s">
        <v>6050</v>
      </c>
      <c r="E1509" s="22" t="s">
        <v>1952</v>
      </c>
      <c r="F1509" s="22">
        <v>19</v>
      </c>
      <c r="G1509" s="108">
        <v>526.16</v>
      </c>
      <c r="H1509" s="25"/>
      <c r="I1509" s="111">
        <f t="shared" si="46"/>
        <v>0</v>
      </c>
      <c r="J1509" s="107" t="str">
        <f t="shared" si="47"/>
        <v/>
      </c>
    </row>
    <row r="1510" spans="1:10">
      <c r="A1510" s="22">
        <v>1520</v>
      </c>
      <c r="B1510" s="22" t="s">
        <v>15</v>
      </c>
      <c r="C1510" s="40" t="s">
        <v>8163</v>
      </c>
      <c r="D1510" s="39" t="s">
        <v>2658</v>
      </c>
      <c r="E1510" s="22" t="s">
        <v>1952</v>
      </c>
      <c r="F1510" s="22">
        <v>14</v>
      </c>
      <c r="G1510" s="108">
        <v>509.54666666666662</v>
      </c>
      <c r="H1510" s="25"/>
      <c r="I1510" s="111">
        <f t="shared" si="46"/>
        <v>0</v>
      </c>
      <c r="J1510" s="107" t="str">
        <f t="shared" si="47"/>
        <v/>
      </c>
    </row>
    <row r="1511" spans="1:10">
      <c r="A1511" s="22">
        <v>1521</v>
      </c>
      <c r="B1511" s="22" t="s">
        <v>15</v>
      </c>
      <c r="C1511" s="40" t="s">
        <v>8162</v>
      </c>
      <c r="D1511" s="39" t="s">
        <v>14539</v>
      </c>
      <c r="E1511" s="22" t="s">
        <v>1952</v>
      </c>
      <c r="F1511" s="22">
        <v>9</v>
      </c>
      <c r="G1511" s="108">
        <v>1521</v>
      </c>
      <c r="H1511" s="25"/>
      <c r="I1511" s="111">
        <f t="shared" si="46"/>
        <v>0</v>
      </c>
      <c r="J1511" s="107" t="str">
        <f t="shared" si="47"/>
        <v/>
      </c>
    </row>
    <row r="1512" spans="1:10">
      <c r="A1512" s="22">
        <v>1522</v>
      </c>
      <c r="B1512" s="22" t="s">
        <v>15</v>
      </c>
      <c r="C1512" s="40" t="s">
        <v>8161</v>
      </c>
      <c r="D1512" s="39" t="s">
        <v>2978</v>
      </c>
      <c r="E1512" s="22">
        <v>76823</v>
      </c>
      <c r="F1512" s="22">
        <v>5</v>
      </c>
      <c r="G1512" s="108">
        <v>1522</v>
      </c>
      <c r="H1512" s="25"/>
      <c r="I1512" s="111">
        <f t="shared" si="46"/>
        <v>0</v>
      </c>
      <c r="J1512" s="107" t="str">
        <f t="shared" si="47"/>
        <v/>
      </c>
    </row>
    <row r="1513" spans="1:10">
      <c r="A1513" s="22">
        <v>1523</v>
      </c>
      <c r="B1513" s="22" t="s">
        <v>15</v>
      </c>
      <c r="C1513" s="40" t="s">
        <v>8160</v>
      </c>
      <c r="D1513" s="39" t="s">
        <v>2838</v>
      </c>
      <c r="E1513" s="22" t="s">
        <v>298</v>
      </c>
      <c r="F1513" s="22">
        <v>5</v>
      </c>
      <c r="G1513" s="108">
        <v>1523</v>
      </c>
      <c r="H1513" s="25"/>
      <c r="I1513" s="111">
        <f t="shared" si="46"/>
        <v>0</v>
      </c>
      <c r="J1513" s="107" t="str">
        <f t="shared" si="47"/>
        <v/>
      </c>
    </row>
    <row r="1514" spans="1:10">
      <c r="A1514" s="22">
        <v>1524</v>
      </c>
      <c r="B1514" s="22" t="s">
        <v>15</v>
      </c>
      <c r="C1514" s="40" t="s">
        <v>8159</v>
      </c>
      <c r="D1514" s="39" t="s">
        <v>3235</v>
      </c>
      <c r="E1514" s="22" t="s">
        <v>298</v>
      </c>
      <c r="F1514" s="22">
        <v>8</v>
      </c>
      <c r="G1514" s="108">
        <v>1524</v>
      </c>
      <c r="H1514" s="25"/>
      <c r="I1514" s="111">
        <f t="shared" si="46"/>
        <v>0</v>
      </c>
      <c r="J1514" s="107" t="str">
        <f t="shared" si="47"/>
        <v/>
      </c>
    </row>
    <row r="1515" spans="1:10">
      <c r="A1515" s="22">
        <v>1525</v>
      </c>
      <c r="B1515" s="22" t="s">
        <v>15</v>
      </c>
      <c r="C1515" s="40" t="s">
        <v>8158</v>
      </c>
      <c r="D1515" s="39" t="s">
        <v>14540</v>
      </c>
      <c r="E1515" s="22">
        <v>64829</v>
      </c>
      <c r="F1515" s="22">
        <v>5</v>
      </c>
      <c r="G1515" s="108">
        <v>1525</v>
      </c>
      <c r="H1515" s="25"/>
      <c r="I1515" s="111">
        <f t="shared" si="46"/>
        <v>0</v>
      </c>
      <c r="J1515" s="107" t="str">
        <f t="shared" si="47"/>
        <v/>
      </c>
    </row>
    <row r="1516" spans="1:10">
      <c r="A1516" s="22">
        <v>1526</v>
      </c>
      <c r="B1516" s="22" t="s">
        <v>15</v>
      </c>
      <c r="C1516" s="40" t="s">
        <v>8157</v>
      </c>
      <c r="D1516" s="39" t="s">
        <v>14262</v>
      </c>
      <c r="E1516" s="22" t="s">
        <v>1952</v>
      </c>
      <c r="F1516" s="22">
        <v>5</v>
      </c>
      <c r="G1516" s="108">
        <v>1027.32</v>
      </c>
      <c r="H1516" s="25"/>
      <c r="I1516" s="111">
        <f t="shared" si="46"/>
        <v>0</v>
      </c>
      <c r="J1516" s="107" t="str">
        <f t="shared" si="47"/>
        <v/>
      </c>
    </row>
    <row r="1517" spans="1:10">
      <c r="A1517" s="22">
        <v>1527</v>
      </c>
      <c r="B1517" s="22" t="s">
        <v>15</v>
      </c>
      <c r="C1517" s="40" t="s">
        <v>8156</v>
      </c>
      <c r="D1517" s="39" t="s">
        <v>14262</v>
      </c>
      <c r="E1517" s="22" t="s">
        <v>1952</v>
      </c>
      <c r="F1517" s="22">
        <v>5</v>
      </c>
      <c r="G1517" s="108">
        <v>546.21333333333325</v>
      </c>
      <c r="H1517" s="25"/>
      <c r="I1517" s="111">
        <f t="shared" si="46"/>
        <v>0</v>
      </c>
      <c r="J1517" s="107" t="str">
        <f t="shared" si="47"/>
        <v/>
      </c>
    </row>
    <row r="1518" spans="1:10">
      <c r="A1518" s="22">
        <v>1528</v>
      </c>
      <c r="B1518" s="22" t="s">
        <v>15</v>
      </c>
      <c r="C1518" s="40" t="s">
        <v>8155</v>
      </c>
      <c r="D1518" s="39" t="s">
        <v>7936</v>
      </c>
      <c r="E1518" s="22" t="s">
        <v>1952</v>
      </c>
      <c r="F1518" s="22">
        <v>7</v>
      </c>
      <c r="G1518" s="108">
        <v>1483.78</v>
      </c>
      <c r="H1518" s="25"/>
      <c r="I1518" s="111">
        <f t="shared" si="46"/>
        <v>0</v>
      </c>
      <c r="J1518" s="107" t="str">
        <f t="shared" si="47"/>
        <v/>
      </c>
    </row>
    <row r="1519" spans="1:10">
      <c r="A1519" s="22">
        <v>1529</v>
      </c>
      <c r="B1519" s="22" t="s">
        <v>15</v>
      </c>
      <c r="C1519" s="40" t="s">
        <v>8154</v>
      </c>
      <c r="D1519" s="39" t="s">
        <v>14541</v>
      </c>
      <c r="E1519" s="22">
        <v>28510</v>
      </c>
      <c r="F1519" s="22">
        <v>5</v>
      </c>
      <c r="G1519" s="108">
        <v>896.62666666666667</v>
      </c>
      <c r="H1519" s="25"/>
      <c r="I1519" s="111">
        <f t="shared" si="46"/>
        <v>0</v>
      </c>
      <c r="J1519" s="107" t="str">
        <f t="shared" si="47"/>
        <v/>
      </c>
    </row>
    <row r="1520" spans="1:10">
      <c r="A1520" s="22">
        <v>1530</v>
      </c>
      <c r="B1520" s="22" t="s">
        <v>15</v>
      </c>
      <c r="C1520" s="40" t="s">
        <v>8153</v>
      </c>
      <c r="D1520" s="39" t="s">
        <v>4990</v>
      </c>
      <c r="E1520" s="22" t="s">
        <v>1952</v>
      </c>
      <c r="F1520" s="22">
        <v>5</v>
      </c>
      <c r="G1520" s="108">
        <v>528.47333333333336</v>
      </c>
      <c r="H1520" s="25"/>
      <c r="I1520" s="111">
        <f t="shared" si="46"/>
        <v>0</v>
      </c>
      <c r="J1520" s="107" t="str">
        <f t="shared" si="47"/>
        <v/>
      </c>
    </row>
    <row r="1521" spans="1:10">
      <c r="A1521" s="22">
        <v>1531</v>
      </c>
      <c r="B1521" s="22" t="s">
        <v>15</v>
      </c>
      <c r="C1521" s="40" t="s">
        <v>8152</v>
      </c>
      <c r="D1521" s="39" t="s">
        <v>14542</v>
      </c>
      <c r="E1521" s="22">
        <v>76823</v>
      </c>
      <c r="F1521" s="22">
        <v>5</v>
      </c>
      <c r="G1521" s="108">
        <v>631.21333333333325</v>
      </c>
      <c r="H1521" s="25"/>
      <c r="I1521" s="111">
        <f t="shared" si="46"/>
        <v>0</v>
      </c>
      <c r="J1521" s="107" t="str">
        <f t="shared" si="47"/>
        <v/>
      </c>
    </row>
    <row r="1522" spans="1:10">
      <c r="A1522" s="22">
        <v>1532</v>
      </c>
      <c r="B1522" s="22" t="s">
        <v>15</v>
      </c>
      <c r="C1522" s="40" t="s">
        <v>8151</v>
      </c>
      <c r="D1522" s="39" t="s">
        <v>6188</v>
      </c>
      <c r="E1522" s="22" t="s">
        <v>1952</v>
      </c>
      <c r="F1522" s="22">
        <v>5</v>
      </c>
      <c r="G1522" s="108">
        <v>736.16666666666663</v>
      </c>
      <c r="H1522" s="25"/>
      <c r="I1522" s="111">
        <f t="shared" si="46"/>
        <v>0</v>
      </c>
      <c r="J1522" s="107" t="str">
        <f t="shared" si="47"/>
        <v/>
      </c>
    </row>
    <row r="1523" spans="1:10">
      <c r="A1523" s="22">
        <v>1533</v>
      </c>
      <c r="B1523" s="22" t="s">
        <v>15</v>
      </c>
      <c r="C1523" s="40" t="s">
        <v>8150</v>
      </c>
      <c r="D1523" s="39" t="s">
        <v>2693</v>
      </c>
      <c r="E1523" s="22">
        <v>52676</v>
      </c>
      <c r="F1523" s="22">
        <v>6</v>
      </c>
      <c r="G1523" s="108">
        <v>542.57333333333327</v>
      </c>
      <c r="H1523" s="25"/>
      <c r="I1523" s="111">
        <f t="shared" si="46"/>
        <v>0</v>
      </c>
      <c r="J1523" s="107" t="str">
        <f t="shared" si="47"/>
        <v/>
      </c>
    </row>
    <row r="1524" spans="1:10">
      <c r="A1524" s="22">
        <v>1534</v>
      </c>
      <c r="B1524" s="22" t="s">
        <v>15</v>
      </c>
      <c r="C1524" s="40" t="s">
        <v>8149</v>
      </c>
      <c r="D1524" s="39" t="s">
        <v>2817</v>
      </c>
      <c r="E1524" s="22" t="s">
        <v>7652</v>
      </c>
      <c r="F1524" s="22">
        <v>5</v>
      </c>
      <c r="G1524" s="108">
        <v>1534</v>
      </c>
      <c r="H1524" s="25"/>
      <c r="I1524" s="111">
        <f t="shared" si="46"/>
        <v>0</v>
      </c>
      <c r="J1524" s="107" t="str">
        <f t="shared" si="47"/>
        <v/>
      </c>
    </row>
    <row r="1525" spans="1:10">
      <c r="A1525" s="22">
        <v>1535</v>
      </c>
      <c r="B1525" s="22" t="s">
        <v>15</v>
      </c>
      <c r="C1525" s="40" t="s">
        <v>8148</v>
      </c>
      <c r="D1525" s="39" t="s">
        <v>2791</v>
      </c>
      <c r="E1525" s="22">
        <v>7873</v>
      </c>
      <c r="F1525" s="22">
        <v>5</v>
      </c>
      <c r="G1525" s="108">
        <v>517.94666666666672</v>
      </c>
      <c r="H1525" s="25"/>
      <c r="I1525" s="111">
        <f t="shared" si="46"/>
        <v>0</v>
      </c>
      <c r="J1525" s="107" t="str">
        <f t="shared" si="47"/>
        <v/>
      </c>
    </row>
    <row r="1526" spans="1:10">
      <c r="A1526" s="22">
        <v>1536</v>
      </c>
      <c r="B1526" s="22" t="s">
        <v>15</v>
      </c>
      <c r="C1526" s="40" t="s">
        <v>8147</v>
      </c>
      <c r="D1526" s="39" t="s">
        <v>14543</v>
      </c>
      <c r="E1526" s="22" t="s">
        <v>1952</v>
      </c>
      <c r="F1526" s="22">
        <v>5</v>
      </c>
      <c r="G1526" s="108">
        <v>558.90666666666664</v>
      </c>
      <c r="H1526" s="25"/>
      <c r="I1526" s="111">
        <f t="shared" si="46"/>
        <v>0</v>
      </c>
      <c r="J1526" s="107" t="str">
        <f t="shared" si="47"/>
        <v/>
      </c>
    </row>
    <row r="1527" spans="1:10">
      <c r="A1527" s="22">
        <v>1537</v>
      </c>
      <c r="B1527" s="22" t="s">
        <v>15</v>
      </c>
      <c r="C1527" s="40" t="s">
        <v>8147</v>
      </c>
      <c r="D1527" s="39" t="s">
        <v>14543</v>
      </c>
      <c r="E1527" s="22">
        <v>76823</v>
      </c>
      <c r="F1527" s="22">
        <v>7</v>
      </c>
      <c r="G1527" s="108">
        <v>559.2399999999999</v>
      </c>
      <c r="H1527" s="25"/>
      <c r="I1527" s="111">
        <f t="shared" si="46"/>
        <v>0</v>
      </c>
      <c r="J1527" s="107" t="str">
        <f t="shared" si="47"/>
        <v/>
      </c>
    </row>
    <row r="1528" spans="1:10">
      <c r="A1528" s="22">
        <v>1538</v>
      </c>
      <c r="B1528" s="22" t="s">
        <v>15</v>
      </c>
      <c r="C1528" s="40" t="s">
        <v>8146</v>
      </c>
      <c r="D1528" s="39" t="s">
        <v>14543</v>
      </c>
      <c r="E1528" s="22" t="s">
        <v>1952</v>
      </c>
      <c r="F1528" s="22">
        <v>5</v>
      </c>
      <c r="G1528" s="108">
        <v>522.81333333333339</v>
      </c>
      <c r="H1528" s="25"/>
      <c r="I1528" s="111">
        <f t="shared" ref="I1528:I1591" si="48">F1528*H1528</f>
        <v>0</v>
      </c>
      <c r="J1528" s="107" t="str">
        <f t="shared" si="47"/>
        <v/>
      </c>
    </row>
    <row r="1529" spans="1:10">
      <c r="A1529" s="22">
        <v>1539</v>
      </c>
      <c r="B1529" s="22" t="s">
        <v>15</v>
      </c>
      <c r="C1529" s="40" t="s">
        <v>8146</v>
      </c>
      <c r="D1529" s="39" t="s">
        <v>14543</v>
      </c>
      <c r="E1529" s="22">
        <v>30205</v>
      </c>
      <c r="F1529" s="22">
        <v>6</v>
      </c>
      <c r="G1529" s="108">
        <v>523.14666666666665</v>
      </c>
      <c r="H1529" s="25"/>
      <c r="I1529" s="111">
        <f t="shared" si="48"/>
        <v>0</v>
      </c>
      <c r="J1529" s="107" t="str">
        <f t="shared" si="47"/>
        <v/>
      </c>
    </row>
    <row r="1530" spans="1:10">
      <c r="A1530" s="22">
        <v>1540</v>
      </c>
      <c r="B1530" s="22" t="s">
        <v>15</v>
      </c>
      <c r="C1530" s="40" t="s">
        <v>8145</v>
      </c>
      <c r="D1530" s="39" t="s">
        <v>14147</v>
      </c>
      <c r="E1530" s="22">
        <v>76823</v>
      </c>
      <c r="F1530" s="22">
        <v>5</v>
      </c>
      <c r="G1530" s="108">
        <v>577.37333333333333</v>
      </c>
      <c r="H1530" s="25"/>
      <c r="I1530" s="111">
        <f t="shared" si="48"/>
        <v>0</v>
      </c>
      <c r="J1530" s="107" t="str">
        <f t="shared" si="47"/>
        <v/>
      </c>
    </row>
    <row r="1531" spans="1:10">
      <c r="A1531" s="22">
        <v>1541</v>
      </c>
      <c r="B1531" s="22" t="s">
        <v>15</v>
      </c>
      <c r="C1531" s="40" t="s">
        <v>8144</v>
      </c>
      <c r="D1531" s="39" t="s">
        <v>14544</v>
      </c>
      <c r="E1531" s="22">
        <v>76823</v>
      </c>
      <c r="F1531" s="22">
        <v>6</v>
      </c>
      <c r="G1531" s="108">
        <v>1541</v>
      </c>
      <c r="H1531" s="25"/>
      <c r="I1531" s="111">
        <f t="shared" si="48"/>
        <v>0</v>
      </c>
      <c r="J1531" s="107" t="str">
        <f t="shared" si="47"/>
        <v/>
      </c>
    </row>
    <row r="1532" spans="1:10">
      <c r="A1532" s="22">
        <v>1542</v>
      </c>
      <c r="B1532" s="22" t="s">
        <v>15</v>
      </c>
      <c r="C1532" s="40" t="s">
        <v>8144</v>
      </c>
      <c r="D1532" s="39" t="s">
        <v>2838</v>
      </c>
      <c r="E1532" s="22" t="s">
        <v>298</v>
      </c>
      <c r="F1532" s="22">
        <v>24</v>
      </c>
      <c r="G1532" s="108">
        <v>1542</v>
      </c>
      <c r="H1532" s="25"/>
      <c r="I1532" s="111">
        <f t="shared" si="48"/>
        <v>0</v>
      </c>
      <c r="J1532" s="107" t="str">
        <f t="shared" si="47"/>
        <v/>
      </c>
    </row>
    <row r="1533" spans="1:10">
      <c r="A1533" s="22">
        <v>1543</v>
      </c>
      <c r="B1533" s="22" t="s">
        <v>15</v>
      </c>
      <c r="C1533" s="40" t="s">
        <v>8143</v>
      </c>
      <c r="D1533" s="39" t="s">
        <v>8142</v>
      </c>
      <c r="E1533" s="22" t="s">
        <v>1952</v>
      </c>
      <c r="F1533" s="22">
        <v>15</v>
      </c>
      <c r="G1533" s="108">
        <v>544.42666666666673</v>
      </c>
      <c r="H1533" s="25"/>
      <c r="I1533" s="111">
        <f t="shared" si="48"/>
        <v>0</v>
      </c>
      <c r="J1533" s="107" t="str">
        <f t="shared" si="47"/>
        <v/>
      </c>
    </row>
    <row r="1534" spans="1:10">
      <c r="A1534" s="22">
        <v>1544</v>
      </c>
      <c r="B1534" s="22" t="s">
        <v>15</v>
      </c>
      <c r="C1534" s="40" t="s">
        <v>8141</v>
      </c>
      <c r="D1534" s="39" t="s">
        <v>4808</v>
      </c>
      <c r="E1534" s="22" t="s">
        <v>1952</v>
      </c>
      <c r="F1534" s="22">
        <v>5</v>
      </c>
      <c r="G1534" s="108">
        <v>521.0866666666667</v>
      </c>
      <c r="H1534" s="25"/>
      <c r="I1534" s="111">
        <f t="shared" si="48"/>
        <v>0</v>
      </c>
      <c r="J1534" s="107" t="str">
        <f t="shared" si="47"/>
        <v/>
      </c>
    </row>
    <row r="1535" spans="1:10">
      <c r="A1535" s="22">
        <v>1545</v>
      </c>
      <c r="B1535" s="22" t="s">
        <v>15</v>
      </c>
      <c r="C1535" s="40" t="s">
        <v>8140</v>
      </c>
      <c r="D1535" s="39" t="s">
        <v>14545</v>
      </c>
      <c r="E1535" s="22" t="s">
        <v>1952</v>
      </c>
      <c r="F1535" s="22">
        <v>5</v>
      </c>
      <c r="G1535" s="108">
        <v>684.92000000000007</v>
      </c>
      <c r="H1535" s="25"/>
      <c r="I1535" s="111">
        <f t="shared" si="48"/>
        <v>0</v>
      </c>
      <c r="J1535" s="107" t="str">
        <f t="shared" si="47"/>
        <v/>
      </c>
    </row>
    <row r="1536" spans="1:10">
      <c r="A1536" s="22">
        <v>1546</v>
      </c>
      <c r="B1536" s="22" t="s">
        <v>15</v>
      </c>
      <c r="C1536" s="40" t="s">
        <v>8139</v>
      </c>
      <c r="D1536" s="39" t="s">
        <v>3989</v>
      </c>
      <c r="E1536" s="22" t="s">
        <v>1952</v>
      </c>
      <c r="F1536" s="22">
        <v>18</v>
      </c>
      <c r="G1536" s="108">
        <v>520.42000000000007</v>
      </c>
      <c r="H1536" s="25"/>
      <c r="I1536" s="111">
        <f t="shared" si="48"/>
        <v>0</v>
      </c>
      <c r="J1536" s="107" t="str">
        <f t="shared" si="47"/>
        <v/>
      </c>
    </row>
    <row r="1537" spans="1:10">
      <c r="A1537" s="22">
        <v>1547</v>
      </c>
      <c r="B1537" s="22" t="s">
        <v>15</v>
      </c>
      <c r="C1537" s="40" t="s">
        <v>8139</v>
      </c>
      <c r="D1537" s="39" t="s">
        <v>3989</v>
      </c>
      <c r="E1537" s="22">
        <v>76823</v>
      </c>
      <c r="F1537" s="22">
        <v>61</v>
      </c>
      <c r="G1537" s="108">
        <v>520.75333333333344</v>
      </c>
      <c r="H1537" s="25"/>
      <c r="I1537" s="111">
        <f t="shared" si="48"/>
        <v>0</v>
      </c>
      <c r="J1537" s="107" t="str">
        <f t="shared" si="47"/>
        <v/>
      </c>
    </row>
    <row r="1538" spans="1:10">
      <c r="A1538" s="22">
        <v>1548</v>
      </c>
      <c r="B1538" s="22" t="s">
        <v>15</v>
      </c>
      <c r="C1538" s="40" t="s">
        <v>8138</v>
      </c>
      <c r="D1538" s="39" t="s">
        <v>2743</v>
      </c>
      <c r="E1538" s="22" t="s">
        <v>1952</v>
      </c>
      <c r="F1538" s="22">
        <v>100</v>
      </c>
      <c r="G1538" s="108">
        <v>518.69999999999993</v>
      </c>
      <c r="H1538" s="25"/>
      <c r="I1538" s="111">
        <f t="shared" si="48"/>
        <v>0</v>
      </c>
      <c r="J1538" s="107" t="str">
        <f t="shared" ref="J1538:J1601" si="49">IF(H:H&gt;G:G, "Above Estimated Unit Price", "")</f>
        <v/>
      </c>
    </row>
    <row r="1539" spans="1:10">
      <c r="A1539" s="22">
        <v>1549</v>
      </c>
      <c r="B1539" s="22" t="s">
        <v>15</v>
      </c>
      <c r="C1539" s="40" t="s">
        <v>8137</v>
      </c>
      <c r="D1539" s="39" t="s">
        <v>14227</v>
      </c>
      <c r="E1539" s="22">
        <v>76823</v>
      </c>
      <c r="F1539" s="22">
        <v>38</v>
      </c>
      <c r="G1539" s="108">
        <v>1549</v>
      </c>
      <c r="H1539" s="25"/>
      <c r="I1539" s="111">
        <f t="shared" si="48"/>
        <v>0</v>
      </c>
      <c r="J1539" s="107" t="str">
        <f t="shared" si="49"/>
        <v/>
      </c>
    </row>
    <row r="1540" spans="1:10">
      <c r="A1540" s="22">
        <v>1550</v>
      </c>
      <c r="B1540" s="22" t="s">
        <v>15</v>
      </c>
      <c r="C1540" s="40" t="s">
        <v>8136</v>
      </c>
      <c r="D1540" s="39" t="s">
        <v>14341</v>
      </c>
      <c r="E1540" s="22">
        <v>76823</v>
      </c>
      <c r="F1540" s="22">
        <v>5</v>
      </c>
      <c r="G1540" s="108">
        <v>592.55333333333328</v>
      </c>
      <c r="H1540" s="25"/>
      <c r="I1540" s="111">
        <f t="shared" si="48"/>
        <v>0</v>
      </c>
      <c r="J1540" s="107" t="str">
        <f t="shared" si="49"/>
        <v/>
      </c>
    </row>
    <row r="1541" spans="1:10">
      <c r="A1541" s="22">
        <v>1551</v>
      </c>
      <c r="B1541" s="22" t="s">
        <v>15</v>
      </c>
      <c r="C1541" s="40" t="s">
        <v>8135</v>
      </c>
      <c r="D1541" s="39" t="s">
        <v>8134</v>
      </c>
      <c r="E1541" s="22" t="s">
        <v>1952</v>
      </c>
      <c r="F1541" s="22">
        <v>5</v>
      </c>
      <c r="G1541" s="108">
        <v>576.32000000000005</v>
      </c>
      <c r="H1541" s="25"/>
      <c r="I1541" s="111">
        <f t="shared" si="48"/>
        <v>0</v>
      </c>
      <c r="J1541" s="107" t="str">
        <f t="shared" si="49"/>
        <v/>
      </c>
    </row>
    <row r="1542" spans="1:10">
      <c r="A1542" s="22">
        <v>1552</v>
      </c>
      <c r="B1542" s="22" t="s">
        <v>15</v>
      </c>
      <c r="C1542" s="40" t="s">
        <v>8133</v>
      </c>
      <c r="D1542" s="39" t="s">
        <v>8132</v>
      </c>
      <c r="E1542" s="22">
        <v>76823</v>
      </c>
      <c r="F1542" s="22">
        <v>8</v>
      </c>
      <c r="G1542" s="108">
        <v>526.24666666666656</v>
      </c>
      <c r="H1542" s="25"/>
      <c r="I1542" s="111">
        <f t="shared" si="48"/>
        <v>0</v>
      </c>
      <c r="J1542" s="107" t="str">
        <f t="shared" si="49"/>
        <v/>
      </c>
    </row>
    <row r="1543" spans="1:10">
      <c r="A1543" s="22">
        <v>1553</v>
      </c>
      <c r="B1543" s="22" t="s">
        <v>15</v>
      </c>
      <c r="C1543" s="40" t="s">
        <v>8131</v>
      </c>
      <c r="D1543" s="39" t="s">
        <v>14546</v>
      </c>
      <c r="E1543" s="22" t="s">
        <v>1952</v>
      </c>
      <c r="F1543" s="22">
        <v>6</v>
      </c>
      <c r="G1543" s="108">
        <v>532.54666666666662</v>
      </c>
      <c r="H1543" s="25"/>
      <c r="I1543" s="111">
        <f t="shared" si="48"/>
        <v>0</v>
      </c>
      <c r="J1543" s="107" t="str">
        <f t="shared" si="49"/>
        <v/>
      </c>
    </row>
    <row r="1544" spans="1:10">
      <c r="A1544" s="22">
        <v>1554</v>
      </c>
      <c r="B1544" s="22" t="s">
        <v>15</v>
      </c>
      <c r="C1544" s="40" t="s">
        <v>8130</v>
      </c>
      <c r="D1544" s="39" t="s">
        <v>8129</v>
      </c>
      <c r="E1544" s="22" t="s">
        <v>1952</v>
      </c>
      <c r="F1544" s="22">
        <v>5</v>
      </c>
      <c r="G1544" s="108">
        <v>521.38</v>
      </c>
      <c r="H1544" s="25"/>
      <c r="I1544" s="111">
        <f t="shared" si="48"/>
        <v>0</v>
      </c>
      <c r="J1544" s="107" t="str">
        <f t="shared" si="49"/>
        <v/>
      </c>
    </row>
    <row r="1545" spans="1:10">
      <c r="A1545" s="22">
        <v>1555</v>
      </c>
      <c r="B1545" s="22" t="s">
        <v>15</v>
      </c>
      <c r="C1545" s="40" t="s">
        <v>8128</v>
      </c>
      <c r="D1545" s="39" t="s">
        <v>14547</v>
      </c>
      <c r="E1545" s="22" t="s">
        <v>7652</v>
      </c>
      <c r="F1545" s="22">
        <v>5</v>
      </c>
      <c r="G1545" s="108">
        <v>1555</v>
      </c>
      <c r="H1545" s="25"/>
      <c r="I1545" s="111">
        <f t="shared" si="48"/>
        <v>0</v>
      </c>
      <c r="J1545" s="107" t="str">
        <f t="shared" si="49"/>
        <v/>
      </c>
    </row>
    <row r="1546" spans="1:10">
      <c r="A1546" s="22">
        <v>1556</v>
      </c>
      <c r="B1546" s="22" t="s">
        <v>15</v>
      </c>
      <c r="C1546" s="40" t="s">
        <v>8127</v>
      </c>
      <c r="D1546" s="39" t="s">
        <v>4495</v>
      </c>
      <c r="E1546" s="22" t="s">
        <v>7652</v>
      </c>
      <c r="F1546" s="22">
        <v>5</v>
      </c>
      <c r="G1546" s="108">
        <v>1556</v>
      </c>
      <c r="H1546" s="25"/>
      <c r="I1546" s="111">
        <f t="shared" si="48"/>
        <v>0</v>
      </c>
      <c r="J1546" s="107" t="str">
        <f t="shared" si="49"/>
        <v/>
      </c>
    </row>
    <row r="1547" spans="1:10">
      <c r="A1547" s="22">
        <v>1557</v>
      </c>
      <c r="B1547" s="22" t="s">
        <v>15</v>
      </c>
      <c r="C1547" s="40" t="s">
        <v>8126</v>
      </c>
      <c r="D1547" s="39" t="s">
        <v>14130</v>
      </c>
      <c r="E1547" s="22">
        <v>76823</v>
      </c>
      <c r="F1547" s="22">
        <v>20</v>
      </c>
      <c r="G1547" s="108">
        <v>532.26666666666677</v>
      </c>
      <c r="H1547" s="25"/>
      <c r="I1547" s="111">
        <f t="shared" si="48"/>
        <v>0</v>
      </c>
      <c r="J1547" s="107" t="str">
        <f t="shared" si="49"/>
        <v/>
      </c>
    </row>
    <row r="1548" spans="1:10">
      <c r="A1548" s="22">
        <v>1558</v>
      </c>
      <c r="B1548" s="22" t="s">
        <v>15</v>
      </c>
      <c r="C1548" s="40" t="s">
        <v>8125</v>
      </c>
      <c r="D1548" s="39" t="s">
        <v>4601</v>
      </c>
      <c r="E1548" s="22">
        <v>76823</v>
      </c>
      <c r="F1548" s="22">
        <v>5</v>
      </c>
      <c r="G1548" s="108">
        <v>1558</v>
      </c>
      <c r="H1548" s="25"/>
      <c r="I1548" s="111">
        <f t="shared" si="48"/>
        <v>0</v>
      </c>
      <c r="J1548" s="107" t="str">
        <f t="shared" si="49"/>
        <v/>
      </c>
    </row>
    <row r="1549" spans="1:10">
      <c r="A1549" s="22">
        <v>1559</v>
      </c>
      <c r="B1549" s="22" t="s">
        <v>15</v>
      </c>
      <c r="C1549" s="40" t="s">
        <v>8124</v>
      </c>
      <c r="D1549" s="39" t="s">
        <v>14170</v>
      </c>
      <c r="E1549" s="22">
        <v>76823</v>
      </c>
      <c r="F1549" s="22">
        <v>5</v>
      </c>
      <c r="G1549" s="108">
        <v>536</v>
      </c>
      <c r="H1549" s="25"/>
      <c r="I1549" s="111">
        <f t="shared" si="48"/>
        <v>0</v>
      </c>
      <c r="J1549" s="107" t="str">
        <f t="shared" si="49"/>
        <v/>
      </c>
    </row>
    <row r="1550" spans="1:10">
      <c r="A1550" s="22">
        <v>1560</v>
      </c>
      <c r="B1550" s="22" t="s">
        <v>15</v>
      </c>
      <c r="C1550" s="40" t="s">
        <v>8123</v>
      </c>
      <c r="D1550" s="39" t="s">
        <v>14548</v>
      </c>
      <c r="E1550" s="22">
        <v>76823</v>
      </c>
      <c r="F1550" s="22">
        <v>33</v>
      </c>
      <c r="G1550" s="108">
        <v>1560</v>
      </c>
      <c r="H1550" s="25"/>
      <c r="I1550" s="111">
        <f t="shared" si="48"/>
        <v>0</v>
      </c>
      <c r="J1550" s="107" t="str">
        <f t="shared" si="49"/>
        <v/>
      </c>
    </row>
    <row r="1551" spans="1:10">
      <c r="A1551" s="22">
        <v>1561</v>
      </c>
      <c r="B1551" s="22" t="s">
        <v>15</v>
      </c>
      <c r="C1551" s="40" t="s">
        <v>8122</v>
      </c>
      <c r="D1551" s="39" t="s">
        <v>14548</v>
      </c>
      <c r="E1551" s="22">
        <v>76823</v>
      </c>
      <c r="F1551" s="22">
        <v>16</v>
      </c>
      <c r="G1551" s="108">
        <v>1561</v>
      </c>
      <c r="H1551" s="25"/>
      <c r="I1551" s="111">
        <f t="shared" si="48"/>
        <v>0</v>
      </c>
      <c r="J1551" s="107" t="str">
        <f t="shared" si="49"/>
        <v/>
      </c>
    </row>
    <row r="1552" spans="1:10">
      <c r="A1552" s="22">
        <v>1562</v>
      </c>
      <c r="B1552" s="22" t="s">
        <v>15</v>
      </c>
      <c r="C1552" s="40" t="s">
        <v>8121</v>
      </c>
      <c r="D1552" s="39" t="s">
        <v>14549</v>
      </c>
      <c r="E1552" s="22" t="s">
        <v>1952</v>
      </c>
      <c r="F1552" s="22">
        <v>5</v>
      </c>
      <c r="G1552" s="108">
        <v>582.90666666666664</v>
      </c>
      <c r="H1552" s="25"/>
      <c r="I1552" s="111">
        <f t="shared" si="48"/>
        <v>0</v>
      </c>
      <c r="J1552" s="107" t="str">
        <f t="shared" si="49"/>
        <v/>
      </c>
    </row>
    <row r="1553" spans="1:10">
      <c r="A1553" s="22">
        <v>1563</v>
      </c>
      <c r="B1553" s="22" t="s">
        <v>15</v>
      </c>
      <c r="C1553" s="40" t="s">
        <v>8120</v>
      </c>
      <c r="D1553" s="39" t="s">
        <v>14550</v>
      </c>
      <c r="E1553" s="22">
        <v>76823</v>
      </c>
      <c r="F1553" s="22">
        <v>5</v>
      </c>
      <c r="G1553" s="108">
        <v>1563</v>
      </c>
      <c r="H1553" s="25"/>
      <c r="I1553" s="111">
        <f t="shared" si="48"/>
        <v>0</v>
      </c>
      <c r="J1553" s="107" t="str">
        <f t="shared" si="49"/>
        <v/>
      </c>
    </row>
    <row r="1554" spans="1:10">
      <c r="A1554" s="22">
        <v>1564</v>
      </c>
      <c r="B1554" s="22" t="s">
        <v>15</v>
      </c>
      <c r="C1554" s="40" t="s">
        <v>8120</v>
      </c>
      <c r="D1554" s="39" t="s">
        <v>14550</v>
      </c>
      <c r="E1554" s="22" t="s">
        <v>298</v>
      </c>
      <c r="F1554" s="22">
        <v>10</v>
      </c>
      <c r="G1554" s="108">
        <v>1564</v>
      </c>
      <c r="H1554" s="25"/>
      <c r="I1554" s="111">
        <f t="shared" si="48"/>
        <v>0</v>
      </c>
      <c r="J1554" s="107" t="str">
        <f t="shared" si="49"/>
        <v/>
      </c>
    </row>
    <row r="1555" spans="1:10">
      <c r="A1555" s="22">
        <v>1565</v>
      </c>
      <c r="B1555" s="22" t="s">
        <v>15</v>
      </c>
      <c r="C1555" s="40" t="s">
        <v>8119</v>
      </c>
      <c r="D1555" s="39" t="s">
        <v>14551</v>
      </c>
      <c r="E1555" s="22" t="s">
        <v>1952</v>
      </c>
      <c r="F1555" s="22">
        <v>5</v>
      </c>
      <c r="G1555" s="108">
        <v>1565</v>
      </c>
      <c r="H1555" s="25"/>
      <c r="I1555" s="111">
        <f t="shared" si="48"/>
        <v>0</v>
      </c>
      <c r="J1555" s="107" t="str">
        <f t="shared" si="49"/>
        <v/>
      </c>
    </row>
    <row r="1556" spans="1:10">
      <c r="A1556" s="22">
        <v>1566</v>
      </c>
      <c r="B1556" s="22" t="s">
        <v>15</v>
      </c>
      <c r="C1556" s="40" t="s">
        <v>8118</v>
      </c>
      <c r="D1556" s="39" t="s">
        <v>8116</v>
      </c>
      <c r="E1556" s="22" t="s">
        <v>1952</v>
      </c>
      <c r="F1556" s="22">
        <v>5</v>
      </c>
      <c r="G1556" s="108">
        <v>548.88</v>
      </c>
      <c r="H1556" s="25"/>
      <c r="I1556" s="111">
        <f t="shared" si="48"/>
        <v>0</v>
      </c>
      <c r="J1556" s="107" t="str">
        <f t="shared" si="49"/>
        <v/>
      </c>
    </row>
    <row r="1557" spans="1:10">
      <c r="A1557" s="22">
        <v>1567</v>
      </c>
      <c r="B1557" s="22" t="s">
        <v>15</v>
      </c>
      <c r="C1557" s="40" t="s">
        <v>8117</v>
      </c>
      <c r="D1557" s="39" t="s">
        <v>8116</v>
      </c>
      <c r="E1557" s="22" t="s">
        <v>1952</v>
      </c>
      <c r="F1557" s="22">
        <v>7</v>
      </c>
      <c r="G1557" s="108">
        <v>591.69999999999993</v>
      </c>
      <c r="H1557" s="25"/>
      <c r="I1557" s="111">
        <f t="shared" si="48"/>
        <v>0</v>
      </c>
      <c r="J1557" s="107" t="str">
        <f t="shared" si="49"/>
        <v/>
      </c>
    </row>
    <row r="1558" spans="1:10">
      <c r="A1558" s="22">
        <v>1568</v>
      </c>
      <c r="B1558" s="22" t="s">
        <v>15</v>
      </c>
      <c r="C1558" s="40" t="s">
        <v>8115</v>
      </c>
      <c r="D1558" s="39" t="s">
        <v>14552</v>
      </c>
      <c r="E1558" s="22" t="s">
        <v>1952</v>
      </c>
      <c r="F1558" s="22">
        <v>5</v>
      </c>
      <c r="G1558" s="108">
        <v>600.29333333333341</v>
      </c>
      <c r="H1558" s="25"/>
      <c r="I1558" s="111">
        <f t="shared" si="48"/>
        <v>0</v>
      </c>
      <c r="J1558" s="107" t="str">
        <f t="shared" si="49"/>
        <v/>
      </c>
    </row>
    <row r="1559" spans="1:10">
      <c r="A1559" s="22">
        <v>1569</v>
      </c>
      <c r="B1559" s="22" t="s">
        <v>15</v>
      </c>
      <c r="C1559" s="40" t="s">
        <v>8114</v>
      </c>
      <c r="D1559" s="39" t="s">
        <v>14221</v>
      </c>
      <c r="E1559" s="22">
        <v>76823</v>
      </c>
      <c r="F1559" s="22">
        <v>5</v>
      </c>
      <c r="G1559" s="108">
        <v>593.93333333333339</v>
      </c>
      <c r="H1559" s="25"/>
      <c r="I1559" s="111">
        <f t="shared" si="48"/>
        <v>0</v>
      </c>
      <c r="J1559" s="107" t="str">
        <f t="shared" si="49"/>
        <v/>
      </c>
    </row>
    <row r="1560" spans="1:10">
      <c r="A1560" s="22">
        <v>1570</v>
      </c>
      <c r="B1560" s="22" t="s">
        <v>15</v>
      </c>
      <c r="C1560" s="40" t="s">
        <v>8113</v>
      </c>
      <c r="D1560" s="39" t="s">
        <v>14221</v>
      </c>
      <c r="E1560" s="22">
        <v>76823</v>
      </c>
      <c r="F1560" s="22">
        <v>5</v>
      </c>
      <c r="G1560" s="108">
        <v>1310.3666666666668</v>
      </c>
      <c r="H1560" s="25"/>
      <c r="I1560" s="111">
        <f t="shared" si="48"/>
        <v>0</v>
      </c>
      <c r="J1560" s="107" t="str">
        <f t="shared" si="49"/>
        <v/>
      </c>
    </row>
    <row r="1561" spans="1:10">
      <c r="A1561" s="22">
        <v>1571</v>
      </c>
      <c r="B1561" s="22" t="s">
        <v>15</v>
      </c>
      <c r="C1561" s="40" t="s">
        <v>8112</v>
      </c>
      <c r="D1561" s="39" t="s">
        <v>2759</v>
      </c>
      <c r="E1561" s="22">
        <v>99551</v>
      </c>
      <c r="F1561" s="22">
        <v>5</v>
      </c>
      <c r="G1561" s="108">
        <v>523.94000000000005</v>
      </c>
      <c r="H1561" s="25"/>
      <c r="I1561" s="111">
        <f t="shared" si="48"/>
        <v>0</v>
      </c>
      <c r="J1561" s="107" t="str">
        <f t="shared" si="49"/>
        <v/>
      </c>
    </row>
    <row r="1562" spans="1:10">
      <c r="A1562" s="22">
        <v>1572</v>
      </c>
      <c r="B1562" s="22" t="s">
        <v>15</v>
      </c>
      <c r="C1562" s="40" t="s">
        <v>8111</v>
      </c>
      <c r="D1562" s="39" t="s">
        <v>2759</v>
      </c>
      <c r="E1562" s="22">
        <v>99551</v>
      </c>
      <c r="F1562" s="22">
        <v>5</v>
      </c>
      <c r="G1562" s="108">
        <v>524.21333333333325</v>
      </c>
      <c r="H1562" s="25"/>
      <c r="I1562" s="111">
        <f t="shared" si="48"/>
        <v>0</v>
      </c>
      <c r="J1562" s="107" t="str">
        <f t="shared" si="49"/>
        <v/>
      </c>
    </row>
    <row r="1563" spans="1:10">
      <c r="A1563" s="22">
        <v>1573</v>
      </c>
      <c r="B1563" s="22" t="s">
        <v>15</v>
      </c>
      <c r="C1563" s="40" t="s">
        <v>8110</v>
      </c>
      <c r="D1563" s="39" t="s">
        <v>2759</v>
      </c>
      <c r="E1563" s="22">
        <v>99551</v>
      </c>
      <c r="F1563" s="22">
        <v>11</v>
      </c>
      <c r="G1563" s="108">
        <v>525.69333333333327</v>
      </c>
      <c r="H1563" s="25"/>
      <c r="I1563" s="111">
        <f t="shared" si="48"/>
        <v>0</v>
      </c>
      <c r="J1563" s="107" t="str">
        <f t="shared" si="49"/>
        <v/>
      </c>
    </row>
    <row r="1564" spans="1:10">
      <c r="A1564" s="22">
        <v>1574</v>
      </c>
      <c r="B1564" s="22" t="s">
        <v>15</v>
      </c>
      <c r="C1564" s="40" t="s">
        <v>8109</v>
      </c>
      <c r="D1564" s="39" t="s">
        <v>2755</v>
      </c>
      <c r="E1564" s="22">
        <v>99551</v>
      </c>
      <c r="F1564" s="22">
        <v>5</v>
      </c>
      <c r="G1564" s="108">
        <v>526.1</v>
      </c>
      <c r="H1564" s="25"/>
      <c r="I1564" s="111">
        <f t="shared" si="48"/>
        <v>0</v>
      </c>
      <c r="J1564" s="107" t="str">
        <f t="shared" si="49"/>
        <v/>
      </c>
    </row>
    <row r="1565" spans="1:10">
      <c r="A1565" s="22">
        <v>1575</v>
      </c>
      <c r="B1565" s="22" t="s">
        <v>15</v>
      </c>
      <c r="C1565" s="40" t="s">
        <v>8109</v>
      </c>
      <c r="D1565" s="39" t="s">
        <v>2755</v>
      </c>
      <c r="E1565" s="22" t="s">
        <v>719</v>
      </c>
      <c r="F1565" s="22">
        <v>5</v>
      </c>
      <c r="G1565" s="108">
        <v>526.43333333333339</v>
      </c>
      <c r="H1565" s="25"/>
      <c r="I1565" s="111">
        <f t="shared" si="48"/>
        <v>0</v>
      </c>
      <c r="J1565" s="107" t="str">
        <f t="shared" si="49"/>
        <v/>
      </c>
    </row>
    <row r="1566" spans="1:10">
      <c r="A1566" s="22">
        <v>1576</v>
      </c>
      <c r="B1566" s="22" t="s">
        <v>15</v>
      </c>
      <c r="C1566" s="40" t="s">
        <v>8108</v>
      </c>
      <c r="D1566" s="39" t="s">
        <v>3988</v>
      </c>
      <c r="E1566" s="22">
        <v>99207</v>
      </c>
      <c r="F1566" s="22">
        <v>5</v>
      </c>
      <c r="G1566" s="108">
        <v>1576</v>
      </c>
      <c r="H1566" s="25"/>
      <c r="I1566" s="111">
        <f t="shared" si="48"/>
        <v>0</v>
      </c>
      <c r="J1566" s="107" t="str">
        <f t="shared" si="49"/>
        <v/>
      </c>
    </row>
    <row r="1567" spans="1:10">
      <c r="A1567" s="22">
        <v>1577</v>
      </c>
      <c r="B1567" s="22" t="s">
        <v>15</v>
      </c>
      <c r="C1567" s="40" t="s">
        <v>8107</v>
      </c>
      <c r="D1567" s="39" t="s">
        <v>3273</v>
      </c>
      <c r="E1567" s="22">
        <v>99207</v>
      </c>
      <c r="F1567" s="22">
        <v>7</v>
      </c>
      <c r="G1567" s="108">
        <v>1577</v>
      </c>
      <c r="H1567" s="25"/>
      <c r="I1567" s="111">
        <f t="shared" si="48"/>
        <v>0</v>
      </c>
      <c r="J1567" s="107" t="str">
        <f t="shared" si="49"/>
        <v/>
      </c>
    </row>
    <row r="1568" spans="1:10">
      <c r="A1568" s="22">
        <v>1578</v>
      </c>
      <c r="B1568" s="22" t="s">
        <v>15</v>
      </c>
      <c r="C1568" s="40" t="s">
        <v>8106</v>
      </c>
      <c r="D1568" s="39" t="s">
        <v>2755</v>
      </c>
      <c r="E1568" s="22">
        <v>99551</v>
      </c>
      <c r="F1568" s="22">
        <v>5</v>
      </c>
      <c r="G1568" s="108">
        <v>1578</v>
      </c>
      <c r="H1568" s="25"/>
      <c r="I1568" s="111">
        <f t="shared" si="48"/>
        <v>0</v>
      </c>
      <c r="J1568" s="107" t="str">
        <f t="shared" si="49"/>
        <v/>
      </c>
    </row>
    <row r="1569" spans="1:10">
      <c r="A1569" s="22">
        <v>1579</v>
      </c>
      <c r="B1569" s="22" t="s">
        <v>15</v>
      </c>
      <c r="C1569" s="40" t="s">
        <v>8105</v>
      </c>
      <c r="D1569" s="39" t="s">
        <v>5493</v>
      </c>
      <c r="E1569" s="22">
        <v>99207</v>
      </c>
      <c r="F1569" s="22">
        <v>5</v>
      </c>
      <c r="G1569" s="108">
        <v>530.48</v>
      </c>
      <c r="H1569" s="25"/>
      <c r="I1569" s="111">
        <f t="shared" si="48"/>
        <v>0</v>
      </c>
      <c r="J1569" s="107" t="str">
        <f t="shared" si="49"/>
        <v/>
      </c>
    </row>
    <row r="1570" spans="1:10">
      <c r="A1570" s="22">
        <v>1580</v>
      </c>
      <c r="B1570" s="22" t="s">
        <v>15</v>
      </c>
      <c r="C1570" s="40" t="s">
        <v>8104</v>
      </c>
      <c r="D1570" s="39" t="s">
        <v>4938</v>
      </c>
      <c r="E1570" s="22">
        <v>99551</v>
      </c>
      <c r="F1570" s="22">
        <v>15</v>
      </c>
      <c r="G1570" s="108">
        <v>1580</v>
      </c>
      <c r="H1570" s="25"/>
      <c r="I1570" s="111">
        <f t="shared" si="48"/>
        <v>0</v>
      </c>
      <c r="J1570" s="107" t="str">
        <f t="shared" si="49"/>
        <v/>
      </c>
    </row>
    <row r="1571" spans="1:10">
      <c r="A1571" s="22">
        <v>1581</v>
      </c>
      <c r="B1571" s="22" t="s">
        <v>15</v>
      </c>
      <c r="C1571" s="40" t="s">
        <v>8103</v>
      </c>
      <c r="D1571" s="39" t="s">
        <v>8102</v>
      </c>
      <c r="E1571" s="22">
        <v>99551</v>
      </c>
      <c r="F1571" s="22">
        <v>22</v>
      </c>
      <c r="G1571" s="108">
        <v>1581</v>
      </c>
      <c r="H1571" s="25"/>
      <c r="I1571" s="111">
        <f t="shared" si="48"/>
        <v>0</v>
      </c>
      <c r="J1571" s="107" t="str">
        <f t="shared" si="49"/>
        <v/>
      </c>
    </row>
    <row r="1572" spans="1:10">
      <c r="A1572" s="22">
        <v>1582</v>
      </c>
      <c r="B1572" s="22" t="s">
        <v>15</v>
      </c>
      <c r="C1572" s="40" t="s">
        <v>8101</v>
      </c>
      <c r="D1572" s="39" t="s">
        <v>14553</v>
      </c>
      <c r="E1572" s="22">
        <v>99551</v>
      </c>
      <c r="F1572" s="22">
        <v>70</v>
      </c>
      <c r="G1572" s="108">
        <v>1582</v>
      </c>
      <c r="H1572" s="25"/>
      <c r="I1572" s="111">
        <f t="shared" si="48"/>
        <v>0</v>
      </c>
      <c r="J1572" s="107" t="str">
        <f t="shared" si="49"/>
        <v/>
      </c>
    </row>
    <row r="1573" spans="1:10">
      <c r="A1573" s="22">
        <v>1583</v>
      </c>
      <c r="B1573" s="22" t="s">
        <v>15</v>
      </c>
      <c r="C1573" s="40" t="s">
        <v>8100</v>
      </c>
      <c r="D1573" s="39" t="s">
        <v>8099</v>
      </c>
      <c r="E1573" s="22">
        <v>80049</v>
      </c>
      <c r="F1573" s="22">
        <v>5</v>
      </c>
      <c r="G1573" s="108">
        <v>575.16666666666663</v>
      </c>
      <c r="H1573" s="25"/>
      <c r="I1573" s="111">
        <f t="shared" si="48"/>
        <v>0</v>
      </c>
      <c r="J1573" s="107" t="str">
        <f t="shared" si="49"/>
        <v/>
      </c>
    </row>
    <row r="1574" spans="1:10">
      <c r="A1574" s="22">
        <v>1584</v>
      </c>
      <c r="B1574" s="22" t="s">
        <v>15</v>
      </c>
      <c r="C1574" s="40" t="s">
        <v>8098</v>
      </c>
      <c r="D1574" s="39" t="s">
        <v>14554</v>
      </c>
      <c r="E1574" s="22">
        <v>76823</v>
      </c>
      <c r="F1574" s="22">
        <v>5</v>
      </c>
      <c r="G1574" s="108">
        <v>1584</v>
      </c>
      <c r="H1574" s="25"/>
      <c r="I1574" s="111">
        <f t="shared" si="48"/>
        <v>0</v>
      </c>
      <c r="J1574" s="107" t="str">
        <f t="shared" si="49"/>
        <v/>
      </c>
    </row>
    <row r="1575" spans="1:10">
      <c r="A1575" s="22">
        <v>1585</v>
      </c>
      <c r="B1575" s="22" t="s">
        <v>15</v>
      </c>
      <c r="C1575" s="40" t="s">
        <v>8097</v>
      </c>
      <c r="D1575" s="39" t="s">
        <v>7983</v>
      </c>
      <c r="E1575" s="22" t="s">
        <v>1952</v>
      </c>
      <c r="F1575" s="22">
        <v>5</v>
      </c>
      <c r="G1575" s="108">
        <v>541.94000000000005</v>
      </c>
      <c r="H1575" s="25"/>
      <c r="I1575" s="111">
        <f t="shared" si="48"/>
        <v>0</v>
      </c>
      <c r="J1575" s="107" t="str">
        <f t="shared" si="49"/>
        <v/>
      </c>
    </row>
    <row r="1576" spans="1:10">
      <c r="A1576" s="22">
        <v>1586</v>
      </c>
      <c r="B1576" s="22" t="s">
        <v>15</v>
      </c>
      <c r="C1576" s="40" t="s">
        <v>8096</v>
      </c>
      <c r="D1576" s="39" t="s">
        <v>4491</v>
      </c>
      <c r="E1576" s="22" t="s">
        <v>1952</v>
      </c>
      <c r="F1576" s="22">
        <v>16</v>
      </c>
      <c r="G1576" s="108">
        <v>536.22666666666657</v>
      </c>
      <c r="H1576" s="25"/>
      <c r="I1576" s="111">
        <f t="shared" si="48"/>
        <v>0</v>
      </c>
      <c r="J1576" s="107" t="str">
        <f t="shared" si="49"/>
        <v/>
      </c>
    </row>
    <row r="1577" spans="1:10">
      <c r="A1577" s="22">
        <v>1587</v>
      </c>
      <c r="B1577" s="22" t="s">
        <v>15</v>
      </c>
      <c r="C1577" s="40" t="s">
        <v>8095</v>
      </c>
      <c r="D1577" s="39" t="s">
        <v>6050</v>
      </c>
      <c r="E1577" s="22">
        <v>76823</v>
      </c>
      <c r="F1577" s="22">
        <v>6</v>
      </c>
      <c r="G1577" s="108">
        <v>625.55333333333328</v>
      </c>
      <c r="H1577" s="25"/>
      <c r="I1577" s="111">
        <f t="shared" si="48"/>
        <v>0</v>
      </c>
      <c r="J1577" s="107" t="str">
        <f t="shared" si="49"/>
        <v/>
      </c>
    </row>
    <row r="1578" spans="1:10">
      <c r="A1578" s="22">
        <v>1588</v>
      </c>
      <c r="B1578" s="22" t="s">
        <v>15</v>
      </c>
      <c r="C1578" s="40" t="s">
        <v>8094</v>
      </c>
      <c r="D1578" s="39" t="s">
        <v>14555</v>
      </c>
      <c r="E1578" s="22">
        <v>76823</v>
      </c>
      <c r="F1578" s="22">
        <v>6</v>
      </c>
      <c r="G1578" s="108">
        <v>1144.76</v>
      </c>
      <c r="H1578" s="25"/>
      <c r="I1578" s="111">
        <f t="shared" si="48"/>
        <v>0</v>
      </c>
      <c r="J1578" s="107" t="str">
        <f t="shared" si="49"/>
        <v/>
      </c>
    </row>
    <row r="1579" spans="1:10">
      <c r="A1579" s="22">
        <v>1589</v>
      </c>
      <c r="B1579" s="22" t="s">
        <v>15</v>
      </c>
      <c r="C1579" s="40" t="s">
        <v>8093</v>
      </c>
      <c r="D1579" s="39" t="s">
        <v>14170</v>
      </c>
      <c r="E1579" s="22" t="s">
        <v>1952</v>
      </c>
      <c r="F1579" s="22">
        <v>5</v>
      </c>
      <c r="G1579" s="108">
        <v>1589</v>
      </c>
      <c r="H1579" s="25"/>
      <c r="I1579" s="111">
        <f t="shared" si="48"/>
        <v>0</v>
      </c>
      <c r="J1579" s="107" t="str">
        <f t="shared" si="49"/>
        <v/>
      </c>
    </row>
    <row r="1580" spans="1:10">
      <c r="A1580" s="22">
        <v>1590</v>
      </c>
      <c r="B1580" s="22" t="s">
        <v>15</v>
      </c>
      <c r="C1580" s="40" t="s">
        <v>8092</v>
      </c>
      <c r="D1580" s="39" t="s">
        <v>7968</v>
      </c>
      <c r="E1580" s="22">
        <v>67245</v>
      </c>
      <c r="F1580" s="22">
        <v>5</v>
      </c>
      <c r="G1580" s="108">
        <v>698.38666666666666</v>
      </c>
      <c r="H1580" s="25"/>
      <c r="I1580" s="111">
        <f t="shared" si="48"/>
        <v>0</v>
      </c>
      <c r="J1580" s="107" t="str">
        <f t="shared" si="49"/>
        <v/>
      </c>
    </row>
    <row r="1581" spans="1:10">
      <c r="A1581" s="22">
        <v>1591</v>
      </c>
      <c r="B1581" s="22" t="s">
        <v>15</v>
      </c>
      <c r="C1581" s="40" t="s">
        <v>8091</v>
      </c>
      <c r="D1581" s="39" t="s">
        <v>14556</v>
      </c>
      <c r="E1581" s="22">
        <v>76823</v>
      </c>
      <c r="F1581" s="22">
        <v>10</v>
      </c>
      <c r="G1581" s="108">
        <v>1591</v>
      </c>
      <c r="H1581" s="25"/>
      <c r="I1581" s="111">
        <f t="shared" si="48"/>
        <v>0</v>
      </c>
      <c r="J1581" s="107" t="str">
        <f t="shared" si="49"/>
        <v/>
      </c>
    </row>
    <row r="1582" spans="1:10">
      <c r="A1582" s="22">
        <v>1592</v>
      </c>
      <c r="B1582" s="22" t="s">
        <v>15</v>
      </c>
      <c r="C1582" s="40" t="s">
        <v>8091</v>
      </c>
      <c r="D1582" s="39" t="s">
        <v>14556</v>
      </c>
      <c r="E1582" s="22" t="s">
        <v>298</v>
      </c>
      <c r="F1582" s="22">
        <v>14</v>
      </c>
      <c r="G1582" s="108">
        <v>1592</v>
      </c>
      <c r="H1582" s="25"/>
      <c r="I1582" s="111">
        <f t="shared" si="48"/>
        <v>0</v>
      </c>
      <c r="J1582" s="107" t="str">
        <f t="shared" si="49"/>
        <v/>
      </c>
    </row>
    <row r="1583" spans="1:10">
      <c r="A1583" s="22">
        <v>1593</v>
      </c>
      <c r="B1583" s="22" t="s">
        <v>15</v>
      </c>
      <c r="C1583" s="40" t="s">
        <v>8090</v>
      </c>
      <c r="D1583" s="39" t="s">
        <v>14557</v>
      </c>
      <c r="E1583" s="22">
        <v>76823</v>
      </c>
      <c r="F1583" s="22">
        <v>5</v>
      </c>
      <c r="G1583" s="108">
        <v>841.18</v>
      </c>
      <c r="H1583" s="25"/>
      <c r="I1583" s="111">
        <f t="shared" si="48"/>
        <v>0</v>
      </c>
      <c r="J1583" s="107" t="str">
        <f t="shared" si="49"/>
        <v/>
      </c>
    </row>
    <row r="1584" spans="1:10">
      <c r="A1584" s="22">
        <v>1594</v>
      </c>
      <c r="B1584" s="22" t="s">
        <v>15</v>
      </c>
      <c r="C1584" s="40" t="s">
        <v>8089</v>
      </c>
      <c r="D1584" s="39" t="s">
        <v>14558</v>
      </c>
      <c r="E1584" s="22">
        <v>76823</v>
      </c>
      <c r="F1584" s="22">
        <v>5</v>
      </c>
      <c r="G1584" s="108">
        <v>564.4666666666667</v>
      </c>
      <c r="H1584" s="25"/>
      <c r="I1584" s="111">
        <f t="shared" si="48"/>
        <v>0</v>
      </c>
      <c r="J1584" s="107" t="str">
        <f t="shared" si="49"/>
        <v/>
      </c>
    </row>
    <row r="1585" spans="1:10">
      <c r="A1585" s="22">
        <v>1595</v>
      </c>
      <c r="B1585" s="22" t="s">
        <v>15</v>
      </c>
      <c r="C1585" s="40" t="s">
        <v>8088</v>
      </c>
      <c r="D1585" s="39" t="s">
        <v>14207</v>
      </c>
      <c r="E1585" s="22">
        <v>76823</v>
      </c>
      <c r="F1585" s="22">
        <v>5</v>
      </c>
      <c r="G1585" s="108">
        <v>774.56666666666661</v>
      </c>
      <c r="H1585" s="25"/>
      <c r="I1585" s="111">
        <f t="shared" si="48"/>
        <v>0</v>
      </c>
      <c r="J1585" s="107" t="str">
        <f t="shared" si="49"/>
        <v/>
      </c>
    </row>
    <row r="1586" spans="1:10">
      <c r="A1586" s="22">
        <v>1596</v>
      </c>
      <c r="B1586" s="22" t="s">
        <v>15</v>
      </c>
      <c r="C1586" s="40" t="s">
        <v>8087</v>
      </c>
      <c r="D1586" s="39" t="s">
        <v>14559</v>
      </c>
      <c r="E1586" s="22">
        <v>76823</v>
      </c>
      <c r="F1586" s="22">
        <v>5</v>
      </c>
      <c r="G1586" s="108">
        <v>1596</v>
      </c>
      <c r="H1586" s="25"/>
      <c r="I1586" s="111">
        <f t="shared" si="48"/>
        <v>0</v>
      </c>
      <c r="J1586" s="107" t="str">
        <f t="shared" si="49"/>
        <v/>
      </c>
    </row>
    <row r="1587" spans="1:10">
      <c r="A1587" s="22">
        <v>1597</v>
      </c>
      <c r="B1587" s="22" t="s">
        <v>15</v>
      </c>
      <c r="C1587" s="40" t="s">
        <v>8086</v>
      </c>
      <c r="D1587" s="39" t="s">
        <v>14279</v>
      </c>
      <c r="E1587" s="22">
        <v>76823</v>
      </c>
      <c r="F1587" s="22">
        <v>5</v>
      </c>
      <c r="G1587" s="108">
        <v>810.62</v>
      </c>
      <c r="H1587" s="25"/>
      <c r="I1587" s="111">
        <f t="shared" si="48"/>
        <v>0</v>
      </c>
      <c r="J1587" s="107" t="str">
        <f t="shared" si="49"/>
        <v/>
      </c>
    </row>
    <row r="1588" spans="1:10">
      <c r="A1588" s="22">
        <v>1598</v>
      </c>
      <c r="B1588" s="22" t="s">
        <v>15</v>
      </c>
      <c r="C1588" s="40" t="s">
        <v>8085</v>
      </c>
      <c r="D1588" s="39" t="s">
        <v>14560</v>
      </c>
      <c r="E1588" s="22" t="s">
        <v>1952</v>
      </c>
      <c r="F1588" s="22">
        <v>5</v>
      </c>
      <c r="G1588" s="108">
        <v>737.17333333333329</v>
      </c>
      <c r="H1588" s="25"/>
      <c r="I1588" s="111">
        <f t="shared" si="48"/>
        <v>0</v>
      </c>
      <c r="J1588" s="107" t="str">
        <f t="shared" si="49"/>
        <v/>
      </c>
    </row>
    <row r="1589" spans="1:10">
      <c r="A1589" s="22">
        <v>1599</v>
      </c>
      <c r="B1589" s="22" t="s">
        <v>15</v>
      </c>
      <c r="C1589" s="40" t="s">
        <v>8084</v>
      </c>
      <c r="D1589" s="39" t="s">
        <v>14561</v>
      </c>
      <c r="E1589" s="22" t="s">
        <v>1952</v>
      </c>
      <c r="F1589" s="22">
        <v>5</v>
      </c>
      <c r="G1589" s="108">
        <v>786.80000000000007</v>
      </c>
      <c r="H1589" s="25"/>
      <c r="I1589" s="111">
        <f t="shared" si="48"/>
        <v>0</v>
      </c>
      <c r="J1589" s="107" t="str">
        <f t="shared" si="49"/>
        <v/>
      </c>
    </row>
    <row r="1590" spans="1:10">
      <c r="A1590" s="22">
        <v>1600</v>
      </c>
      <c r="B1590" s="22" t="s">
        <v>15</v>
      </c>
      <c r="C1590" s="40" t="s">
        <v>8084</v>
      </c>
      <c r="D1590" s="39" t="s">
        <v>14561</v>
      </c>
      <c r="E1590" s="22">
        <v>76823</v>
      </c>
      <c r="F1590" s="22">
        <v>5</v>
      </c>
      <c r="G1590" s="108">
        <v>787.13333333333333</v>
      </c>
      <c r="H1590" s="25"/>
      <c r="I1590" s="111">
        <f t="shared" si="48"/>
        <v>0</v>
      </c>
      <c r="J1590" s="107" t="str">
        <f t="shared" si="49"/>
        <v/>
      </c>
    </row>
    <row r="1591" spans="1:10">
      <c r="A1591" s="22">
        <v>1601</v>
      </c>
      <c r="B1591" s="22" t="s">
        <v>15</v>
      </c>
      <c r="C1591" s="40" t="s">
        <v>8083</v>
      </c>
      <c r="D1591" s="39" t="s">
        <v>14562</v>
      </c>
      <c r="E1591" s="22">
        <v>76823</v>
      </c>
      <c r="F1591" s="22">
        <v>5</v>
      </c>
      <c r="G1591" s="108">
        <v>1601</v>
      </c>
      <c r="H1591" s="25"/>
      <c r="I1591" s="111">
        <f t="shared" si="48"/>
        <v>0</v>
      </c>
      <c r="J1591" s="107" t="str">
        <f t="shared" si="49"/>
        <v/>
      </c>
    </row>
    <row r="1592" spans="1:10">
      <c r="A1592" s="22">
        <v>1602</v>
      </c>
      <c r="B1592" s="22" t="s">
        <v>15</v>
      </c>
      <c r="C1592" s="40" t="s">
        <v>8082</v>
      </c>
      <c r="D1592" s="39" t="s">
        <v>14563</v>
      </c>
      <c r="E1592" s="22" t="s">
        <v>1952</v>
      </c>
      <c r="F1592" s="22">
        <v>5</v>
      </c>
      <c r="G1592" s="108">
        <v>729.83333333333337</v>
      </c>
      <c r="H1592" s="25"/>
      <c r="I1592" s="111">
        <f t="shared" ref="I1592:I1655" si="50">F1592*H1592</f>
        <v>0</v>
      </c>
      <c r="J1592" s="107" t="str">
        <f t="shared" si="49"/>
        <v/>
      </c>
    </row>
    <row r="1593" spans="1:10">
      <c r="A1593" s="22">
        <v>1603</v>
      </c>
      <c r="B1593" s="22" t="s">
        <v>15</v>
      </c>
      <c r="C1593" s="40" t="s">
        <v>8082</v>
      </c>
      <c r="D1593" s="39" t="s">
        <v>14563</v>
      </c>
      <c r="E1593" s="22">
        <v>76823</v>
      </c>
      <c r="F1593" s="22">
        <v>5</v>
      </c>
      <c r="G1593" s="108">
        <v>730.16666666666663</v>
      </c>
      <c r="H1593" s="25"/>
      <c r="I1593" s="111">
        <f t="shared" si="50"/>
        <v>0</v>
      </c>
      <c r="J1593" s="107" t="str">
        <f t="shared" si="49"/>
        <v/>
      </c>
    </row>
    <row r="1594" spans="1:10">
      <c r="A1594" s="22">
        <v>1604</v>
      </c>
      <c r="B1594" s="22" t="s">
        <v>15</v>
      </c>
      <c r="C1594" s="40" t="s">
        <v>8081</v>
      </c>
      <c r="D1594" s="39" t="s">
        <v>2658</v>
      </c>
      <c r="E1594" s="22" t="s">
        <v>1952</v>
      </c>
      <c r="F1594" s="22">
        <v>5</v>
      </c>
      <c r="G1594" s="108">
        <v>539.9</v>
      </c>
      <c r="H1594" s="25"/>
      <c r="I1594" s="111">
        <f t="shared" si="50"/>
        <v>0</v>
      </c>
      <c r="J1594" s="107" t="str">
        <f t="shared" si="49"/>
        <v/>
      </c>
    </row>
    <row r="1595" spans="1:10">
      <c r="A1595" s="22">
        <v>1605</v>
      </c>
      <c r="B1595" s="22" t="s">
        <v>15</v>
      </c>
      <c r="C1595" s="40" t="s">
        <v>8081</v>
      </c>
      <c r="D1595" s="39" t="s">
        <v>2658</v>
      </c>
      <c r="E1595" s="22">
        <v>76823</v>
      </c>
      <c r="F1595" s="22">
        <v>5</v>
      </c>
      <c r="G1595" s="108">
        <v>540.23333333333323</v>
      </c>
      <c r="H1595" s="25"/>
      <c r="I1595" s="111">
        <f t="shared" si="50"/>
        <v>0</v>
      </c>
      <c r="J1595" s="107" t="str">
        <f t="shared" si="49"/>
        <v/>
      </c>
    </row>
    <row r="1596" spans="1:10">
      <c r="A1596" s="22">
        <v>1606</v>
      </c>
      <c r="B1596" s="22" t="s">
        <v>15</v>
      </c>
      <c r="C1596" s="40" t="s">
        <v>8080</v>
      </c>
      <c r="D1596" s="39" t="s">
        <v>8079</v>
      </c>
      <c r="E1596" s="22">
        <v>76823</v>
      </c>
      <c r="F1596" s="22">
        <v>5</v>
      </c>
      <c r="G1596" s="108">
        <v>633.84</v>
      </c>
      <c r="H1596" s="25"/>
      <c r="I1596" s="111">
        <f t="shared" si="50"/>
        <v>0</v>
      </c>
      <c r="J1596" s="107" t="str">
        <f t="shared" si="49"/>
        <v/>
      </c>
    </row>
    <row r="1597" spans="1:10">
      <c r="A1597" s="22">
        <v>1607</v>
      </c>
      <c r="B1597" s="22" t="s">
        <v>15</v>
      </c>
      <c r="C1597" s="40" t="s">
        <v>8078</v>
      </c>
      <c r="D1597" s="39" t="s">
        <v>8077</v>
      </c>
      <c r="E1597" s="22" t="s">
        <v>1952</v>
      </c>
      <c r="F1597" s="22">
        <v>5</v>
      </c>
      <c r="G1597" s="108">
        <v>887.43999999999994</v>
      </c>
      <c r="H1597" s="25"/>
      <c r="I1597" s="111">
        <f t="shared" si="50"/>
        <v>0</v>
      </c>
      <c r="J1597" s="107" t="str">
        <f t="shared" si="49"/>
        <v/>
      </c>
    </row>
    <row r="1598" spans="1:10">
      <c r="A1598" s="22">
        <v>1608</v>
      </c>
      <c r="B1598" s="22" t="s">
        <v>15</v>
      </c>
      <c r="C1598" s="40" t="s">
        <v>8076</v>
      </c>
      <c r="D1598" s="39" t="s">
        <v>3082</v>
      </c>
      <c r="E1598" s="22" t="s">
        <v>1952</v>
      </c>
      <c r="F1598" s="22">
        <v>5</v>
      </c>
      <c r="G1598" s="108">
        <v>546.20666666666659</v>
      </c>
      <c r="H1598" s="25"/>
      <c r="I1598" s="111">
        <f t="shared" si="50"/>
        <v>0</v>
      </c>
      <c r="J1598" s="107" t="str">
        <f t="shared" si="49"/>
        <v/>
      </c>
    </row>
    <row r="1599" spans="1:10">
      <c r="A1599" s="22">
        <v>1609</v>
      </c>
      <c r="B1599" s="22" t="s">
        <v>15</v>
      </c>
      <c r="C1599" s="40" t="s">
        <v>8075</v>
      </c>
      <c r="D1599" s="39" t="s">
        <v>2752</v>
      </c>
      <c r="E1599" s="22" t="s">
        <v>1952</v>
      </c>
      <c r="F1599" s="22">
        <v>5</v>
      </c>
      <c r="G1599" s="108">
        <v>620.06666666666661</v>
      </c>
      <c r="H1599" s="25"/>
      <c r="I1599" s="111">
        <f t="shared" si="50"/>
        <v>0</v>
      </c>
      <c r="J1599" s="107" t="str">
        <f t="shared" si="49"/>
        <v/>
      </c>
    </row>
    <row r="1600" spans="1:10">
      <c r="A1600" s="22">
        <v>1610</v>
      </c>
      <c r="B1600" s="22" t="s">
        <v>15</v>
      </c>
      <c r="C1600" s="40" t="s">
        <v>8074</v>
      </c>
      <c r="D1600" s="39" t="s">
        <v>8073</v>
      </c>
      <c r="E1600" s="22" t="s">
        <v>8072</v>
      </c>
      <c r="F1600" s="22">
        <v>5</v>
      </c>
      <c r="G1600" s="108">
        <v>903.29999999999984</v>
      </c>
      <c r="H1600" s="25"/>
      <c r="I1600" s="111">
        <f t="shared" si="50"/>
        <v>0</v>
      </c>
      <c r="J1600" s="107" t="str">
        <f t="shared" si="49"/>
        <v/>
      </c>
    </row>
    <row r="1601" spans="1:10">
      <c r="A1601" s="22">
        <v>1611</v>
      </c>
      <c r="B1601" s="22" t="s">
        <v>15</v>
      </c>
      <c r="C1601" s="40" t="s">
        <v>8071</v>
      </c>
      <c r="D1601" s="39" t="s">
        <v>2788</v>
      </c>
      <c r="E1601" s="22">
        <v>60980</v>
      </c>
      <c r="F1601" s="22">
        <v>8</v>
      </c>
      <c r="G1601" s="108">
        <v>1611</v>
      </c>
      <c r="H1601" s="25"/>
      <c r="I1601" s="111">
        <f t="shared" si="50"/>
        <v>0</v>
      </c>
      <c r="J1601" s="107" t="str">
        <f t="shared" si="49"/>
        <v/>
      </c>
    </row>
    <row r="1602" spans="1:10">
      <c r="A1602" s="22">
        <v>1612</v>
      </c>
      <c r="B1602" s="22" t="s">
        <v>15</v>
      </c>
      <c r="C1602" s="40" t="s">
        <v>8070</v>
      </c>
      <c r="D1602" s="39" t="s">
        <v>2788</v>
      </c>
      <c r="E1602" s="22">
        <v>60980</v>
      </c>
      <c r="F1602" s="22">
        <v>14</v>
      </c>
      <c r="G1602" s="108">
        <v>566.21999999999991</v>
      </c>
      <c r="H1602" s="25"/>
      <c r="I1602" s="111">
        <f t="shared" si="50"/>
        <v>0</v>
      </c>
      <c r="J1602" s="107" t="str">
        <f t="shared" ref="J1602:J1665" si="51">IF(H:H&gt;G:G, "Above Estimated Unit Price", "")</f>
        <v/>
      </c>
    </row>
    <row r="1603" spans="1:10">
      <c r="A1603" s="22">
        <v>1613</v>
      </c>
      <c r="B1603" s="22" t="s">
        <v>15</v>
      </c>
      <c r="C1603" s="40" t="s">
        <v>8069</v>
      </c>
      <c r="D1603" s="39" t="s">
        <v>14564</v>
      </c>
      <c r="E1603" s="22">
        <v>76823</v>
      </c>
      <c r="F1603" s="22">
        <v>5</v>
      </c>
      <c r="G1603" s="108">
        <v>1613</v>
      </c>
      <c r="H1603" s="25"/>
      <c r="I1603" s="111">
        <f t="shared" si="50"/>
        <v>0</v>
      </c>
      <c r="J1603" s="107" t="str">
        <f t="shared" si="51"/>
        <v/>
      </c>
    </row>
    <row r="1604" spans="1:10">
      <c r="A1604" s="22">
        <v>1614</v>
      </c>
      <c r="B1604" s="22" t="s">
        <v>15</v>
      </c>
      <c r="C1604" s="40" t="s">
        <v>8068</v>
      </c>
      <c r="D1604" s="39" t="s">
        <v>14220</v>
      </c>
      <c r="E1604" s="22">
        <v>624</v>
      </c>
      <c r="F1604" s="22">
        <v>5</v>
      </c>
      <c r="G1604" s="108">
        <v>1614</v>
      </c>
      <c r="H1604" s="25"/>
      <c r="I1604" s="111">
        <f t="shared" si="50"/>
        <v>0</v>
      </c>
      <c r="J1604" s="107" t="str">
        <f t="shared" si="51"/>
        <v/>
      </c>
    </row>
    <row r="1605" spans="1:10">
      <c r="A1605" s="22">
        <v>1615</v>
      </c>
      <c r="B1605" s="22" t="s">
        <v>15</v>
      </c>
      <c r="C1605" s="40" t="s">
        <v>8067</v>
      </c>
      <c r="D1605" s="39" t="s">
        <v>14565</v>
      </c>
      <c r="E1605" s="22">
        <v>81482</v>
      </c>
      <c r="F1605" s="22">
        <v>5</v>
      </c>
      <c r="G1605" s="108">
        <v>1615</v>
      </c>
      <c r="H1605" s="25"/>
      <c r="I1605" s="111">
        <f t="shared" si="50"/>
        <v>0</v>
      </c>
      <c r="J1605" s="107" t="str">
        <f t="shared" si="51"/>
        <v/>
      </c>
    </row>
    <row r="1606" spans="1:10">
      <c r="A1606" s="22">
        <v>1616</v>
      </c>
      <c r="B1606" s="22" t="s">
        <v>15</v>
      </c>
      <c r="C1606" s="40" t="s">
        <v>8066</v>
      </c>
      <c r="D1606" s="39" t="s">
        <v>14566</v>
      </c>
      <c r="E1606" s="22">
        <v>76823</v>
      </c>
      <c r="F1606" s="22">
        <v>7</v>
      </c>
      <c r="G1606" s="108">
        <v>1616</v>
      </c>
      <c r="H1606" s="25"/>
      <c r="I1606" s="111">
        <f t="shared" si="50"/>
        <v>0</v>
      </c>
      <c r="J1606" s="107" t="str">
        <f t="shared" si="51"/>
        <v/>
      </c>
    </row>
    <row r="1607" spans="1:10">
      <c r="A1607" s="22">
        <v>1617</v>
      </c>
      <c r="B1607" s="22" t="s">
        <v>15</v>
      </c>
      <c r="C1607" s="40" t="s">
        <v>8065</v>
      </c>
      <c r="D1607" s="39" t="s">
        <v>3611</v>
      </c>
      <c r="E1607" s="22" t="s">
        <v>1952</v>
      </c>
      <c r="F1607" s="22">
        <v>5</v>
      </c>
      <c r="G1607" s="108">
        <v>2469.686666666667</v>
      </c>
      <c r="H1607" s="25"/>
      <c r="I1607" s="111">
        <f t="shared" si="50"/>
        <v>0</v>
      </c>
      <c r="J1607" s="107" t="str">
        <f t="shared" si="51"/>
        <v/>
      </c>
    </row>
    <row r="1608" spans="1:10">
      <c r="A1608" s="22">
        <v>1618</v>
      </c>
      <c r="B1608" s="22" t="s">
        <v>15</v>
      </c>
      <c r="C1608" s="40" t="s">
        <v>8064</v>
      </c>
      <c r="D1608" s="39" t="s">
        <v>14567</v>
      </c>
      <c r="E1608" s="22">
        <v>5228</v>
      </c>
      <c r="F1608" s="22">
        <v>5</v>
      </c>
      <c r="G1608" s="108">
        <v>1618</v>
      </c>
      <c r="H1608" s="25"/>
      <c r="I1608" s="111">
        <f t="shared" si="50"/>
        <v>0</v>
      </c>
      <c r="J1608" s="107" t="str">
        <f t="shared" si="51"/>
        <v/>
      </c>
    </row>
    <row r="1609" spans="1:10">
      <c r="A1609" s="22">
        <v>1619</v>
      </c>
      <c r="B1609" s="22" t="s">
        <v>15</v>
      </c>
      <c r="C1609" s="40" t="s">
        <v>8063</v>
      </c>
      <c r="D1609" s="39" t="s">
        <v>14061</v>
      </c>
      <c r="E1609" s="22">
        <v>5228</v>
      </c>
      <c r="F1609" s="22">
        <v>5</v>
      </c>
      <c r="G1609" s="108">
        <v>1619</v>
      </c>
      <c r="H1609" s="25"/>
      <c r="I1609" s="111">
        <f t="shared" si="50"/>
        <v>0</v>
      </c>
      <c r="J1609" s="107" t="str">
        <f t="shared" si="51"/>
        <v/>
      </c>
    </row>
    <row r="1610" spans="1:10">
      <c r="A1610" s="22">
        <v>1620</v>
      </c>
      <c r="B1610" s="22" t="s">
        <v>15</v>
      </c>
      <c r="C1610" s="40" t="s">
        <v>8063</v>
      </c>
      <c r="D1610" s="39" t="s">
        <v>14061</v>
      </c>
      <c r="E1610" s="22">
        <v>64829</v>
      </c>
      <c r="F1610" s="22">
        <v>12</v>
      </c>
      <c r="G1610" s="108">
        <v>1620</v>
      </c>
      <c r="H1610" s="25"/>
      <c r="I1610" s="111">
        <f t="shared" si="50"/>
        <v>0</v>
      </c>
      <c r="J1610" s="107" t="str">
        <f t="shared" si="51"/>
        <v/>
      </c>
    </row>
    <row r="1611" spans="1:10">
      <c r="A1611" s="22">
        <v>1621</v>
      </c>
      <c r="B1611" s="22" t="s">
        <v>15</v>
      </c>
      <c r="C1611" s="40" t="s">
        <v>8062</v>
      </c>
      <c r="D1611" s="39" t="s">
        <v>14567</v>
      </c>
      <c r="E1611" s="22">
        <v>5228</v>
      </c>
      <c r="F1611" s="22">
        <v>5</v>
      </c>
      <c r="G1611" s="108">
        <v>1621</v>
      </c>
      <c r="H1611" s="25"/>
      <c r="I1611" s="111">
        <f t="shared" si="50"/>
        <v>0</v>
      </c>
      <c r="J1611" s="107" t="str">
        <f t="shared" si="51"/>
        <v/>
      </c>
    </row>
    <row r="1612" spans="1:10">
      <c r="A1612" s="22">
        <v>1622</v>
      </c>
      <c r="B1612" s="22" t="s">
        <v>15</v>
      </c>
      <c r="C1612" s="40" t="s">
        <v>8061</v>
      </c>
      <c r="D1612" s="39" t="s">
        <v>14568</v>
      </c>
      <c r="E1612" s="22">
        <v>64829</v>
      </c>
      <c r="F1612" s="22">
        <v>5</v>
      </c>
      <c r="G1612" s="108">
        <v>1622</v>
      </c>
      <c r="H1612" s="25"/>
      <c r="I1612" s="111">
        <f t="shared" si="50"/>
        <v>0</v>
      </c>
      <c r="J1612" s="107" t="str">
        <f t="shared" si="51"/>
        <v/>
      </c>
    </row>
    <row r="1613" spans="1:10">
      <c r="A1613" s="22">
        <v>1623</v>
      </c>
      <c r="B1613" s="22" t="s">
        <v>15</v>
      </c>
      <c r="C1613" s="40" t="s">
        <v>8060</v>
      </c>
      <c r="D1613" s="39" t="s">
        <v>14569</v>
      </c>
      <c r="E1613" s="22">
        <v>64829</v>
      </c>
      <c r="F1613" s="22">
        <v>6</v>
      </c>
      <c r="G1613" s="108">
        <v>1623</v>
      </c>
      <c r="H1613" s="25"/>
      <c r="I1613" s="111">
        <f t="shared" si="50"/>
        <v>0</v>
      </c>
      <c r="J1613" s="107" t="str">
        <f t="shared" si="51"/>
        <v/>
      </c>
    </row>
    <row r="1614" spans="1:10">
      <c r="A1614" s="22">
        <v>1624</v>
      </c>
      <c r="B1614" s="22" t="s">
        <v>15</v>
      </c>
      <c r="C1614" s="40" t="s">
        <v>8059</v>
      </c>
      <c r="D1614" s="39" t="s">
        <v>3817</v>
      </c>
      <c r="E1614" s="22" t="s">
        <v>298</v>
      </c>
      <c r="F1614" s="22">
        <v>5</v>
      </c>
      <c r="G1614" s="108">
        <v>1624</v>
      </c>
      <c r="H1614" s="25"/>
      <c r="I1614" s="111">
        <f t="shared" si="50"/>
        <v>0</v>
      </c>
      <c r="J1614" s="107" t="str">
        <f t="shared" si="51"/>
        <v/>
      </c>
    </row>
    <row r="1615" spans="1:10">
      <c r="A1615" s="22">
        <v>1625</v>
      </c>
      <c r="B1615" s="22" t="s">
        <v>15</v>
      </c>
      <c r="C1615" s="40" t="s">
        <v>8058</v>
      </c>
      <c r="D1615" s="39" t="s">
        <v>14570</v>
      </c>
      <c r="E1615" s="22" t="s">
        <v>1952</v>
      </c>
      <c r="F1615" s="22">
        <v>5</v>
      </c>
      <c r="G1615" s="108">
        <v>2276.56</v>
      </c>
      <c r="H1615" s="25"/>
      <c r="I1615" s="111">
        <f t="shared" si="50"/>
        <v>0</v>
      </c>
      <c r="J1615" s="107" t="str">
        <f t="shared" si="51"/>
        <v/>
      </c>
    </row>
    <row r="1616" spans="1:10">
      <c r="A1616" s="22">
        <v>1626</v>
      </c>
      <c r="B1616" s="22" t="s">
        <v>15</v>
      </c>
      <c r="C1616" s="40" t="s">
        <v>8057</v>
      </c>
      <c r="D1616" s="39" t="s">
        <v>4276</v>
      </c>
      <c r="E1616" s="22">
        <v>97393</v>
      </c>
      <c r="F1616" s="22">
        <v>5</v>
      </c>
      <c r="G1616" s="108">
        <v>110.39</v>
      </c>
      <c r="H1616" s="25"/>
      <c r="I1616" s="111">
        <f t="shared" si="50"/>
        <v>0</v>
      </c>
      <c r="J1616" s="107" t="str">
        <f t="shared" si="51"/>
        <v/>
      </c>
    </row>
    <row r="1617" spans="1:10">
      <c r="A1617" s="22">
        <v>1627</v>
      </c>
      <c r="B1617" s="22" t="s">
        <v>15</v>
      </c>
      <c r="C1617" s="40" t="s">
        <v>8056</v>
      </c>
      <c r="D1617" s="39" t="s">
        <v>8055</v>
      </c>
      <c r="E1617" s="22" t="s">
        <v>1952</v>
      </c>
      <c r="F1617" s="22">
        <v>5</v>
      </c>
      <c r="G1617" s="108">
        <v>139.63333333333333</v>
      </c>
      <c r="H1617" s="25"/>
      <c r="I1617" s="111">
        <f t="shared" si="50"/>
        <v>0</v>
      </c>
      <c r="J1617" s="107" t="str">
        <f t="shared" si="51"/>
        <v/>
      </c>
    </row>
    <row r="1618" spans="1:10">
      <c r="A1618" s="22">
        <v>1628</v>
      </c>
      <c r="B1618" s="22" t="s">
        <v>15</v>
      </c>
      <c r="C1618" s="40" t="s">
        <v>8056</v>
      </c>
      <c r="D1618" s="39" t="s">
        <v>8055</v>
      </c>
      <c r="E1618" s="22">
        <v>76823</v>
      </c>
      <c r="F1618" s="22">
        <v>5</v>
      </c>
      <c r="G1618" s="108">
        <v>139.63333333333333</v>
      </c>
      <c r="H1618" s="25"/>
      <c r="I1618" s="111">
        <f t="shared" si="50"/>
        <v>0</v>
      </c>
      <c r="J1618" s="107" t="str">
        <f t="shared" si="51"/>
        <v/>
      </c>
    </row>
    <row r="1619" spans="1:10">
      <c r="A1619" s="22">
        <v>1629</v>
      </c>
      <c r="B1619" s="22" t="s">
        <v>15</v>
      </c>
      <c r="C1619" s="40" t="s">
        <v>8054</v>
      </c>
      <c r="D1619" s="39" t="s">
        <v>4497</v>
      </c>
      <c r="E1619" s="22">
        <v>92037</v>
      </c>
      <c r="F1619" s="22">
        <v>5</v>
      </c>
      <c r="G1619" s="108">
        <v>2495.44</v>
      </c>
      <c r="H1619" s="25"/>
      <c r="I1619" s="111">
        <f t="shared" si="50"/>
        <v>0</v>
      </c>
      <c r="J1619" s="107" t="str">
        <f t="shared" si="51"/>
        <v/>
      </c>
    </row>
    <row r="1620" spans="1:10">
      <c r="A1620" s="22">
        <v>1630</v>
      </c>
      <c r="B1620" s="22" t="s">
        <v>15</v>
      </c>
      <c r="C1620" s="40" t="s">
        <v>8053</v>
      </c>
      <c r="D1620" s="39" t="s">
        <v>4497</v>
      </c>
      <c r="E1620" s="22">
        <v>76823</v>
      </c>
      <c r="F1620" s="22">
        <v>5</v>
      </c>
      <c r="G1620" s="108">
        <v>5965.5466666666662</v>
      </c>
      <c r="H1620" s="25"/>
      <c r="I1620" s="111">
        <f t="shared" si="50"/>
        <v>0</v>
      </c>
      <c r="J1620" s="107" t="str">
        <f t="shared" si="51"/>
        <v/>
      </c>
    </row>
    <row r="1621" spans="1:10">
      <c r="A1621" s="22">
        <v>1631</v>
      </c>
      <c r="B1621" s="22" t="s">
        <v>15</v>
      </c>
      <c r="C1621" s="40" t="s">
        <v>8052</v>
      </c>
      <c r="D1621" s="39" t="s">
        <v>8051</v>
      </c>
      <c r="E1621" s="22">
        <v>29183</v>
      </c>
      <c r="F1621" s="22">
        <v>5</v>
      </c>
      <c r="G1621" s="108">
        <v>957.15333333333331</v>
      </c>
      <c r="H1621" s="25"/>
      <c r="I1621" s="111">
        <f t="shared" si="50"/>
        <v>0</v>
      </c>
      <c r="J1621" s="107" t="str">
        <f t="shared" si="51"/>
        <v/>
      </c>
    </row>
    <row r="1622" spans="1:10">
      <c r="A1622" s="22">
        <v>1632</v>
      </c>
      <c r="B1622" s="22" t="s">
        <v>15</v>
      </c>
      <c r="C1622" s="40" t="s">
        <v>8050</v>
      </c>
      <c r="D1622" s="39" t="s">
        <v>14231</v>
      </c>
      <c r="E1622" s="22" t="s">
        <v>1952</v>
      </c>
      <c r="F1622" s="22">
        <v>6</v>
      </c>
      <c r="G1622" s="108">
        <v>27.819999999999997</v>
      </c>
      <c r="H1622" s="25"/>
      <c r="I1622" s="111">
        <f t="shared" si="50"/>
        <v>0</v>
      </c>
      <c r="J1622" s="107" t="str">
        <f t="shared" si="51"/>
        <v/>
      </c>
    </row>
    <row r="1623" spans="1:10">
      <c r="A1623" s="22">
        <v>1633</v>
      </c>
      <c r="B1623" s="22" t="s">
        <v>15</v>
      </c>
      <c r="C1623" s="40" t="s">
        <v>8049</v>
      </c>
      <c r="D1623" s="39" t="s">
        <v>14571</v>
      </c>
      <c r="E1623" s="22" t="s">
        <v>1952</v>
      </c>
      <c r="F1623" s="22">
        <v>5</v>
      </c>
      <c r="G1623" s="108">
        <v>620.30000000000007</v>
      </c>
      <c r="H1623" s="25"/>
      <c r="I1623" s="111">
        <f t="shared" si="50"/>
        <v>0</v>
      </c>
      <c r="J1623" s="107" t="str">
        <f t="shared" si="51"/>
        <v/>
      </c>
    </row>
    <row r="1624" spans="1:10">
      <c r="A1624" s="22">
        <v>1634</v>
      </c>
      <c r="B1624" s="22" t="s">
        <v>15</v>
      </c>
      <c r="C1624" s="40" t="s">
        <v>8048</v>
      </c>
      <c r="D1624" s="39" t="s">
        <v>2743</v>
      </c>
      <c r="E1624" s="22" t="s">
        <v>1952</v>
      </c>
      <c r="F1624" s="22">
        <v>20</v>
      </c>
      <c r="G1624" s="108">
        <v>4.1900000000000004</v>
      </c>
      <c r="H1624" s="25"/>
      <c r="I1624" s="111">
        <f t="shared" si="50"/>
        <v>0</v>
      </c>
      <c r="J1624" s="107" t="str">
        <f t="shared" si="51"/>
        <v/>
      </c>
    </row>
    <row r="1625" spans="1:10">
      <c r="A1625" s="22">
        <v>1635</v>
      </c>
      <c r="B1625" s="22" t="s">
        <v>15</v>
      </c>
      <c r="C1625" s="40" t="s">
        <v>8048</v>
      </c>
      <c r="D1625" s="39" t="s">
        <v>2743</v>
      </c>
      <c r="E1625" s="22">
        <v>76823</v>
      </c>
      <c r="F1625" s="22">
        <v>12</v>
      </c>
      <c r="G1625" s="108">
        <v>4.1900000000000004</v>
      </c>
      <c r="H1625" s="25"/>
      <c r="I1625" s="111">
        <f t="shared" si="50"/>
        <v>0</v>
      </c>
      <c r="J1625" s="107" t="str">
        <f t="shared" si="51"/>
        <v/>
      </c>
    </row>
    <row r="1626" spans="1:10">
      <c r="A1626" s="22">
        <v>1636</v>
      </c>
      <c r="B1626" s="22" t="s">
        <v>15</v>
      </c>
      <c r="C1626" s="40" t="s">
        <v>8047</v>
      </c>
      <c r="D1626" s="39" t="s">
        <v>14572</v>
      </c>
      <c r="E1626" s="22" t="s">
        <v>1952</v>
      </c>
      <c r="F1626" s="22">
        <v>5</v>
      </c>
      <c r="G1626" s="108">
        <v>158.60666666666665</v>
      </c>
      <c r="H1626" s="25"/>
      <c r="I1626" s="111">
        <f t="shared" si="50"/>
        <v>0</v>
      </c>
      <c r="J1626" s="107" t="str">
        <f t="shared" si="51"/>
        <v/>
      </c>
    </row>
    <row r="1627" spans="1:10">
      <c r="A1627" s="22">
        <v>1637</v>
      </c>
      <c r="B1627" s="22" t="s">
        <v>15</v>
      </c>
      <c r="C1627" s="40" t="s">
        <v>8046</v>
      </c>
      <c r="D1627" s="39" t="s">
        <v>14573</v>
      </c>
      <c r="E1627" s="22" t="s">
        <v>8039</v>
      </c>
      <c r="F1627" s="22">
        <v>5</v>
      </c>
      <c r="G1627" s="108">
        <v>5000</v>
      </c>
      <c r="H1627" s="25"/>
      <c r="I1627" s="111">
        <f t="shared" si="50"/>
        <v>0</v>
      </c>
      <c r="J1627" s="107" t="str">
        <f t="shared" si="51"/>
        <v/>
      </c>
    </row>
    <row r="1628" spans="1:10">
      <c r="A1628" s="22">
        <v>1638</v>
      </c>
      <c r="B1628" s="22" t="s">
        <v>15</v>
      </c>
      <c r="C1628" s="40" t="s">
        <v>8045</v>
      </c>
      <c r="D1628" s="39" t="s">
        <v>4492</v>
      </c>
      <c r="E1628" s="22" t="s">
        <v>8044</v>
      </c>
      <c r="F1628" s="22">
        <v>5</v>
      </c>
      <c r="G1628" s="108">
        <v>620.54</v>
      </c>
      <c r="H1628" s="25"/>
      <c r="I1628" s="111">
        <f t="shared" si="50"/>
        <v>0</v>
      </c>
      <c r="J1628" s="107" t="str">
        <f t="shared" si="51"/>
        <v/>
      </c>
    </row>
    <row r="1629" spans="1:10">
      <c r="A1629" s="22">
        <v>1639</v>
      </c>
      <c r="B1629" s="22" t="s">
        <v>15</v>
      </c>
      <c r="C1629" s="40" t="s">
        <v>8043</v>
      </c>
      <c r="D1629" s="39" t="s">
        <v>14574</v>
      </c>
      <c r="E1629" s="22" t="s">
        <v>8039</v>
      </c>
      <c r="F1629" s="22">
        <v>5</v>
      </c>
      <c r="G1629" s="108">
        <v>5000</v>
      </c>
      <c r="H1629" s="25"/>
      <c r="I1629" s="111">
        <f t="shared" si="50"/>
        <v>0</v>
      </c>
      <c r="J1629" s="107" t="str">
        <f t="shared" si="51"/>
        <v/>
      </c>
    </row>
    <row r="1630" spans="1:10">
      <c r="A1630" s="22">
        <v>1640</v>
      </c>
      <c r="B1630" s="22" t="s">
        <v>15</v>
      </c>
      <c r="C1630" s="40" t="s">
        <v>8042</v>
      </c>
      <c r="D1630" s="39" t="s">
        <v>14565</v>
      </c>
      <c r="E1630" s="22" t="s">
        <v>8039</v>
      </c>
      <c r="F1630" s="22">
        <v>5</v>
      </c>
      <c r="G1630" s="108">
        <v>5000</v>
      </c>
      <c r="H1630" s="25"/>
      <c r="I1630" s="111">
        <f t="shared" si="50"/>
        <v>0</v>
      </c>
      <c r="J1630" s="107" t="str">
        <f t="shared" si="51"/>
        <v/>
      </c>
    </row>
    <row r="1631" spans="1:10">
      <c r="A1631" s="22">
        <v>1641</v>
      </c>
      <c r="B1631" s="22" t="s">
        <v>15</v>
      </c>
      <c r="C1631" s="40" t="s">
        <v>8041</v>
      </c>
      <c r="D1631" s="39" t="s">
        <v>14575</v>
      </c>
      <c r="E1631" s="22">
        <v>98747</v>
      </c>
      <c r="F1631" s="22">
        <v>5</v>
      </c>
      <c r="G1631" s="108">
        <v>440</v>
      </c>
      <c r="H1631" s="25"/>
      <c r="I1631" s="111">
        <f t="shared" si="50"/>
        <v>0</v>
      </c>
      <c r="J1631" s="107" t="str">
        <f t="shared" si="51"/>
        <v/>
      </c>
    </row>
    <row r="1632" spans="1:10">
      <c r="A1632" s="22">
        <v>1642</v>
      </c>
      <c r="B1632" s="22" t="s">
        <v>15</v>
      </c>
      <c r="C1632" s="40" t="s">
        <v>8040</v>
      </c>
      <c r="D1632" s="39" t="s">
        <v>14576</v>
      </c>
      <c r="E1632" s="22">
        <v>99207</v>
      </c>
      <c r="F1632" s="22">
        <v>5</v>
      </c>
      <c r="G1632" s="108">
        <v>7201.91</v>
      </c>
      <c r="H1632" s="25"/>
      <c r="I1632" s="111">
        <f t="shared" si="50"/>
        <v>0</v>
      </c>
      <c r="J1632" s="107" t="str">
        <f t="shared" si="51"/>
        <v/>
      </c>
    </row>
    <row r="1633" spans="1:10">
      <c r="A1633" s="22">
        <v>1643</v>
      </c>
      <c r="B1633" s="22" t="s">
        <v>15</v>
      </c>
      <c r="C1633" s="40">
        <v>694251</v>
      </c>
      <c r="D1633" s="39" t="s">
        <v>14279</v>
      </c>
      <c r="E1633" s="22" t="s">
        <v>8039</v>
      </c>
      <c r="F1633" s="22">
        <v>20</v>
      </c>
      <c r="G1633" s="108">
        <v>60</v>
      </c>
      <c r="H1633" s="25"/>
      <c r="I1633" s="111">
        <f t="shared" si="50"/>
        <v>0</v>
      </c>
      <c r="J1633" s="107" t="str">
        <f t="shared" si="51"/>
        <v/>
      </c>
    </row>
    <row r="1634" spans="1:10">
      <c r="A1634" s="22">
        <v>1644</v>
      </c>
      <c r="B1634" s="22" t="s">
        <v>15</v>
      </c>
      <c r="C1634" s="40">
        <v>694252</v>
      </c>
      <c r="D1634" s="39" t="s">
        <v>14279</v>
      </c>
      <c r="E1634" s="22" t="s">
        <v>8039</v>
      </c>
      <c r="F1634" s="22">
        <v>18</v>
      </c>
      <c r="G1634" s="108">
        <v>50</v>
      </c>
      <c r="H1634" s="25"/>
      <c r="I1634" s="111">
        <f t="shared" si="50"/>
        <v>0</v>
      </c>
      <c r="J1634" s="107" t="str">
        <f t="shared" si="51"/>
        <v/>
      </c>
    </row>
    <row r="1635" spans="1:10">
      <c r="A1635" s="22">
        <v>1645</v>
      </c>
      <c r="B1635" s="22" t="s">
        <v>15</v>
      </c>
      <c r="C1635" s="40">
        <v>694253</v>
      </c>
      <c r="D1635" s="39" t="s">
        <v>14279</v>
      </c>
      <c r="E1635" s="22" t="s">
        <v>8039</v>
      </c>
      <c r="F1635" s="22">
        <v>18</v>
      </c>
      <c r="G1635" s="108">
        <v>50</v>
      </c>
      <c r="H1635" s="25"/>
      <c r="I1635" s="111">
        <f t="shared" si="50"/>
        <v>0</v>
      </c>
      <c r="J1635" s="107" t="str">
        <f t="shared" si="51"/>
        <v/>
      </c>
    </row>
    <row r="1636" spans="1:10">
      <c r="A1636" s="22">
        <v>1646</v>
      </c>
      <c r="B1636" s="22" t="s">
        <v>15</v>
      </c>
      <c r="C1636" s="40">
        <v>694254</v>
      </c>
      <c r="D1636" s="39" t="s">
        <v>14279</v>
      </c>
      <c r="E1636" s="22" t="s">
        <v>8039</v>
      </c>
      <c r="F1636" s="22">
        <v>15</v>
      </c>
      <c r="G1636" s="108">
        <v>50</v>
      </c>
      <c r="H1636" s="25"/>
      <c r="I1636" s="111">
        <f t="shared" si="50"/>
        <v>0</v>
      </c>
      <c r="J1636" s="107" t="str">
        <f t="shared" si="51"/>
        <v/>
      </c>
    </row>
    <row r="1637" spans="1:10">
      <c r="A1637" s="22">
        <v>1647</v>
      </c>
      <c r="B1637" s="22" t="s">
        <v>15</v>
      </c>
      <c r="C1637" s="40" t="s">
        <v>8038</v>
      </c>
      <c r="D1637" s="39" t="s">
        <v>14453</v>
      </c>
      <c r="E1637" s="22">
        <v>21530</v>
      </c>
      <c r="F1637" s="22">
        <v>5</v>
      </c>
      <c r="G1637" s="108">
        <v>380.88</v>
      </c>
      <c r="H1637" s="25"/>
      <c r="I1637" s="111">
        <f t="shared" si="50"/>
        <v>0</v>
      </c>
      <c r="J1637" s="107" t="str">
        <f t="shared" si="51"/>
        <v/>
      </c>
    </row>
    <row r="1638" spans="1:10">
      <c r="A1638" s="22">
        <v>1648</v>
      </c>
      <c r="B1638" s="22" t="s">
        <v>15</v>
      </c>
      <c r="C1638" s="40" t="s">
        <v>8037</v>
      </c>
      <c r="D1638" s="39" t="s">
        <v>14577</v>
      </c>
      <c r="E1638" s="22">
        <v>76823</v>
      </c>
      <c r="F1638" s="22">
        <v>25</v>
      </c>
      <c r="G1638" s="108">
        <v>13.4</v>
      </c>
      <c r="H1638" s="25"/>
      <c r="I1638" s="111">
        <f t="shared" si="50"/>
        <v>0</v>
      </c>
      <c r="J1638" s="107" t="str">
        <f t="shared" si="51"/>
        <v/>
      </c>
    </row>
    <row r="1639" spans="1:10">
      <c r="A1639" s="22">
        <v>1649</v>
      </c>
      <c r="B1639" s="22" t="s">
        <v>15</v>
      </c>
      <c r="C1639" s="40" t="s">
        <v>8036</v>
      </c>
      <c r="D1639" s="39" t="s">
        <v>8034</v>
      </c>
      <c r="E1639" s="22">
        <v>60029</v>
      </c>
      <c r="F1639" s="22">
        <v>5</v>
      </c>
      <c r="G1639" s="108">
        <v>4978.293333333334</v>
      </c>
      <c r="H1639" s="25"/>
      <c r="I1639" s="111">
        <f t="shared" si="50"/>
        <v>0</v>
      </c>
      <c r="J1639" s="107" t="str">
        <f t="shared" si="51"/>
        <v/>
      </c>
    </row>
    <row r="1640" spans="1:10">
      <c r="A1640" s="22">
        <v>1650</v>
      </c>
      <c r="B1640" s="22" t="s">
        <v>15</v>
      </c>
      <c r="C1640" s="40" t="s">
        <v>8035</v>
      </c>
      <c r="D1640" s="39" t="s">
        <v>8034</v>
      </c>
      <c r="E1640" s="22">
        <v>60029</v>
      </c>
      <c r="F1640" s="22">
        <v>5</v>
      </c>
      <c r="G1640" s="108">
        <v>8736.01</v>
      </c>
      <c r="H1640" s="25"/>
      <c r="I1640" s="111">
        <f t="shared" si="50"/>
        <v>0</v>
      </c>
      <c r="J1640" s="107" t="str">
        <f t="shared" si="51"/>
        <v/>
      </c>
    </row>
    <row r="1641" spans="1:10">
      <c r="A1641" s="22">
        <v>1651</v>
      </c>
      <c r="B1641" s="22" t="s">
        <v>15</v>
      </c>
      <c r="C1641" s="40" t="s">
        <v>8033</v>
      </c>
      <c r="D1641" s="39" t="s">
        <v>2700</v>
      </c>
      <c r="E1641" s="22">
        <v>30525</v>
      </c>
      <c r="F1641" s="22">
        <v>5</v>
      </c>
      <c r="G1641" s="108">
        <v>135.58000000000001</v>
      </c>
      <c r="H1641" s="25"/>
      <c r="I1641" s="111">
        <f t="shared" si="50"/>
        <v>0</v>
      </c>
      <c r="J1641" s="107" t="str">
        <f t="shared" si="51"/>
        <v/>
      </c>
    </row>
    <row r="1642" spans="1:10">
      <c r="A1642" s="22">
        <v>1652</v>
      </c>
      <c r="B1642" s="22" t="s">
        <v>15</v>
      </c>
      <c r="C1642" s="40" t="s">
        <v>8032</v>
      </c>
      <c r="D1642" s="39" t="s">
        <v>14488</v>
      </c>
      <c r="E1642" s="22">
        <v>77842</v>
      </c>
      <c r="F1642" s="22">
        <v>5</v>
      </c>
      <c r="G1642" s="108">
        <v>132.66</v>
      </c>
      <c r="H1642" s="25"/>
      <c r="I1642" s="111">
        <f t="shared" si="50"/>
        <v>0</v>
      </c>
      <c r="J1642" s="107" t="str">
        <f t="shared" si="51"/>
        <v/>
      </c>
    </row>
    <row r="1643" spans="1:10">
      <c r="A1643" s="22">
        <v>1653</v>
      </c>
      <c r="B1643" s="22" t="s">
        <v>15</v>
      </c>
      <c r="C1643" s="40" t="s">
        <v>8031</v>
      </c>
      <c r="D1643" s="39" t="s">
        <v>3611</v>
      </c>
      <c r="E1643" s="22">
        <v>91929</v>
      </c>
      <c r="F1643" s="22">
        <v>5</v>
      </c>
      <c r="G1643" s="108">
        <v>234.56333333333336</v>
      </c>
      <c r="H1643" s="25"/>
      <c r="I1643" s="111">
        <f t="shared" si="50"/>
        <v>0</v>
      </c>
      <c r="J1643" s="107" t="str">
        <f t="shared" si="51"/>
        <v/>
      </c>
    </row>
    <row r="1644" spans="1:10">
      <c r="A1644" s="22">
        <v>1654</v>
      </c>
      <c r="B1644" s="22" t="s">
        <v>15</v>
      </c>
      <c r="C1644" s="40" t="s">
        <v>8030</v>
      </c>
      <c r="D1644" s="39" t="s">
        <v>4444</v>
      </c>
      <c r="E1644" s="22" t="s">
        <v>1952</v>
      </c>
      <c r="F1644" s="22">
        <v>36</v>
      </c>
      <c r="G1644" s="108">
        <v>1.7033333333333331</v>
      </c>
      <c r="H1644" s="25"/>
      <c r="I1644" s="111">
        <f t="shared" si="50"/>
        <v>0</v>
      </c>
      <c r="J1644" s="107" t="str">
        <f t="shared" si="51"/>
        <v/>
      </c>
    </row>
    <row r="1645" spans="1:10">
      <c r="A1645" s="22">
        <v>1655</v>
      </c>
      <c r="B1645" s="22" t="s">
        <v>15</v>
      </c>
      <c r="C1645" s="40" t="s">
        <v>8029</v>
      </c>
      <c r="D1645" s="39" t="s">
        <v>14578</v>
      </c>
      <c r="E1645" s="22" t="s">
        <v>1952</v>
      </c>
      <c r="F1645" s="22">
        <v>20</v>
      </c>
      <c r="G1645" s="108">
        <v>7.12</v>
      </c>
      <c r="H1645" s="25"/>
      <c r="I1645" s="111">
        <f t="shared" si="50"/>
        <v>0</v>
      </c>
      <c r="J1645" s="107" t="str">
        <f t="shared" si="51"/>
        <v/>
      </c>
    </row>
    <row r="1646" spans="1:10">
      <c r="A1646" s="22">
        <v>1656</v>
      </c>
      <c r="B1646" s="22" t="s">
        <v>15</v>
      </c>
      <c r="C1646" s="40" t="s">
        <v>8028</v>
      </c>
      <c r="D1646" s="39" t="s">
        <v>7138</v>
      </c>
      <c r="E1646" s="22" t="s">
        <v>1952</v>
      </c>
      <c r="F1646" s="22">
        <v>20</v>
      </c>
      <c r="G1646" s="108">
        <v>5.21</v>
      </c>
      <c r="H1646" s="25"/>
      <c r="I1646" s="111">
        <f t="shared" si="50"/>
        <v>0</v>
      </c>
      <c r="J1646" s="107" t="str">
        <f t="shared" si="51"/>
        <v/>
      </c>
    </row>
    <row r="1647" spans="1:10">
      <c r="A1647" s="22">
        <v>1657</v>
      </c>
      <c r="B1647" s="22" t="s">
        <v>15</v>
      </c>
      <c r="C1647" s="40" t="s">
        <v>8027</v>
      </c>
      <c r="D1647" s="39" t="s">
        <v>14579</v>
      </c>
      <c r="E1647" s="22">
        <v>56878</v>
      </c>
      <c r="F1647" s="22">
        <v>12</v>
      </c>
      <c r="G1647" s="108">
        <v>5.82</v>
      </c>
      <c r="H1647" s="25"/>
      <c r="I1647" s="111">
        <f t="shared" si="50"/>
        <v>0</v>
      </c>
      <c r="J1647" s="107" t="str">
        <f t="shared" si="51"/>
        <v/>
      </c>
    </row>
    <row r="1648" spans="1:10">
      <c r="A1648" s="22">
        <v>1658</v>
      </c>
      <c r="B1648" s="22" t="s">
        <v>15</v>
      </c>
      <c r="C1648" s="40" t="s">
        <v>8026</v>
      </c>
      <c r="D1648" s="39" t="s">
        <v>14580</v>
      </c>
      <c r="E1648" s="22">
        <v>98391</v>
      </c>
      <c r="F1648" s="22">
        <v>5</v>
      </c>
      <c r="G1648" s="108">
        <v>273.34666666666664</v>
      </c>
      <c r="H1648" s="25"/>
      <c r="I1648" s="111">
        <f t="shared" si="50"/>
        <v>0</v>
      </c>
      <c r="J1648" s="107" t="str">
        <f t="shared" si="51"/>
        <v/>
      </c>
    </row>
    <row r="1649" spans="1:10">
      <c r="A1649" s="22">
        <v>1659</v>
      </c>
      <c r="B1649" s="22" t="s">
        <v>15</v>
      </c>
      <c r="C1649" s="40" t="s">
        <v>8025</v>
      </c>
      <c r="D1649" s="39" t="s">
        <v>14581</v>
      </c>
      <c r="E1649" s="22" t="s">
        <v>8024</v>
      </c>
      <c r="F1649" s="22">
        <v>7</v>
      </c>
      <c r="G1649" s="108">
        <v>35.503333333333337</v>
      </c>
      <c r="H1649" s="25"/>
      <c r="I1649" s="111">
        <f t="shared" si="50"/>
        <v>0</v>
      </c>
      <c r="J1649" s="107" t="str">
        <f t="shared" si="51"/>
        <v/>
      </c>
    </row>
    <row r="1650" spans="1:10">
      <c r="A1650" s="22">
        <v>1660</v>
      </c>
      <c r="B1650" s="22" t="s">
        <v>15</v>
      </c>
      <c r="C1650" s="40" t="s">
        <v>8023</v>
      </c>
      <c r="D1650" s="39" t="s">
        <v>14582</v>
      </c>
      <c r="E1650" s="22" t="s">
        <v>7927</v>
      </c>
      <c r="F1650" s="22">
        <v>5</v>
      </c>
      <c r="G1650" s="108">
        <v>1835</v>
      </c>
      <c r="H1650" s="25"/>
      <c r="I1650" s="111">
        <f t="shared" si="50"/>
        <v>0</v>
      </c>
      <c r="J1650" s="107" t="str">
        <f t="shared" si="51"/>
        <v/>
      </c>
    </row>
    <row r="1651" spans="1:10">
      <c r="A1651" s="22">
        <v>1661</v>
      </c>
      <c r="B1651" s="22" t="s">
        <v>15</v>
      </c>
      <c r="C1651" s="40" t="s">
        <v>8022</v>
      </c>
      <c r="D1651" s="39" t="s">
        <v>14583</v>
      </c>
      <c r="E1651" s="22" t="s">
        <v>7927</v>
      </c>
      <c r="F1651" s="22">
        <v>5</v>
      </c>
      <c r="G1651" s="108">
        <v>12332</v>
      </c>
      <c r="H1651" s="25"/>
      <c r="I1651" s="111">
        <f t="shared" si="50"/>
        <v>0</v>
      </c>
      <c r="J1651" s="107" t="str">
        <f t="shared" si="51"/>
        <v/>
      </c>
    </row>
    <row r="1652" spans="1:10">
      <c r="A1652" s="22">
        <v>1662</v>
      </c>
      <c r="B1652" s="22" t="s">
        <v>15</v>
      </c>
      <c r="C1652" s="40" t="s">
        <v>8021</v>
      </c>
      <c r="D1652" s="39" t="s">
        <v>14584</v>
      </c>
      <c r="E1652" s="22" t="s">
        <v>7927</v>
      </c>
      <c r="F1652" s="22">
        <v>5</v>
      </c>
      <c r="G1652" s="108">
        <v>4800</v>
      </c>
      <c r="H1652" s="25"/>
      <c r="I1652" s="111">
        <f t="shared" si="50"/>
        <v>0</v>
      </c>
      <c r="J1652" s="107" t="str">
        <f t="shared" si="51"/>
        <v/>
      </c>
    </row>
    <row r="1653" spans="1:10">
      <c r="A1653" s="22">
        <v>1663</v>
      </c>
      <c r="B1653" s="22" t="s">
        <v>15</v>
      </c>
      <c r="C1653" s="40" t="s">
        <v>8020</v>
      </c>
      <c r="D1653" s="39" t="s">
        <v>14585</v>
      </c>
      <c r="E1653" s="22" t="s">
        <v>7927</v>
      </c>
      <c r="F1653" s="22">
        <v>5</v>
      </c>
      <c r="G1653" s="108">
        <v>1430</v>
      </c>
      <c r="H1653" s="25"/>
      <c r="I1653" s="111">
        <f t="shared" si="50"/>
        <v>0</v>
      </c>
      <c r="J1653" s="107" t="str">
        <f t="shared" si="51"/>
        <v/>
      </c>
    </row>
    <row r="1654" spans="1:10">
      <c r="A1654" s="22">
        <v>1664</v>
      </c>
      <c r="B1654" s="22" t="s">
        <v>15</v>
      </c>
      <c r="C1654" s="40" t="s">
        <v>8019</v>
      </c>
      <c r="D1654" s="39" t="s">
        <v>14586</v>
      </c>
      <c r="E1654" s="22" t="s">
        <v>7927</v>
      </c>
      <c r="F1654" s="22">
        <v>5</v>
      </c>
      <c r="G1654" s="108">
        <v>1820</v>
      </c>
      <c r="H1654" s="25"/>
      <c r="I1654" s="111">
        <f t="shared" si="50"/>
        <v>0</v>
      </c>
      <c r="J1654" s="107" t="str">
        <f t="shared" si="51"/>
        <v/>
      </c>
    </row>
    <row r="1655" spans="1:10">
      <c r="A1655" s="22">
        <v>1665</v>
      </c>
      <c r="B1655" s="22" t="s">
        <v>15</v>
      </c>
      <c r="C1655" s="40" t="s">
        <v>8018</v>
      </c>
      <c r="D1655" s="39" t="s">
        <v>14587</v>
      </c>
      <c r="E1655" s="22" t="s">
        <v>7927</v>
      </c>
      <c r="F1655" s="22">
        <v>5</v>
      </c>
      <c r="G1655" s="108">
        <v>360</v>
      </c>
      <c r="H1655" s="25"/>
      <c r="I1655" s="111">
        <f t="shared" si="50"/>
        <v>0</v>
      </c>
      <c r="J1655" s="107" t="str">
        <f t="shared" si="51"/>
        <v/>
      </c>
    </row>
    <row r="1656" spans="1:10">
      <c r="A1656" s="22">
        <v>1666</v>
      </c>
      <c r="B1656" s="22" t="s">
        <v>15</v>
      </c>
      <c r="C1656" s="40" t="s">
        <v>8017</v>
      </c>
      <c r="D1656" s="39" t="s">
        <v>14588</v>
      </c>
      <c r="E1656" s="22" t="s">
        <v>7927</v>
      </c>
      <c r="F1656" s="22">
        <v>5</v>
      </c>
      <c r="G1656" s="108">
        <v>1110</v>
      </c>
      <c r="H1656" s="25"/>
      <c r="I1656" s="111">
        <f t="shared" ref="I1656:I1719" si="52">F1656*H1656</f>
        <v>0</v>
      </c>
      <c r="J1656" s="107" t="str">
        <f t="shared" si="51"/>
        <v/>
      </c>
    </row>
    <row r="1657" spans="1:10">
      <c r="A1657" s="22">
        <v>1667</v>
      </c>
      <c r="B1657" s="22" t="s">
        <v>15</v>
      </c>
      <c r="C1657" s="40" t="s">
        <v>8016</v>
      </c>
      <c r="D1657" s="39" t="s">
        <v>14589</v>
      </c>
      <c r="E1657" s="22" t="s">
        <v>7927</v>
      </c>
      <c r="F1657" s="22">
        <v>5</v>
      </c>
      <c r="G1657" s="108">
        <v>800</v>
      </c>
      <c r="H1657" s="25"/>
      <c r="I1657" s="111">
        <f t="shared" si="52"/>
        <v>0</v>
      </c>
      <c r="J1657" s="107" t="str">
        <f t="shared" si="51"/>
        <v/>
      </c>
    </row>
    <row r="1658" spans="1:10">
      <c r="A1658" s="22">
        <v>1668</v>
      </c>
      <c r="B1658" s="22" t="s">
        <v>15</v>
      </c>
      <c r="C1658" s="40" t="s">
        <v>8015</v>
      </c>
      <c r="D1658" s="39" t="s">
        <v>14589</v>
      </c>
      <c r="E1658" s="22" t="s">
        <v>7927</v>
      </c>
      <c r="F1658" s="22">
        <v>5</v>
      </c>
      <c r="G1658" s="108">
        <v>755</v>
      </c>
      <c r="H1658" s="25"/>
      <c r="I1658" s="111">
        <f t="shared" si="52"/>
        <v>0</v>
      </c>
      <c r="J1658" s="107" t="str">
        <f t="shared" si="51"/>
        <v/>
      </c>
    </row>
    <row r="1659" spans="1:10">
      <c r="A1659" s="22">
        <v>1669</v>
      </c>
      <c r="B1659" s="22" t="s">
        <v>15</v>
      </c>
      <c r="C1659" s="40" t="s">
        <v>8014</v>
      </c>
      <c r="D1659" s="39" t="s">
        <v>8013</v>
      </c>
      <c r="E1659" s="22" t="s">
        <v>7927</v>
      </c>
      <c r="F1659" s="22">
        <v>10</v>
      </c>
      <c r="G1659" s="108">
        <v>495</v>
      </c>
      <c r="H1659" s="25"/>
      <c r="I1659" s="111">
        <f t="shared" si="52"/>
        <v>0</v>
      </c>
      <c r="J1659" s="107" t="str">
        <f t="shared" si="51"/>
        <v/>
      </c>
    </row>
    <row r="1660" spans="1:10">
      <c r="A1660" s="22">
        <v>1670</v>
      </c>
      <c r="B1660" s="22" t="s">
        <v>15</v>
      </c>
      <c r="C1660" s="40" t="s">
        <v>8012</v>
      </c>
      <c r="D1660" s="39" t="s">
        <v>14590</v>
      </c>
      <c r="E1660" s="22" t="s">
        <v>7927</v>
      </c>
      <c r="F1660" s="22">
        <v>5</v>
      </c>
      <c r="G1660" s="108">
        <v>920</v>
      </c>
      <c r="H1660" s="25"/>
      <c r="I1660" s="111">
        <f t="shared" si="52"/>
        <v>0</v>
      </c>
      <c r="J1660" s="107" t="str">
        <f t="shared" si="51"/>
        <v/>
      </c>
    </row>
    <row r="1661" spans="1:10">
      <c r="A1661" s="22">
        <v>1671</v>
      </c>
      <c r="B1661" s="22" t="s">
        <v>15</v>
      </c>
      <c r="C1661" s="40" t="s">
        <v>8011</v>
      </c>
      <c r="D1661" s="39" t="s">
        <v>8010</v>
      </c>
      <c r="E1661" s="22" t="s">
        <v>4565</v>
      </c>
      <c r="F1661" s="22">
        <v>5</v>
      </c>
      <c r="G1661" s="108">
        <v>2200</v>
      </c>
      <c r="H1661" s="25"/>
      <c r="I1661" s="111">
        <f t="shared" si="52"/>
        <v>0</v>
      </c>
      <c r="J1661" s="107" t="str">
        <f t="shared" si="51"/>
        <v/>
      </c>
    </row>
    <row r="1662" spans="1:10">
      <c r="A1662" s="22">
        <v>1672</v>
      </c>
      <c r="B1662" s="22" t="s">
        <v>15</v>
      </c>
      <c r="C1662" s="40" t="s">
        <v>8009</v>
      </c>
      <c r="D1662" s="39" t="s">
        <v>2865</v>
      </c>
      <c r="E1662" s="22">
        <v>71984</v>
      </c>
      <c r="F1662" s="22">
        <v>5</v>
      </c>
      <c r="G1662" s="108">
        <v>23.736666666666665</v>
      </c>
      <c r="H1662" s="25"/>
      <c r="I1662" s="111">
        <f t="shared" si="52"/>
        <v>0</v>
      </c>
      <c r="J1662" s="107" t="str">
        <f t="shared" si="51"/>
        <v/>
      </c>
    </row>
    <row r="1663" spans="1:10">
      <c r="A1663" s="22">
        <v>1673</v>
      </c>
      <c r="B1663" s="22" t="s">
        <v>15</v>
      </c>
      <c r="C1663" s="40" t="s">
        <v>8008</v>
      </c>
      <c r="D1663" s="39" t="s">
        <v>14591</v>
      </c>
      <c r="E1663" s="22" t="s">
        <v>5245</v>
      </c>
      <c r="F1663" s="22">
        <v>7</v>
      </c>
      <c r="G1663" s="108">
        <v>10.210000000000001</v>
      </c>
      <c r="H1663" s="25"/>
      <c r="I1663" s="111">
        <f t="shared" si="52"/>
        <v>0</v>
      </c>
      <c r="J1663" s="107" t="str">
        <f t="shared" si="51"/>
        <v/>
      </c>
    </row>
    <row r="1664" spans="1:10">
      <c r="A1664" s="22">
        <v>1674</v>
      </c>
      <c r="B1664" s="22" t="s">
        <v>15</v>
      </c>
      <c r="C1664" s="40" t="s">
        <v>8007</v>
      </c>
      <c r="D1664" s="39" t="s">
        <v>14335</v>
      </c>
      <c r="E1664" s="22" t="s">
        <v>5245</v>
      </c>
      <c r="F1664" s="22">
        <v>12</v>
      </c>
      <c r="G1664" s="108">
        <v>35.696666666666665</v>
      </c>
      <c r="H1664" s="25"/>
      <c r="I1664" s="111">
        <f t="shared" si="52"/>
        <v>0</v>
      </c>
      <c r="J1664" s="107" t="str">
        <f t="shared" si="51"/>
        <v/>
      </c>
    </row>
    <row r="1665" spans="1:10">
      <c r="A1665" s="22">
        <v>1675</v>
      </c>
      <c r="B1665" s="22" t="s">
        <v>15</v>
      </c>
      <c r="C1665" s="40" t="s">
        <v>8006</v>
      </c>
      <c r="D1665" s="39" t="s">
        <v>2837</v>
      </c>
      <c r="E1665" s="22">
        <v>73030</v>
      </c>
      <c r="F1665" s="22">
        <v>5</v>
      </c>
      <c r="G1665" s="108">
        <v>92.409999999999982</v>
      </c>
      <c r="H1665" s="25"/>
      <c r="I1665" s="111">
        <f t="shared" si="52"/>
        <v>0</v>
      </c>
      <c r="J1665" s="107" t="str">
        <f t="shared" si="51"/>
        <v/>
      </c>
    </row>
    <row r="1666" spans="1:10">
      <c r="A1666" s="22">
        <v>1676</v>
      </c>
      <c r="B1666" s="22" t="s">
        <v>15</v>
      </c>
      <c r="C1666" s="40" t="s">
        <v>8005</v>
      </c>
      <c r="D1666" s="39" t="s">
        <v>14592</v>
      </c>
      <c r="E1666" s="22">
        <v>91511</v>
      </c>
      <c r="F1666" s="22">
        <v>15</v>
      </c>
      <c r="G1666" s="108">
        <v>134.5</v>
      </c>
      <c r="H1666" s="25"/>
      <c r="I1666" s="111">
        <f t="shared" si="52"/>
        <v>0</v>
      </c>
      <c r="J1666" s="107" t="str">
        <f t="shared" ref="J1666:J1729" si="53">IF(H:H&gt;G:G, "Above Estimated Unit Price", "")</f>
        <v/>
      </c>
    </row>
    <row r="1667" spans="1:10">
      <c r="A1667" s="22">
        <v>1677</v>
      </c>
      <c r="B1667" s="22" t="s">
        <v>15</v>
      </c>
      <c r="C1667" s="40" t="s">
        <v>8004</v>
      </c>
      <c r="D1667" s="39" t="s">
        <v>14593</v>
      </c>
      <c r="E1667" s="22">
        <v>78710</v>
      </c>
      <c r="F1667" s="22">
        <v>5</v>
      </c>
      <c r="G1667" s="108">
        <v>5803.8666666666659</v>
      </c>
      <c r="H1667" s="25"/>
      <c r="I1667" s="111">
        <f t="shared" si="52"/>
        <v>0</v>
      </c>
      <c r="J1667" s="107" t="str">
        <f t="shared" si="53"/>
        <v/>
      </c>
    </row>
    <row r="1668" spans="1:10">
      <c r="A1668" s="22">
        <v>1678</v>
      </c>
      <c r="B1668" s="22" t="s">
        <v>15</v>
      </c>
      <c r="C1668" s="40" t="s">
        <v>8004</v>
      </c>
      <c r="D1668" s="39" t="s">
        <v>14594</v>
      </c>
      <c r="E1668" s="22" t="s">
        <v>298</v>
      </c>
      <c r="F1668" s="22">
        <v>5</v>
      </c>
      <c r="G1668" s="108">
        <v>5926</v>
      </c>
      <c r="H1668" s="25"/>
      <c r="I1668" s="111">
        <f t="shared" si="52"/>
        <v>0</v>
      </c>
      <c r="J1668" s="107" t="str">
        <f t="shared" si="53"/>
        <v/>
      </c>
    </row>
    <row r="1669" spans="1:10">
      <c r="A1669" s="22">
        <v>1679</v>
      </c>
      <c r="B1669" s="22" t="s">
        <v>15</v>
      </c>
      <c r="C1669" s="40" t="s">
        <v>8003</v>
      </c>
      <c r="D1669" s="39" t="s">
        <v>14593</v>
      </c>
      <c r="E1669" s="22">
        <v>78710</v>
      </c>
      <c r="F1669" s="22">
        <v>5</v>
      </c>
      <c r="G1669" s="108">
        <v>5016.22</v>
      </c>
      <c r="H1669" s="25"/>
      <c r="I1669" s="111">
        <f t="shared" si="52"/>
        <v>0</v>
      </c>
      <c r="J1669" s="107" t="str">
        <f t="shared" si="53"/>
        <v/>
      </c>
    </row>
    <row r="1670" spans="1:10">
      <c r="A1670" s="22">
        <v>1680</v>
      </c>
      <c r="B1670" s="22" t="s">
        <v>15</v>
      </c>
      <c r="C1670" s="40" t="s">
        <v>5230</v>
      </c>
      <c r="D1670" s="39" t="s">
        <v>14464</v>
      </c>
      <c r="E1670" s="22">
        <v>73030</v>
      </c>
      <c r="F1670" s="22">
        <v>5</v>
      </c>
      <c r="G1670" s="108">
        <v>104.58333333333333</v>
      </c>
      <c r="H1670" s="25"/>
      <c r="I1670" s="111">
        <f t="shared" si="52"/>
        <v>0</v>
      </c>
      <c r="J1670" s="107" t="str">
        <f t="shared" si="53"/>
        <v/>
      </c>
    </row>
    <row r="1671" spans="1:10">
      <c r="A1671" s="22">
        <v>1681</v>
      </c>
      <c r="B1671" s="22" t="s">
        <v>15</v>
      </c>
      <c r="C1671" s="40" t="s">
        <v>8002</v>
      </c>
      <c r="D1671" s="39" t="s">
        <v>14089</v>
      </c>
      <c r="E1671" s="22">
        <v>73030</v>
      </c>
      <c r="F1671" s="22">
        <v>5</v>
      </c>
      <c r="G1671" s="108">
        <v>339.01333333333332</v>
      </c>
      <c r="H1671" s="25"/>
      <c r="I1671" s="111">
        <f t="shared" si="52"/>
        <v>0</v>
      </c>
      <c r="J1671" s="107" t="str">
        <f t="shared" si="53"/>
        <v/>
      </c>
    </row>
    <row r="1672" spans="1:10">
      <c r="A1672" s="22">
        <v>1682</v>
      </c>
      <c r="B1672" s="22" t="s">
        <v>15</v>
      </c>
      <c r="C1672" s="40" t="s">
        <v>8001</v>
      </c>
      <c r="D1672" s="39" t="s">
        <v>14595</v>
      </c>
      <c r="E1672" s="22">
        <v>73030</v>
      </c>
      <c r="F1672" s="22">
        <v>5</v>
      </c>
      <c r="G1672" s="108">
        <v>2035.6666666666667</v>
      </c>
      <c r="H1672" s="25"/>
      <c r="I1672" s="111">
        <f t="shared" si="52"/>
        <v>0</v>
      </c>
      <c r="J1672" s="107" t="str">
        <f t="shared" si="53"/>
        <v/>
      </c>
    </row>
    <row r="1673" spans="1:10">
      <c r="A1673" s="22">
        <v>1683</v>
      </c>
      <c r="B1673" s="22" t="s">
        <v>15</v>
      </c>
      <c r="C1673" s="40" t="s">
        <v>8000</v>
      </c>
      <c r="D1673" s="39" t="s">
        <v>14596</v>
      </c>
      <c r="E1673" s="22">
        <v>73030</v>
      </c>
      <c r="F1673" s="22">
        <v>5</v>
      </c>
      <c r="G1673" s="108">
        <v>3975.6533333333332</v>
      </c>
      <c r="H1673" s="25"/>
      <c r="I1673" s="111">
        <f t="shared" si="52"/>
        <v>0</v>
      </c>
      <c r="J1673" s="107" t="str">
        <f t="shared" si="53"/>
        <v/>
      </c>
    </row>
    <row r="1674" spans="1:10">
      <c r="A1674" s="22">
        <v>1684</v>
      </c>
      <c r="B1674" s="22" t="s">
        <v>15</v>
      </c>
      <c r="C1674" s="40" t="s">
        <v>7999</v>
      </c>
      <c r="D1674" s="39" t="s">
        <v>14061</v>
      </c>
      <c r="E1674" s="22">
        <v>5228</v>
      </c>
      <c r="F1674" s="22">
        <v>5</v>
      </c>
      <c r="G1674" s="108">
        <v>372.08</v>
      </c>
      <c r="H1674" s="25"/>
      <c r="I1674" s="111">
        <f t="shared" si="52"/>
        <v>0</v>
      </c>
      <c r="J1674" s="107" t="str">
        <f t="shared" si="53"/>
        <v/>
      </c>
    </row>
    <row r="1675" spans="1:10">
      <c r="A1675" s="22">
        <v>1685</v>
      </c>
      <c r="B1675" s="22" t="s">
        <v>15</v>
      </c>
      <c r="C1675" s="40" t="s">
        <v>7998</v>
      </c>
      <c r="D1675" s="39" t="s">
        <v>14061</v>
      </c>
      <c r="E1675" s="22">
        <v>5228</v>
      </c>
      <c r="F1675" s="22">
        <v>5</v>
      </c>
      <c r="G1675" s="108">
        <v>27.84</v>
      </c>
      <c r="H1675" s="25"/>
      <c r="I1675" s="111">
        <f t="shared" si="52"/>
        <v>0</v>
      </c>
      <c r="J1675" s="107" t="str">
        <f t="shared" si="53"/>
        <v/>
      </c>
    </row>
    <row r="1676" spans="1:10">
      <c r="A1676" s="22">
        <v>1686</v>
      </c>
      <c r="B1676" s="22" t="s">
        <v>15</v>
      </c>
      <c r="C1676" s="40" t="s">
        <v>7997</v>
      </c>
      <c r="D1676" s="39" t="s">
        <v>14597</v>
      </c>
      <c r="E1676" s="22">
        <v>73030</v>
      </c>
      <c r="F1676" s="22">
        <v>18</v>
      </c>
      <c r="G1676" s="108">
        <v>95</v>
      </c>
      <c r="H1676" s="25"/>
      <c r="I1676" s="111">
        <f t="shared" si="52"/>
        <v>0</v>
      </c>
      <c r="J1676" s="107" t="str">
        <f t="shared" si="53"/>
        <v/>
      </c>
    </row>
    <row r="1677" spans="1:10">
      <c r="A1677" s="22">
        <v>1687</v>
      </c>
      <c r="B1677" s="22" t="s">
        <v>15</v>
      </c>
      <c r="C1677" s="40" t="s">
        <v>7996</v>
      </c>
      <c r="D1677" s="39" t="s">
        <v>14597</v>
      </c>
      <c r="E1677" s="22" t="s">
        <v>7995</v>
      </c>
      <c r="F1677" s="22">
        <v>5</v>
      </c>
      <c r="G1677" s="108">
        <v>90</v>
      </c>
      <c r="H1677" s="25"/>
      <c r="I1677" s="111">
        <f t="shared" si="52"/>
        <v>0</v>
      </c>
      <c r="J1677" s="107" t="str">
        <f t="shared" si="53"/>
        <v/>
      </c>
    </row>
    <row r="1678" spans="1:10">
      <c r="A1678" s="22">
        <v>1688</v>
      </c>
      <c r="B1678" s="22" t="s">
        <v>15</v>
      </c>
      <c r="C1678" s="40" t="s">
        <v>7994</v>
      </c>
      <c r="D1678" s="39" t="s">
        <v>7993</v>
      </c>
      <c r="E1678" s="22">
        <v>99207</v>
      </c>
      <c r="F1678" s="22">
        <v>5</v>
      </c>
      <c r="G1678" s="108">
        <v>172.35333333333335</v>
      </c>
      <c r="H1678" s="25"/>
      <c r="I1678" s="111">
        <f t="shared" si="52"/>
        <v>0</v>
      </c>
      <c r="J1678" s="107" t="str">
        <f t="shared" si="53"/>
        <v/>
      </c>
    </row>
    <row r="1679" spans="1:10">
      <c r="A1679" s="22">
        <v>1689</v>
      </c>
      <c r="B1679" s="22" t="s">
        <v>15</v>
      </c>
      <c r="C1679" s="40" t="s">
        <v>7992</v>
      </c>
      <c r="D1679" s="39" t="s">
        <v>7991</v>
      </c>
      <c r="E1679" s="22">
        <v>73030</v>
      </c>
      <c r="F1679" s="22">
        <v>5</v>
      </c>
      <c r="G1679" s="108">
        <v>1300</v>
      </c>
      <c r="H1679" s="25"/>
      <c r="I1679" s="111">
        <f t="shared" si="52"/>
        <v>0</v>
      </c>
      <c r="J1679" s="107" t="str">
        <f t="shared" si="53"/>
        <v/>
      </c>
    </row>
    <row r="1680" spans="1:10">
      <c r="A1680" s="22">
        <v>1690</v>
      </c>
      <c r="B1680" s="22" t="s">
        <v>15</v>
      </c>
      <c r="C1680" s="40" t="s">
        <v>7990</v>
      </c>
      <c r="D1680" s="39" t="s">
        <v>14061</v>
      </c>
      <c r="E1680" s="22">
        <v>5228</v>
      </c>
      <c r="F1680" s="22">
        <v>22</v>
      </c>
      <c r="G1680" s="108">
        <v>80.06</v>
      </c>
      <c r="H1680" s="25"/>
      <c r="I1680" s="111">
        <f t="shared" si="52"/>
        <v>0</v>
      </c>
      <c r="J1680" s="107" t="str">
        <f t="shared" si="53"/>
        <v/>
      </c>
    </row>
    <row r="1681" spans="1:10">
      <c r="A1681" s="22">
        <v>1691</v>
      </c>
      <c r="B1681" s="22" t="s">
        <v>15</v>
      </c>
      <c r="C1681" s="40" t="s">
        <v>7989</v>
      </c>
      <c r="D1681" s="39" t="s">
        <v>14598</v>
      </c>
      <c r="E1681" s="22">
        <v>5228</v>
      </c>
      <c r="F1681" s="22">
        <v>5</v>
      </c>
      <c r="G1681" s="108">
        <v>262.13</v>
      </c>
      <c r="H1681" s="25"/>
      <c r="I1681" s="111">
        <f t="shared" si="52"/>
        <v>0</v>
      </c>
      <c r="J1681" s="107" t="str">
        <f t="shared" si="53"/>
        <v/>
      </c>
    </row>
    <row r="1682" spans="1:10">
      <c r="A1682" s="22">
        <v>1692</v>
      </c>
      <c r="B1682" s="22" t="s">
        <v>15</v>
      </c>
      <c r="C1682" s="40" t="s">
        <v>7988</v>
      </c>
      <c r="D1682" s="39" t="s">
        <v>2963</v>
      </c>
      <c r="E1682" s="22">
        <v>5228</v>
      </c>
      <c r="F1682" s="22">
        <v>5</v>
      </c>
      <c r="G1682" s="108">
        <v>207</v>
      </c>
      <c r="H1682" s="25"/>
      <c r="I1682" s="111">
        <f t="shared" si="52"/>
        <v>0</v>
      </c>
      <c r="J1682" s="107" t="str">
        <f t="shared" si="53"/>
        <v/>
      </c>
    </row>
    <row r="1683" spans="1:10">
      <c r="A1683" s="22">
        <v>1693</v>
      </c>
      <c r="B1683" s="22" t="s">
        <v>15</v>
      </c>
      <c r="C1683" s="40" t="s">
        <v>7987</v>
      </c>
      <c r="D1683" s="39" t="s">
        <v>2660</v>
      </c>
      <c r="E1683" s="22">
        <v>5228</v>
      </c>
      <c r="F1683" s="22">
        <v>5</v>
      </c>
      <c r="G1683" s="108">
        <v>222</v>
      </c>
      <c r="H1683" s="25"/>
      <c r="I1683" s="111">
        <f t="shared" si="52"/>
        <v>0</v>
      </c>
      <c r="J1683" s="107" t="str">
        <f t="shared" si="53"/>
        <v/>
      </c>
    </row>
    <row r="1684" spans="1:10">
      <c r="A1684" s="22">
        <v>1694</v>
      </c>
      <c r="B1684" s="22" t="s">
        <v>15</v>
      </c>
      <c r="C1684" s="40" t="s">
        <v>7986</v>
      </c>
      <c r="D1684" s="39" t="s">
        <v>14599</v>
      </c>
      <c r="E1684" s="22">
        <v>5228</v>
      </c>
      <c r="F1684" s="22">
        <v>5</v>
      </c>
      <c r="G1684" s="108">
        <v>4070.68</v>
      </c>
      <c r="H1684" s="25"/>
      <c r="I1684" s="111">
        <f t="shared" si="52"/>
        <v>0</v>
      </c>
      <c r="J1684" s="107" t="str">
        <f t="shared" si="53"/>
        <v/>
      </c>
    </row>
    <row r="1685" spans="1:10">
      <c r="A1685" s="22">
        <v>1695</v>
      </c>
      <c r="B1685" s="22" t="s">
        <v>15</v>
      </c>
      <c r="C1685" s="40" t="s">
        <v>7985</v>
      </c>
      <c r="D1685" s="39" t="s">
        <v>7984</v>
      </c>
      <c r="E1685" s="22">
        <v>19315</v>
      </c>
      <c r="F1685" s="22">
        <v>54</v>
      </c>
      <c r="G1685" s="108">
        <v>635.32000000000005</v>
      </c>
      <c r="H1685" s="25"/>
      <c r="I1685" s="111">
        <f t="shared" si="52"/>
        <v>0</v>
      </c>
      <c r="J1685" s="107" t="str">
        <f t="shared" si="53"/>
        <v/>
      </c>
    </row>
    <row r="1686" spans="1:10">
      <c r="A1686" s="22">
        <v>1696</v>
      </c>
      <c r="B1686" s="22" t="s">
        <v>15</v>
      </c>
      <c r="C1686" s="40" t="s">
        <v>7982</v>
      </c>
      <c r="D1686" s="39" t="s">
        <v>14600</v>
      </c>
      <c r="E1686" s="22" t="s">
        <v>1952</v>
      </c>
      <c r="F1686" s="22">
        <v>39</v>
      </c>
      <c r="G1686" s="108">
        <v>9.2933333333333348</v>
      </c>
      <c r="H1686" s="25"/>
      <c r="I1686" s="111">
        <f t="shared" si="52"/>
        <v>0</v>
      </c>
      <c r="J1686" s="107" t="str">
        <f t="shared" si="53"/>
        <v/>
      </c>
    </row>
    <row r="1687" spans="1:10">
      <c r="A1687" s="22">
        <v>1697</v>
      </c>
      <c r="B1687" s="22" t="s">
        <v>15</v>
      </c>
      <c r="C1687" s="40" t="s">
        <v>7981</v>
      </c>
      <c r="D1687" s="39" t="s">
        <v>14601</v>
      </c>
      <c r="E1687" s="22">
        <v>11599</v>
      </c>
      <c r="F1687" s="22">
        <v>5</v>
      </c>
      <c r="G1687" s="108">
        <v>13</v>
      </c>
      <c r="H1687" s="25"/>
      <c r="I1687" s="111">
        <f t="shared" si="52"/>
        <v>0</v>
      </c>
      <c r="J1687" s="107" t="str">
        <f t="shared" si="53"/>
        <v/>
      </c>
    </row>
    <row r="1688" spans="1:10">
      <c r="A1688" s="22">
        <v>1698</v>
      </c>
      <c r="B1688" s="22" t="s">
        <v>15</v>
      </c>
      <c r="C1688" s="40" t="s">
        <v>7980</v>
      </c>
      <c r="D1688" s="39" t="s">
        <v>2755</v>
      </c>
      <c r="E1688" s="22">
        <v>11599</v>
      </c>
      <c r="F1688" s="22">
        <v>5</v>
      </c>
      <c r="G1688" s="108">
        <v>92.87</v>
      </c>
      <c r="H1688" s="25"/>
      <c r="I1688" s="111">
        <f t="shared" si="52"/>
        <v>0</v>
      </c>
      <c r="J1688" s="107" t="str">
        <f t="shared" si="53"/>
        <v/>
      </c>
    </row>
    <row r="1689" spans="1:10">
      <c r="A1689" s="22">
        <v>1699</v>
      </c>
      <c r="B1689" s="22" t="s">
        <v>15</v>
      </c>
      <c r="C1689" s="40" t="s">
        <v>7979</v>
      </c>
      <c r="D1689" s="39" t="s">
        <v>14602</v>
      </c>
      <c r="E1689" s="22">
        <v>98752</v>
      </c>
      <c r="F1689" s="22">
        <v>5</v>
      </c>
      <c r="G1689" s="108">
        <v>24.823333333333334</v>
      </c>
      <c r="H1689" s="25"/>
      <c r="I1689" s="111">
        <f t="shared" si="52"/>
        <v>0</v>
      </c>
      <c r="J1689" s="107" t="str">
        <f t="shared" si="53"/>
        <v/>
      </c>
    </row>
    <row r="1690" spans="1:10">
      <c r="A1690" s="22">
        <v>1700</v>
      </c>
      <c r="B1690" s="22" t="s">
        <v>15</v>
      </c>
      <c r="C1690" s="40" t="s">
        <v>7978</v>
      </c>
      <c r="D1690" s="39" t="s">
        <v>7977</v>
      </c>
      <c r="E1690" s="22">
        <v>462</v>
      </c>
      <c r="F1690" s="22">
        <v>5</v>
      </c>
      <c r="G1690" s="108">
        <v>1544</v>
      </c>
      <c r="H1690" s="25"/>
      <c r="I1690" s="111">
        <f t="shared" si="52"/>
        <v>0</v>
      </c>
      <c r="J1690" s="107" t="str">
        <f t="shared" si="53"/>
        <v/>
      </c>
    </row>
    <row r="1691" spans="1:10">
      <c r="A1691" s="22">
        <v>1701</v>
      </c>
      <c r="B1691" s="22" t="s">
        <v>15</v>
      </c>
      <c r="C1691" s="40" t="s">
        <v>7976</v>
      </c>
      <c r="D1691" s="39" t="s">
        <v>14603</v>
      </c>
      <c r="E1691" s="22">
        <v>86090</v>
      </c>
      <c r="F1691" s="22">
        <v>7</v>
      </c>
      <c r="G1691" s="108">
        <v>209.04</v>
      </c>
      <c r="H1691" s="25"/>
      <c r="I1691" s="111">
        <f t="shared" si="52"/>
        <v>0</v>
      </c>
      <c r="J1691" s="107" t="str">
        <f t="shared" si="53"/>
        <v/>
      </c>
    </row>
    <row r="1692" spans="1:10">
      <c r="A1692" s="22">
        <v>1702</v>
      </c>
      <c r="B1692" s="22" t="s">
        <v>15</v>
      </c>
      <c r="C1692" s="40" t="s">
        <v>7975</v>
      </c>
      <c r="D1692" s="39" t="s">
        <v>14087</v>
      </c>
      <c r="E1692" s="22">
        <v>71286</v>
      </c>
      <c r="F1692" s="22">
        <v>34</v>
      </c>
      <c r="G1692" s="108">
        <v>52.216666666666669</v>
      </c>
      <c r="H1692" s="25"/>
      <c r="I1692" s="111">
        <f t="shared" si="52"/>
        <v>0</v>
      </c>
      <c r="J1692" s="107" t="str">
        <f t="shared" si="53"/>
        <v/>
      </c>
    </row>
    <row r="1693" spans="1:10">
      <c r="A1693" s="22">
        <v>1703</v>
      </c>
      <c r="B1693" s="22" t="s">
        <v>15</v>
      </c>
      <c r="C1693" s="40" t="s">
        <v>1845</v>
      </c>
      <c r="D1693" s="39" t="s">
        <v>14604</v>
      </c>
      <c r="E1693" s="22">
        <v>73030</v>
      </c>
      <c r="F1693" s="22">
        <v>5</v>
      </c>
      <c r="G1693" s="108">
        <v>2900</v>
      </c>
      <c r="H1693" s="25"/>
      <c r="I1693" s="111">
        <f t="shared" si="52"/>
        <v>0</v>
      </c>
      <c r="J1693" s="107" t="str">
        <f t="shared" si="53"/>
        <v/>
      </c>
    </row>
    <row r="1694" spans="1:10">
      <c r="A1694" s="22">
        <v>1704</v>
      </c>
      <c r="B1694" s="22" t="s">
        <v>15</v>
      </c>
      <c r="C1694" s="40" t="s">
        <v>7974</v>
      </c>
      <c r="D1694" s="39" t="s">
        <v>3995</v>
      </c>
      <c r="E1694" s="22">
        <v>76823</v>
      </c>
      <c r="F1694" s="22">
        <v>7</v>
      </c>
      <c r="G1694" s="108">
        <v>159.75</v>
      </c>
      <c r="H1694" s="25"/>
      <c r="I1694" s="111">
        <f t="shared" si="52"/>
        <v>0</v>
      </c>
      <c r="J1694" s="107" t="str">
        <f t="shared" si="53"/>
        <v/>
      </c>
    </row>
    <row r="1695" spans="1:10">
      <c r="A1695" s="22">
        <v>1705</v>
      </c>
      <c r="B1695" s="22" t="s">
        <v>15</v>
      </c>
      <c r="C1695" s="40" t="s">
        <v>7973</v>
      </c>
      <c r="D1695" s="39" t="s">
        <v>14605</v>
      </c>
      <c r="E1695" s="22">
        <v>75595</v>
      </c>
      <c r="F1695" s="22">
        <v>5</v>
      </c>
      <c r="G1695" s="108">
        <v>227.5</v>
      </c>
      <c r="H1695" s="25"/>
      <c r="I1695" s="111">
        <f t="shared" si="52"/>
        <v>0</v>
      </c>
      <c r="J1695" s="107" t="str">
        <f t="shared" si="53"/>
        <v/>
      </c>
    </row>
    <row r="1696" spans="1:10">
      <c r="A1696" s="22">
        <v>1706</v>
      </c>
      <c r="B1696" s="22" t="s">
        <v>15</v>
      </c>
      <c r="C1696" s="40" t="s">
        <v>7972</v>
      </c>
      <c r="D1696" s="39" t="s">
        <v>14479</v>
      </c>
      <c r="E1696" s="22">
        <v>50885</v>
      </c>
      <c r="F1696" s="22">
        <v>5</v>
      </c>
      <c r="G1696" s="108">
        <v>63.303333333333335</v>
      </c>
      <c r="H1696" s="25"/>
      <c r="I1696" s="111">
        <f t="shared" si="52"/>
        <v>0</v>
      </c>
      <c r="J1696" s="107" t="str">
        <f t="shared" si="53"/>
        <v/>
      </c>
    </row>
    <row r="1697" spans="1:10">
      <c r="A1697" s="22">
        <v>1707</v>
      </c>
      <c r="B1697" s="22" t="s">
        <v>15</v>
      </c>
      <c r="C1697" s="40" t="s">
        <v>7971</v>
      </c>
      <c r="D1697" s="39" t="s">
        <v>5806</v>
      </c>
      <c r="E1697" s="22">
        <v>76823</v>
      </c>
      <c r="F1697" s="22">
        <v>5</v>
      </c>
      <c r="G1697" s="108">
        <v>90</v>
      </c>
      <c r="H1697" s="25"/>
      <c r="I1697" s="111">
        <f t="shared" si="52"/>
        <v>0</v>
      </c>
      <c r="J1697" s="107" t="str">
        <f t="shared" si="53"/>
        <v/>
      </c>
    </row>
    <row r="1698" spans="1:10">
      <c r="A1698" s="22">
        <v>1708</v>
      </c>
      <c r="B1698" s="22" t="s">
        <v>15</v>
      </c>
      <c r="C1698" s="40" t="s">
        <v>7970</v>
      </c>
      <c r="D1698" s="39" t="s">
        <v>14606</v>
      </c>
      <c r="E1698" s="22">
        <v>53655</v>
      </c>
      <c r="F1698" s="22">
        <v>10</v>
      </c>
      <c r="G1698" s="108">
        <v>12.473333333333334</v>
      </c>
      <c r="H1698" s="25"/>
      <c r="I1698" s="111">
        <f t="shared" si="52"/>
        <v>0</v>
      </c>
      <c r="J1698" s="107" t="str">
        <f t="shared" si="53"/>
        <v/>
      </c>
    </row>
    <row r="1699" spans="1:10">
      <c r="A1699" s="22">
        <v>1709</v>
      </c>
      <c r="B1699" s="22" t="s">
        <v>15</v>
      </c>
      <c r="C1699" s="40" t="s">
        <v>7969</v>
      </c>
      <c r="D1699" s="39" t="s">
        <v>7968</v>
      </c>
      <c r="E1699" s="22">
        <v>59211</v>
      </c>
      <c r="F1699" s="22">
        <v>5</v>
      </c>
      <c r="G1699" s="108">
        <v>257.04333333333335</v>
      </c>
      <c r="H1699" s="25"/>
      <c r="I1699" s="111">
        <f t="shared" si="52"/>
        <v>0</v>
      </c>
      <c r="J1699" s="107" t="str">
        <f t="shared" si="53"/>
        <v/>
      </c>
    </row>
    <row r="1700" spans="1:10">
      <c r="A1700" s="22">
        <v>1710</v>
      </c>
      <c r="B1700" s="22" t="s">
        <v>15</v>
      </c>
      <c r="C1700" s="40" t="s">
        <v>7967</v>
      </c>
      <c r="D1700" s="39" t="s">
        <v>14607</v>
      </c>
      <c r="E1700" s="22">
        <v>19200</v>
      </c>
      <c r="F1700" s="22">
        <v>5</v>
      </c>
      <c r="G1700" s="108">
        <v>260.64</v>
      </c>
      <c r="H1700" s="25"/>
      <c r="I1700" s="111">
        <f t="shared" si="52"/>
        <v>0</v>
      </c>
      <c r="J1700" s="107" t="str">
        <f t="shared" si="53"/>
        <v/>
      </c>
    </row>
    <row r="1701" spans="1:10">
      <c r="A1701" s="22">
        <v>1711</v>
      </c>
      <c r="B1701" s="22" t="s">
        <v>15</v>
      </c>
      <c r="C1701" s="40" t="s">
        <v>7966</v>
      </c>
      <c r="D1701" s="39" t="s">
        <v>7338</v>
      </c>
      <c r="E1701" s="22">
        <v>99207</v>
      </c>
      <c r="F1701" s="22">
        <v>10</v>
      </c>
      <c r="G1701" s="108">
        <v>1931.4133333333332</v>
      </c>
      <c r="H1701" s="25"/>
      <c r="I1701" s="111">
        <f t="shared" si="52"/>
        <v>0</v>
      </c>
      <c r="J1701" s="107" t="str">
        <f t="shared" si="53"/>
        <v/>
      </c>
    </row>
    <row r="1702" spans="1:10">
      <c r="A1702" s="22">
        <v>1712</v>
      </c>
      <c r="B1702" s="22" t="s">
        <v>15</v>
      </c>
      <c r="C1702" s="40" t="s">
        <v>7965</v>
      </c>
      <c r="D1702" s="39" t="s">
        <v>6050</v>
      </c>
      <c r="E1702" s="22">
        <v>24446</v>
      </c>
      <c r="F1702" s="22">
        <v>95</v>
      </c>
      <c r="G1702" s="108">
        <v>5.5966666666666667</v>
      </c>
      <c r="H1702" s="25"/>
      <c r="I1702" s="111">
        <f t="shared" si="52"/>
        <v>0</v>
      </c>
      <c r="J1702" s="107" t="str">
        <f t="shared" si="53"/>
        <v/>
      </c>
    </row>
    <row r="1703" spans="1:10">
      <c r="A1703" s="22">
        <v>1713</v>
      </c>
      <c r="B1703" s="22" t="s">
        <v>15</v>
      </c>
      <c r="C1703" s="40" t="s">
        <v>7964</v>
      </c>
      <c r="D1703" s="39" t="s">
        <v>3082</v>
      </c>
      <c r="E1703" s="22">
        <v>99207</v>
      </c>
      <c r="F1703" s="22">
        <v>7</v>
      </c>
      <c r="G1703" s="108">
        <v>10.699999999999998</v>
      </c>
      <c r="H1703" s="25"/>
      <c r="I1703" s="111">
        <f t="shared" si="52"/>
        <v>0</v>
      </c>
      <c r="J1703" s="107" t="str">
        <f t="shared" si="53"/>
        <v/>
      </c>
    </row>
    <row r="1704" spans="1:10">
      <c r="A1704" s="22">
        <v>1714</v>
      </c>
      <c r="B1704" s="22" t="s">
        <v>15</v>
      </c>
      <c r="C1704" s="40" t="s">
        <v>7963</v>
      </c>
      <c r="D1704" s="39" t="s">
        <v>14608</v>
      </c>
      <c r="E1704" s="22">
        <v>99207</v>
      </c>
      <c r="F1704" s="22">
        <v>5</v>
      </c>
      <c r="G1704" s="108">
        <v>140.62</v>
      </c>
      <c r="H1704" s="25"/>
      <c r="I1704" s="111">
        <f t="shared" si="52"/>
        <v>0</v>
      </c>
      <c r="J1704" s="107" t="str">
        <f t="shared" si="53"/>
        <v/>
      </c>
    </row>
    <row r="1705" spans="1:10">
      <c r="A1705" s="22">
        <v>1715</v>
      </c>
      <c r="B1705" s="22" t="s">
        <v>15</v>
      </c>
      <c r="C1705" s="40" t="s">
        <v>7962</v>
      </c>
      <c r="D1705" s="39" t="s">
        <v>14609</v>
      </c>
      <c r="E1705" s="22">
        <v>99207</v>
      </c>
      <c r="F1705" s="22">
        <v>5</v>
      </c>
      <c r="G1705" s="108">
        <v>142.78333333333333</v>
      </c>
      <c r="H1705" s="25"/>
      <c r="I1705" s="111">
        <f t="shared" si="52"/>
        <v>0</v>
      </c>
      <c r="J1705" s="107" t="str">
        <f t="shared" si="53"/>
        <v/>
      </c>
    </row>
    <row r="1706" spans="1:10">
      <c r="A1706" s="22">
        <v>1716</v>
      </c>
      <c r="B1706" s="22" t="s">
        <v>15</v>
      </c>
      <c r="C1706" s="40" t="s">
        <v>7961</v>
      </c>
      <c r="D1706" s="39" t="s">
        <v>5851</v>
      </c>
      <c r="E1706" s="22">
        <v>99207</v>
      </c>
      <c r="F1706" s="22">
        <v>9</v>
      </c>
      <c r="G1706" s="108">
        <v>8.6166666666666671</v>
      </c>
      <c r="H1706" s="25"/>
      <c r="I1706" s="111">
        <f t="shared" si="52"/>
        <v>0</v>
      </c>
      <c r="J1706" s="107" t="str">
        <f t="shared" si="53"/>
        <v/>
      </c>
    </row>
    <row r="1707" spans="1:10">
      <c r="A1707" s="22">
        <v>1717</v>
      </c>
      <c r="B1707" s="22" t="s">
        <v>15</v>
      </c>
      <c r="C1707" s="40" t="s">
        <v>7960</v>
      </c>
      <c r="D1707" s="39" t="s">
        <v>14610</v>
      </c>
      <c r="E1707" s="22">
        <v>3350</v>
      </c>
      <c r="F1707" s="22">
        <v>6</v>
      </c>
      <c r="G1707" s="108">
        <v>21.649999999999995</v>
      </c>
      <c r="H1707" s="25"/>
      <c r="I1707" s="111">
        <f t="shared" si="52"/>
        <v>0</v>
      </c>
      <c r="J1707" s="107" t="str">
        <f t="shared" si="53"/>
        <v/>
      </c>
    </row>
    <row r="1708" spans="1:10">
      <c r="A1708" s="22">
        <v>1718</v>
      </c>
      <c r="B1708" s="22" t="s">
        <v>15</v>
      </c>
      <c r="C1708" s="40" t="s">
        <v>7959</v>
      </c>
      <c r="D1708" s="39" t="s">
        <v>7958</v>
      </c>
      <c r="E1708" s="22">
        <v>99207</v>
      </c>
      <c r="F1708" s="22">
        <v>269</v>
      </c>
      <c r="G1708" s="108">
        <v>2.1566666666666667</v>
      </c>
      <c r="H1708" s="25"/>
      <c r="I1708" s="111">
        <f t="shared" si="52"/>
        <v>0</v>
      </c>
      <c r="J1708" s="107" t="str">
        <f t="shared" si="53"/>
        <v/>
      </c>
    </row>
    <row r="1709" spans="1:10">
      <c r="A1709" s="22">
        <v>1719</v>
      </c>
      <c r="B1709" s="22" t="s">
        <v>15</v>
      </c>
      <c r="C1709" s="40" t="s">
        <v>7957</v>
      </c>
      <c r="D1709" s="39" t="s">
        <v>7338</v>
      </c>
      <c r="E1709" s="22">
        <v>99207</v>
      </c>
      <c r="F1709" s="22">
        <v>5</v>
      </c>
      <c r="G1709" s="108">
        <v>1674.1733333333334</v>
      </c>
      <c r="H1709" s="25"/>
      <c r="I1709" s="111">
        <f t="shared" si="52"/>
        <v>0</v>
      </c>
      <c r="J1709" s="107" t="str">
        <f t="shared" si="53"/>
        <v/>
      </c>
    </row>
    <row r="1710" spans="1:10">
      <c r="A1710" s="22">
        <v>1720</v>
      </c>
      <c r="B1710" s="22" t="s">
        <v>15</v>
      </c>
      <c r="C1710" s="40" t="s">
        <v>7956</v>
      </c>
      <c r="D1710" s="39" t="s">
        <v>2777</v>
      </c>
      <c r="E1710" s="22">
        <v>99207</v>
      </c>
      <c r="F1710" s="22">
        <v>11</v>
      </c>
      <c r="G1710" s="108">
        <v>971.72333333333336</v>
      </c>
      <c r="H1710" s="25"/>
      <c r="I1710" s="111">
        <f t="shared" si="52"/>
        <v>0</v>
      </c>
      <c r="J1710" s="107" t="str">
        <f t="shared" si="53"/>
        <v/>
      </c>
    </row>
    <row r="1711" spans="1:10">
      <c r="A1711" s="22">
        <v>1721</v>
      </c>
      <c r="B1711" s="22" t="s">
        <v>15</v>
      </c>
      <c r="C1711" s="40" t="s">
        <v>7955</v>
      </c>
      <c r="D1711" s="39" t="s">
        <v>7882</v>
      </c>
      <c r="E1711" s="22">
        <v>9959</v>
      </c>
      <c r="F1711" s="22">
        <v>5</v>
      </c>
      <c r="G1711" s="108">
        <v>965.22</v>
      </c>
      <c r="H1711" s="25"/>
      <c r="I1711" s="111">
        <f t="shared" si="52"/>
        <v>0</v>
      </c>
      <c r="J1711" s="107" t="str">
        <f t="shared" si="53"/>
        <v/>
      </c>
    </row>
    <row r="1712" spans="1:10">
      <c r="A1712" s="22">
        <v>1722</v>
      </c>
      <c r="B1712" s="22" t="s">
        <v>15</v>
      </c>
      <c r="C1712" s="40" t="s">
        <v>7954</v>
      </c>
      <c r="D1712" s="39" t="s">
        <v>14611</v>
      </c>
      <c r="E1712" s="22">
        <v>19204</v>
      </c>
      <c r="F1712" s="22">
        <v>10</v>
      </c>
      <c r="G1712" s="108">
        <v>186.52</v>
      </c>
      <c r="H1712" s="25"/>
      <c r="I1712" s="111">
        <f t="shared" si="52"/>
        <v>0</v>
      </c>
      <c r="J1712" s="107" t="str">
        <f t="shared" si="53"/>
        <v/>
      </c>
    </row>
    <row r="1713" spans="1:10">
      <c r="A1713" s="22">
        <v>1723</v>
      </c>
      <c r="B1713" s="22" t="s">
        <v>15</v>
      </c>
      <c r="C1713" s="40" t="s">
        <v>7953</v>
      </c>
      <c r="D1713" s="39" t="s">
        <v>14612</v>
      </c>
      <c r="E1713" s="22">
        <v>9956</v>
      </c>
      <c r="F1713" s="22">
        <v>5</v>
      </c>
      <c r="G1713" s="108">
        <v>780.25</v>
      </c>
      <c r="H1713" s="25"/>
      <c r="I1713" s="111">
        <f t="shared" si="52"/>
        <v>0</v>
      </c>
      <c r="J1713" s="107" t="str">
        <f t="shared" si="53"/>
        <v/>
      </c>
    </row>
    <row r="1714" spans="1:10">
      <c r="A1714" s="22">
        <v>1724</v>
      </c>
      <c r="B1714" s="22" t="s">
        <v>15</v>
      </c>
      <c r="C1714" s="40" t="s">
        <v>7953</v>
      </c>
      <c r="D1714" s="39" t="s">
        <v>14613</v>
      </c>
      <c r="E1714" s="22">
        <v>9959</v>
      </c>
      <c r="F1714" s="22">
        <v>5</v>
      </c>
      <c r="G1714" s="108">
        <v>1291.79</v>
      </c>
      <c r="H1714" s="25"/>
      <c r="I1714" s="111">
        <f t="shared" si="52"/>
        <v>0</v>
      </c>
      <c r="J1714" s="107" t="str">
        <f t="shared" si="53"/>
        <v/>
      </c>
    </row>
    <row r="1715" spans="1:10">
      <c r="A1715" s="22">
        <v>1725</v>
      </c>
      <c r="B1715" s="22" t="s">
        <v>15</v>
      </c>
      <c r="C1715" s="40" t="s">
        <v>7952</v>
      </c>
      <c r="D1715" s="39" t="s">
        <v>14613</v>
      </c>
      <c r="E1715" s="22">
        <v>9959</v>
      </c>
      <c r="F1715" s="22">
        <v>5</v>
      </c>
      <c r="G1715" s="108">
        <v>1265</v>
      </c>
      <c r="H1715" s="25"/>
      <c r="I1715" s="111">
        <f t="shared" si="52"/>
        <v>0</v>
      </c>
      <c r="J1715" s="107" t="str">
        <f t="shared" si="53"/>
        <v/>
      </c>
    </row>
    <row r="1716" spans="1:10">
      <c r="A1716" s="22">
        <v>1726</v>
      </c>
      <c r="B1716" s="22" t="s">
        <v>15</v>
      </c>
      <c r="C1716" s="40" t="s">
        <v>7951</v>
      </c>
      <c r="D1716" s="39" t="s">
        <v>2963</v>
      </c>
      <c r="E1716" s="22" t="s">
        <v>1952</v>
      </c>
      <c r="F1716" s="22">
        <v>5</v>
      </c>
      <c r="G1716" s="108">
        <v>41.076666666666661</v>
      </c>
      <c r="H1716" s="25"/>
      <c r="I1716" s="111">
        <f t="shared" si="52"/>
        <v>0</v>
      </c>
      <c r="J1716" s="107" t="str">
        <f t="shared" si="53"/>
        <v/>
      </c>
    </row>
    <row r="1717" spans="1:10">
      <c r="A1717" s="22">
        <v>1727</v>
      </c>
      <c r="B1717" s="22" t="s">
        <v>15</v>
      </c>
      <c r="C1717" s="40" t="s">
        <v>7950</v>
      </c>
      <c r="D1717" s="39" t="s">
        <v>2834</v>
      </c>
      <c r="E1717" s="22">
        <v>97153</v>
      </c>
      <c r="F1717" s="22">
        <v>5</v>
      </c>
      <c r="G1717" s="108">
        <v>138.14666666666668</v>
      </c>
      <c r="H1717" s="25"/>
      <c r="I1717" s="111">
        <f t="shared" si="52"/>
        <v>0</v>
      </c>
      <c r="J1717" s="107" t="str">
        <f t="shared" si="53"/>
        <v/>
      </c>
    </row>
    <row r="1718" spans="1:10">
      <c r="A1718" s="22">
        <v>1728</v>
      </c>
      <c r="B1718" s="22" t="s">
        <v>15</v>
      </c>
      <c r="C1718" s="40" t="s">
        <v>7949</v>
      </c>
      <c r="D1718" s="39" t="s">
        <v>14614</v>
      </c>
      <c r="E1718" s="22">
        <v>59211</v>
      </c>
      <c r="F1718" s="22">
        <v>14</v>
      </c>
      <c r="G1718" s="108">
        <v>114.33</v>
      </c>
      <c r="H1718" s="25"/>
      <c r="I1718" s="111">
        <f t="shared" si="52"/>
        <v>0</v>
      </c>
      <c r="J1718" s="107" t="str">
        <f t="shared" si="53"/>
        <v/>
      </c>
    </row>
    <row r="1719" spans="1:10">
      <c r="A1719" s="22">
        <v>1729</v>
      </c>
      <c r="B1719" s="22" t="s">
        <v>15</v>
      </c>
      <c r="C1719" s="40" t="s">
        <v>7948</v>
      </c>
      <c r="D1719" s="39" t="s">
        <v>4495</v>
      </c>
      <c r="E1719" s="22">
        <v>76823</v>
      </c>
      <c r="F1719" s="22">
        <v>15</v>
      </c>
      <c r="G1719" s="108">
        <v>6.77</v>
      </c>
      <c r="H1719" s="25"/>
      <c r="I1719" s="111">
        <f t="shared" si="52"/>
        <v>0</v>
      </c>
      <c r="J1719" s="107" t="str">
        <f t="shared" si="53"/>
        <v/>
      </c>
    </row>
    <row r="1720" spans="1:10">
      <c r="A1720" s="22">
        <v>1730</v>
      </c>
      <c r="B1720" s="22" t="s">
        <v>15</v>
      </c>
      <c r="C1720" s="40" t="s">
        <v>7947</v>
      </c>
      <c r="D1720" s="39" t="s">
        <v>14615</v>
      </c>
      <c r="E1720" s="22">
        <v>76823</v>
      </c>
      <c r="F1720" s="22">
        <v>5</v>
      </c>
      <c r="G1720" s="108">
        <v>3420</v>
      </c>
      <c r="H1720" s="25"/>
      <c r="I1720" s="111">
        <f t="shared" ref="I1720:I1783" si="54">F1720*H1720</f>
        <v>0</v>
      </c>
      <c r="J1720" s="107" t="str">
        <f t="shared" si="53"/>
        <v/>
      </c>
    </row>
    <row r="1721" spans="1:10">
      <c r="A1721" s="22">
        <v>1731</v>
      </c>
      <c r="B1721" s="22" t="s">
        <v>15</v>
      </c>
      <c r="C1721" s="40" t="s">
        <v>7946</v>
      </c>
      <c r="D1721" s="39" t="s">
        <v>14616</v>
      </c>
      <c r="E1721" s="22" t="s">
        <v>7945</v>
      </c>
      <c r="F1721" s="22">
        <v>5</v>
      </c>
      <c r="G1721" s="108">
        <v>191.32000000000002</v>
      </c>
      <c r="H1721" s="25"/>
      <c r="I1721" s="111">
        <f t="shared" si="54"/>
        <v>0</v>
      </c>
      <c r="J1721" s="107" t="str">
        <f t="shared" si="53"/>
        <v/>
      </c>
    </row>
    <row r="1722" spans="1:10">
      <c r="A1722" s="22">
        <v>1732</v>
      </c>
      <c r="B1722" s="22" t="s">
        <v>15</v>
      </c>
      <c r="C1722" s="40" t="s">
        <v>7944</v>
      </c>
      <c r="D1722" s="39" t="s">
        <v>14617</v>
      </c>
      <c r="E1722" s="22">
        <v>66503</v>
      </c>
      <c r="F1722" s="22">
        <v>7</v>
      </c>
      <c r="G1722" s="108">
        <v>3926.84</v>
      </c>
      <c r="H1722" s="25"/>
      <c r="I1722" s="111">
        <f t="shared" si="54"/>
        <v>0</v>
      </c>
      <c r="J1722" s="107" t="str">
        <f t="shared" si="53"/>
        <v/>
      </c>
    </row>
    <row r="1723" spans="1:10">
      <c r="A1723" s="22">
        <v>1733</v>
      </c>
      <c r="B1723" s="22" t="s">
        <v>15</v>
      </c>
      <c r="C1723" s="40" t="s">
        <v>7943</v>
      </c>
      <c r="D1723" s="39" t="s">
        <v>7942</v>
      </c>
      <c r="E1723" s="22">
        <v>98939</v>
      </c>
      <c r="F1723" s="22">
        <v>5</v>
      </c>
      <c r="G1723" s="108">
        <v>3761.5266666666662</v>
      </c>
      <c r="H1723" s="25"/>
      <c r="I1723" s="111">
        <f t="shared" si="54"/>
        <v>0</v>
      </c>
      <c r="J1723" s="107" t="str">
        <f t="shared" si="53"/>
        <v/>
      </c>
    </row>
    <row r="1724" spans="1:10">
      <c r="A1724" s="22">
        <v>1734</v>
      </c>
      <c r="B1724" s="22" t="s">
        <v>15</v>
      </c>
      <c r="C1724" s="40" t="s">
        <v>7941</v>
      </c>
      <c r="D1724" s="39" t="s">
        <v>4660</v>
      </c>
      <c r="E1724" s="22">
        <v>97424</v>
      </c>
      <c r="F1724" s="22">
        <v>5</v>
      </c>
      <c r="G1724" s="108">
        <v>4623.4466666666667</v>
      </c>
      <c r="H1724" s="25"/>
      <c r="I1724" s="111">
        <f t="shared" si="54"/>
        <v>0</v>
      </c>
      <c r="J1724" s="107" t="str">
        <f t="shared" si="53"/>
        <v/>
      </c>
    </row>
    <row r="1725" spans="1:10">
      <c r="A1725" s="22">
        <v>1735</v>
      </c>
      <c r="B1725" s="22" t="s">
        <v>15</v>
      </c>
      <c r="C1725" s="40" t="s">
        <v>7940</v>
      </c>
      <c r="D1725" s="39" t="s">
        <v>7939</v>
      </c>
      <c r="E1725" s="22">
        <v>6989</v>
      </c>
      <c r="F1725" s="22">
        <v>5</v>
      </c>
      <c r="G1725" s="108">
        <v>215.82000000000002</v>
      </c>
      <c r="H1725" s="25"/>
      <c r="I1725" s="111">
        <f t="shared" si="54"/>
        <v>0</v>
      </c>
      <c r="J1725" s="107" t="str">
        <f t="shared" si="53"/>
        <v/>
      </c>
    </row>
    <row r="1726" spans="1:10">
      <c r="A1726" s="22">
        <v>1736</v>
      </c>
      <c r="B1726" s="22" t="s">
        <v>15</v>
      </c>
      <c r="C1726" s="40" t="s">
        <v>7938</v>
      </c>
      <c r="D1726" s="39" t="s">
        <v>14618</v>
      </c>
      <c r="E1726" s="22">
        <v>71984</v>
      </c>
      <c r="F1726" s="22">
        <v>11</v>
      </c>
      <c r="G1726" s="108">
        <v>302.41333333333336</v>
      </c>
      <c r="H1726" s="25"/>
      <c r="I1726" s="111">
        <f t="shared" si="54"/>
        <v>0</v>
      </c>
      <c r="J1726" s="107" t="str">
        <f t="shared" si="53"/>
        <v/>
      </c>
    </row>
    <row r="1727" spans="1:10">
      <c r="A1727" s="22">
        <v>1737</v>
      </c>
      <c r="B1727" s="22" t="s">
        <v>15</v>
      </c>
      <c r="C1727" s="40" t="s">
        <v>7937</v>
      </c>
      <c r="D1727" s="39" t="s">
        <v>7936</v>
      </c>
      <c r="E1727" s="22">
        <v>25472</v>
      </c>
      <c r="F1727" s="22">
        <v>5</v>
      </c>
      <c r="G1727" s="108">
        <v>1101.7333333333333</v>
      </c>
      <c r="H1727" s="25"/>
      <c r="I1727" s="111">
        <f t="shared" si="54"/>
        <v>0</v>
      </c>
      <c r="J1727" s="107" t="str">
        <f t="shared" si="53"/>
        <v/>
      </c>
    </row>
    <row r="1728" spans="1:10">
      <c r="A1728" s="22">
        <v>1738</v>
      </c>
      <c r="B1728" s="22" t="s">
        <v>15</v>
      </c>
      <c r="C1728" s="40" t="s">
        <v>7935</v>
      </c>
      <c r="D1728" s="39" t="s">
        <v>14619</v>
      </c>
      <c r="E1728" s="22">
        <v>26101</v>
      </c>
      <c r="F1728" s="22">
        <v>5</v>
      </c>
      <c r="G1728" s="108">
        <v>738.79</v>
      </c>
      <c r="H1728" s="25"/>
      <c r="I1728" s="111">
        <f t="shared" si="54"/>
        <v>0</v>
      </c>
      <c r="J1728" s="107" t="str">
        <f t="shared" si="53"/>
        <v/>
      </c>
    </row>
    <row r="1729" spans="1:10">
      <c r="A1729" s="22">
        <v>1739</v>
      </c>
      <c r="B1729" s="22" t="s">
        <v>15</v>
      </c>
      <c r="C1729" s="40" t="s">
        <v>7934</v>
      </c>
      <c r="D1729" s="39" t="s">
        <v>2755</v>
      </c>
      <c r="E1729" s="22">
        <v>2697</v>
      </c>
      <c r="F1729" s="22">
        <v>16</v>
      </c>
      <c r="G1729" s="108">
        <v>8.7766666666666655</v>
      </c>
      <c r="H1729" s="25"/>
      <c r="I1729" s="111">
        <f t="shared" si="54"/>
        <v>0</v>
      </c>
      <c r="J1729" s="107" t="str">
        <f t="shared" si="53"/>
        <v/>
      </c>
    </row>
    <row r="1730" spans="1:10">
      <c r="A1730" s="22">
        <v>1740</v>
      </c>
      <c r="B1730" s="22" t="s">
        <v>15</v>
      </c>
      <c r="C1730" s="40" t="s">
        <v>7933</v>
      </c>
      <c r="D1730" s="39" t="s">
        <v>14620</v>
      </c>
      <c r="E1730" s="22" t="s">
        <v>7927</v>
      </c>
      <c r="F1730" s="22">
        <v>16</v>
      </c>
      <c r="G1730" s="108">
        <v>150</v>
      </c>
      <c r="H1730" s="25"/>
      <c r="I1730" s="111">
        <f t="shared" si="54"/>
        <v>0</v>
      </c>
      <c r="J1730" s="107" t="str">
        <f t="shared" ref="J1730:J1793" si="55">IF(H:H&gt;G:G, "Above Estimated Unit Price", "")</f>
        <v/>
      </c>
    </row>
    <row r="1731" spans="1:10">
      <c r="A1731" s="22">
        <v>1741</v>
      </c>
      <c r="B1731" s="22" t="s">
        <v>15</v>
      </c>
      <c r="C1731" s="40" t="s">
        <v>7932</v>
      </c>
      <c r="D1731" s="39" t="s">
        <v>14621</v>
      </c>
      <c r="E1731" s="22" t="s">
        <v>7927</v>
      </c>
      <c r="F1731" s="22">
        <v>5</v>
      </c>
      <c r="G1731" s="108">
        <v>150</v>
      </c>
      <c r="H1731" s="25"/>
      <c r="I1731" s="111">
        <f t="shared" si="54"/>
        <v>0</v>
      </c>
      <c r="J1731" s="107" t="str">
        <f t="shared" si="55"/>
        <v/>
      </c>
    </row>
    <row r="1732" spans="1:10">
      <c r="A1732" s="22">
        <v>1742</v>
      </c>
      <c r="B1732" s="22" t="s">
        <v>15</v>
      </c>
      <c r="C1732" s="40" t="s">
        <v>7931</v>
      </c>
      <c r="D1732" s="39" t="s">
        <v>14622</v>
      </c>
      <c r="E1732" s="22" t="s">
        <v>7927</v>
      </c>
      <c r="F1732" s="22">
        <v>5</v>
      </c>
      <c r="G1732" s="108">
        <v>250</v>
      </c>
      <c r="H1732" s="25"/>
      <c r="I1732" s="111">
        <f t="shared" si="54"/>
        <v>0</v>
      </c>
      <c r="J1732" s="107" t="str">
        <f t="shared" si="55"/>
        <v/>
      </c>
    </row>
    <row r="1733" spans="1:10">
      <c r="A1733" s="22">
        <v>1743</v>
      </c>
      <c r="B1733" s="22" t="s">
        <v>15</v>
      </c>
      <c r="C1733" s="40" t="s">
        <v>7930</v>
      </c>
      <c r="D1733" s="39" t="s">
        <v>14608</v>
      </c>
      <c r="E1733" s="22">
        <v>60029</v>
      </c>
      <c r="F1733" s="22">
        <v>14</v>
      </c>
      <c r="G1733" s="108">
        <v>7.84</v>
      </c>
      <c r="H1733" s="25"/>
      <c r="I1733" s="111">
        <f t="shared" si="54"/>
        <v>0</v>
      </c>
      <c r="J1733" s="107" t="str">
        <f t="shared" si="55"/>
        <v/>
      </c>
    </row>
    <row r="1734" spans="1:10">
      <c r="A1734" s="22">
        <v>1744</v>
      </c>
      <c r="B1734" s="22" t="s">
        <v>15</v>
      </c>
      <c r="C1734" s="40" t="s">
        <v>7929</v>
      </c>
      <c r="D1734" s="39" t="s">
        <v>3374</v>
      </c>
      <c r="E1734" s="22">
        <v>60029</v>
      </c>
      <c r="F1734" s="22">
        <v>9</v>
      </c>
      <c r="G1734" s="108">
        <v>13.653333333333334</v>
      </c>
      <c r="H1734" s="25"/>
      <c r="I1734" s="111">
        <f t="shared" si="54"/>
        <v>0</v>
      </c>
      <c r="J1734" s="107" t="str">
        <f t="shared" si="55"/>
        <v/>
      </c>
    </row>
    <row r="1735" spans="1:10">
      <c r="A1735" s="22">
        <v>1745</v>
      </c>
      <c r="B1735" s="22" t="s">
        <v>15</v>
      </c>
      <c r="C1735" s="40" t="s">
        <v>7928</v>
      </c>
      <c r="D1735" s="39" t="s">
        <v>14623</v>
      </c>
      <c r="E1735" s="22" t="s">
        <v>7927</v>
      </c>
      <c r="F1735" s="22">
        <v>5</v>
      </c>
      <c r="G1735" s="108">
        <v>35</v>
      </c>
      <c r="H1735" s="25"/>
      <c r="I1735" s="111">
        <f t="shared" si="54"/>
        <v>0</v>
      </c>
      <c r="J1735" s="107" t="str">
        <f t="shared" si="55"/>
        <v/>
      </c>
    </row>
    <row r="1736" spans="1:10">
      <c r="A1736" s="22">
        <v>1746</v>
      </c>
      <c r="B1736" s="22" t="s">
        <v>15</v>
      </c>
      <c r="C1736" s="40" t="s">
        <v>7926</v>
      </c>
      <c r="D1736" s="39" t="s">
        <v>14320</v>
      </c>
      <c r="E1736" s="22">
        <v>99207</v>
      </c>
      <c r="F1736" s="22">
        <v>6</v>
      </c>
      <c r="G1736" s="108">
        <v>4054.73</v>
      </c>
      <c r="H1736" s="25"/>
      <c r="I1736" s="111">
        <f t="shared" si="54"/>
        <v>0</v>
      </c>
      <c r="J1736" s="107" t="str">
        <f t="shared" si="55"/>
        <v/>
      </c>
    </row>
    <row r="1737" spans="1:10">
      <c r="A1737" s="22">
        <v>1747</v>
      </c>
      <c r="B1737" s="22" t="s">
        <v>15</v>
      </c>
      <c r="C1737" s="40" t="s">
        <v>7925</v>
      </c>
      <c r="D1737" s="39" t="s">
        <v>2834</v>
      </c>
      <c r="E1737" s="22" t="s">
        <v>7921</v>
      </c>
      <c r="F1737" s="22">
        <v>8</v>
      </c>
      <c r="G1737" s="108">
        <v>20.856666666666666</v>
      </c>
      <c r="H1737" s="25"/>
      <c r="I1737" s="111">
        <f t="shared" si="54"/>
        <v>0</v>
      </c>
      <c r="J1737" s="107" t="str">
        <f t="shared" si="55"/>
        <v/>
      </c>
    </row>
    <row r="1738" spans="1:10">
      <c r="A1738" s="22">
        <v>1748</v>
      </c>
      <c r="B1738" s="22" t="s">
        <v>15</v>
      </c>
      <c r="C1738" s="40" t="s">
        <v>7924</v>
      </c>
      <c r="D1738" s="39" t="s">
        <v>14221</v>
      </c>
      <c r="E1738" s="22">
        <v>78570</v>
      </c>
      <c r="F1738" s="22">
        <v>5</v>
      </c>
      <c r="G1738" s="108">
        <v>60.55</v>
      </c>
      <c r="H1738" s="25"/>
      <c r="I1738" s="111">
        <f t="shared" si="54"/>
        <v>0</v>
      </c>
      <c r="J1738" s="107" t="str">
        <f t="shared" si="55"/>
        <v/>
      </c>
    </row>
    <row r="1739" spans="1:10">
      <c r="A1739" s="22">
        <v>1749</v>
      </c>
      <c r="B1739" s="22" t="s">
        <v>15</v>
      </c>
      <c r="C1739" s="40" t="s">
        <v>7923</v>
      </c>
      <c r="D1739" s="39" t="s">
        <v>7922</v>
      </c>
      <c r="E1739" s="22" t="s">
        <v>7921</v>
      </c>
      <c r="F1739" s="22">
        <v>25</v>
      </c>
      <c r="G1739" s="108">
        <v>35.026666666666664</v>
      </c>
      <c r="H1739" s="25"/>
      <c r="I1739" s="111">
        <f t="shared" si="54"/>
        <v>0</v>
      </c>
      <c r="J1739" s="107" t="str">
        <f t="shared" si="55"/>
        <v/>
      </c>
    </row>
    <row r="1740" spans="1:10">
      <c r="A1740" s="22">
        <v>1750</v>
      </c>
      <c r="B1740" s="22" t="s">
        <v>15</v>
      </c>
      <c r="C1740" s="40" t="s">
        <v>7920</v>
      </c>
      <c r="D1740" s="39" t="s">
        <v>14092</v>
      </c>
      <c r="E1740" s="22">
        <v>83843</v>
      </c>
      <c r="F1740" s="22">
        <v>5</v>
      </c>
      <c r="G1740" s="108">
        <v>1215.0266666666666</v>
      </c>
      <c r="H1740" s="25"/>
      <c r="I1740" s="111">
        <f t="shared" si="54"/>
        <v>0</v>
      </c>
      <c r="J1740" s="107" t="str">
        <f t="shared" si="55"/>
        <v/>
      </c>
    </row>
    <row r="1741" spans="1:10">
      <c r="A1741" s="22">
        <v>1751</v>
      </c>
      <c r="B1741" s="22" t="s">
        <v>15</v>
      </c>
      <c r="C1741" s="40" t="s">
        <v>7919</v>
      </c>
      <c r="D1741" s="39" t="s">
        <v>14624</v>
      </c>
      <c r="E1741" s="22">
        <v>99167</v>
      </c>
      <c r="F1741" s="22">
        <v>5</v>
      </c>
      <c r="G1741" s="108">
        <v>232.23</v>
      </c>
      <c r="H1741" s="25"/>
      <c r="I1741" s="111">
        <f t="shared" si="54"/>
        <v>0</v>
      </c>
      <c r="J1741" s="107" t="str">
        <f t="shared" si="55"/>
        <v/>
      </c>
    </row>
    <row r="1742" spans="1:10">
      <c r="A1742" s="22">
        <v>1752</v>
      </c>
      <c r="B1742" s="22" t="s">
        <v>15</v>
      </c>
      <c r="C1742" s="40" t="s">
        <v>7918</v>
      </c>
      <c r="D1742" s="39" t="s">
        <v>7917</v>
      </c>
      <c r="E1742" s="22">
        <v>83843</v>
      </c>
      <c r="F1742" s="22">
        <v>5</v>
      </c>
      <c r="G1742" s="108">
        <v>1289.3466666666666</v>
      </c>
      <c r="H1742" s="25"/>
      <c r="I1742" s="111">
        <f t="shared" si="54"/>
        <v>0</v>
      </c>
      <c r="J1742" s="107" t="str">
        <f t="shared" si="55"/>
        <v/>
      </c>
    </row>
    <row r="1743" spans="1:10">
      <c r="A1743" s="22">
        <v>1753</v>
      </c>
      <c r="B1743" s="22" t="s">
        <v>15</v>
      </c>
      <c r="C1743" s="40" t="s">
        <v>7916</v>
      </c>
      <c r="D1743" s="39" t="s">
        <v>14625</v>
      </c>
      <c r="E1743" s="22">
        <v>11599</v>
      </c>
      <c r="F1743" s="22">
        <v>5</v>
      </c>
      <c r="G1743" s="108">
        <v>15020.59</v>
      </c>
      <c r="H1743" s="25"/>
      <c r="I1743" s="111">
        <f t="shared" si="54"/>
        <v>0</v>
      </c>
      <c r="J1743" s="107" t="str">
        <f t="shared" si="55"/>
        <v/>
      </c>
    </row>
    <row r="1744" spans="1:10">
      <c r="A1744" s="22">
        <v>1754</v>
      </c>
      <c r="B1744" s="22" t="s">
        <v>15</v>
      </c>
      <c r="C1744" s="40" t="s">
        <v>7915</v>
      </c>
      <c r="D1744" s="39" t="s">
        <v>6531</v>
      </c>
      <c r="E1744" s="22">
        <v>11599</v>
      </c>
      <c r="F1744" s="22">
        <v>5</v>
      </c>
      <c r="G1744" s="108">
        <v>1903.87</v>
      </c>
      <c r="H1744" s="25"/>
      <c r="I1744" s="111">
        <f t="shared" si="54"/>
        <v>0</v>
      </c>
      <c r="J1744" s="107" t="str">
        <f t="shared" si="55"/>
        <v/>
      </c>
    </row>
    <row r="1745" spans="1:10">
      <c r="A1745" s="22">
        <v>1755</v>
      </c>
      <c r="B1745" s="22" t="s">
        <v>15</v>
      </c>
      <c r="C1745" s="40" t="s">
        <v>7914</v>
      </c>
      <c r="D1745" s="39" t="s">
        <v>14626</v>
      </c>
      <c r="E1745" s="22">
        <v>76823</v>
      </c>
      <c r="F1745" s="22">
        <v>5</v>
      </c>
      <c r="G1745" s="108">
        <v>1411</v>
      </c>
      <c r="H1745" s="25"/>
      <c r="I1745" s="111">
        <f t="shared" si="54"/>
        <v>0</v>
      </c>
      <c r="J1745" s="107" t="str">
        <f t="shared" si="55"/>
        <v/>
      </c>
    </row>
    <row r="1746" spans="1:10">
      <c r="A1746" s="22">
        <v>1756</v>
      </c>
      <c r="B1746" s="22" t="s">
        <v>15</v>
      </c>
      <c r="C1746" s="40" t="s">
        <v>7913</v>
      </c>
      <c r="D1746" s="39" t="s">
        <v>5220</v>
      </c>
      <c r="E1746" s="22" t="s">
        <v>7912</v>
      </c>
      <c r="F1746" s="22">
        <v>5</v>
      </c>
      <c r="G1746" s="108">
        <v>6292.3933333333334</v>
      </c>
      <c r="H1746" s="25"/>
      <c r="I1746" s="111">
        <f t="shared" si="54"/>
        <v>0</v>
      </c>
      <c r="J1746" s="107" t="str">
        <f t="shared" si="55"/>
        <v/>
      </c>
    </row>
    <row r="1747" spans="1:10">
      <c r="A1747" s="22">
        <v>1757</v>
      </c>
      <c r="B1747" s="22" t="s">
        <v>15</v>
      </c>
      <c r="C1747" s="40" t="s">
        <v>7911</v>
      </c>
      <c r="D1747" s="39" t="s">
        <v>2963</v>
      </c>
      <c r="E1747" s="22">
        <v>11599</v>
      </c>
      <c r="F1747" s="22">
        <v>28</v>
      </c>
      <c r="G1747" s="108">
        <v>83.13</v>
      </c>
      <c r="H1747" s="25"/>
      <c r="I1747" s="111">
        <f t="shared" si="54"/>
        <v>0</v>
      </c>
      <c r="J1747" s="107" t="str">
        <f t="shared" si="55"/>
        <v/>
      </c>
    </row>
    <row r="1748" spans="1:10">
      <c r="A1748" s="22">
        <v>1758</v>
      </c>
      <c r="B1748" s="22" t="s">
        <v>15</v>
      </c>
      <c r="C1748" s="40" t="s">
        <v>7910</v>
      </c>
      <c r="D1748" s="39" t="s">
        <v>14479</v>
      </c>
      <c r="E1748" s="22">
        <v>78570</v>
      </c>
      <c r="F1748" s="22">
        <v>5</v>
      </c>
      <c r="G1748" s="108">
        <v>186.15666666666667</v>
      </c>
      <c r="H1748" s="25"/>
      <c r="I1748" s="111">
        <f t="shared" si="54"/>
        <v>0</v>
      </c>
      <c r="J1748" s="107" t="str">
        <f t="shared" si="55"/>
        <v/>
      </c>
    </row>
    <row r="1749" spans="1:10">
      <c r="A1749" s="22">
        <v>1759</v>
      </c>
      <c r="B1749" s="22" t="s">
        <v>15</v>
      </c>
      <c r="C1749" s="40" t="s">
        <v>7909</v>
      </c>
      <c r="D1749" s="39" t="s">
        <v>14479</v>
      </c>
      <c r="E1749" s="22">
        <v>78570</v>
      </c>
      <c r="F1749" s="22">
        <v>5</v>
      </c>
      <c r="G1749" s="108">
        <v>860.53000000000009</v>
      </c>
      <c r="H1749" s="25"/>
      <c r="I1749" s="111">
        <f t="shared" si="54"/>
        <v>0</v>
      </c>
      <c r="J1749" s="107" t="str">
        <f t="shared" si="55"/>
        <v/>
      </c>
    </row>
    <row r="1750" spans="1:10">
      <c r="A1750" s="22">
        <v>1760</v>
      </c>
      <c r="B1750" s="22" t="s">
        <v>15</v>
      </c>
      <c r="C1750" s="40" t="s">
        <v>7908</v>
      </c>
      <c r="D1750" s="39" t="s">
        <v>14221</v>
      </c>
      <c r="E1750" s="22">
        <v>78570</v>
      </c>
      <c r="F1750" s="22">
        <v>5</v>
      </c>
      <c r="G1750" s="108">
        <v>121.76333333333332</v>
      </c>
      <c r="H1750" s="25"/>
      <c r="I1750" s="111">
        <f t="shared" si="54"/>
        <v>0</v>
      </c>
      <c r="J1750" s="107" t="str">
        <f t="shared" si="55"/>
        <v/>
      </c>
    </row>
    <row r="1751" spans="1:10">
      <c r="A1751" s="22">
        <v>1761</v>
      </c>
      <c r="B1751" s="22" t="s">
        <v>15</v>
      </c>
      <c r="C1751" s="40" t="s">
        <v>7907</v>
      </c>
      <c r="D1751" s="39" t="s">
        <v>14221</v>
      </c>
      <c r="E1751" s="22">
        <v>78570</v>
      </c>
      <c r="F1751" s="22">
        <v>9</v>
      </c>
      <c r="G1751" s="108">
        <v>2695.34</v>
      </c>
      <c r="H1751" s="25"/>
      <c r="I1751" s="111">
        <f t="shared" si="54"/>
        <v>0</v>
      </c>
      <c r="J1751" s="107" t="str">
        <f t="shared" si="55"/>
        <v/>
      </c>
    </row>
    <row r="1752" spans="1:10">
      <c r="A1752" s="22">
        <v>1762</v>
      </c>
      <c r="B1752" s="22" t="s">
        <v>15</v>
      </c>
      <c r="C1752" s="40" t="s">
        <v>7906</v>
      </c>
      <c r="D1752" s="39" t="s">
        <v>14627</v>
      </c>
      <c r="E1752" s="22">
        <v>98748</v>
      </c>
      <c r="F1752" s="22">
        <v>5</v>
      </c>
      <c r="G1752" s="108">
        <v>89.453333333333333</v>
      </c>
      <c r="H1752" s="25"/>
      <c r="I1752" s="111">
        <f t="shared" si="54"/>
        <v>0</v>
      </c>
      <c r="J1752" s="107" t="str">
        <f t="shared" si="55"/>
        <v/>
      </c>
    </row>
    <row r="1753" spans="1:10">
      <c r="A1753" s="22">
        <v>1763</v>
      </c>
      <c r="B1753" s="22" t="s">
        <v>15</v>
      </c>
      <c r="C1753" s="40" t="s">
        <v>7905</v>
      </c>
      <c r="D1753" s="39" t="s">
        <v>14628</v>
      </c>
      <c r="E1753" s="22">
        <v>98748</v>
      </c>
      <c r="F1753" s="22">
        <v>5</v>
      </c>
      <c r="G1753" s="108">
        <v>3991.9</v>
      </c>
      <c r="H1753" s="25"/>
      <c r="I1753" s="111">
        <f t="shared" si="54"/>
        <v>0</v>
      </c>
      <c r="J1753" s="107" t="str">
        <f t="shared" si="55"/>
        <v/>
      </c>
    </row>
    <row r="1754" spans="1:10">
      <c r="A1754" s="22">
        <v>1764</v>
      </c>
      <c r="B1754" s="22" t="s">
        <v>15</v>
      </c>
      <c r="C1754" s="40" t="s">
        <v>7904</v>
      </c>
      <c r="D1754" s="39" t="s">
        <v>2751</v>
      </c>
      <c r="E1754" s="22">
        <v>56878</v>
      </c>
      <c r="F1754" s="22">
        <v>260</v>
      </c>
      <c r="G1754" s="108">
        <v>8.4533333333333331</v>
      </c>
      <c r="H1754" s="25"/>
      <c r="I1754" s="111">
        <f t="shared" si="54"/>
        <v>0</v>
      </c>
      <c r="J1754" s="107" t="str">
        <f t="shared" si="55"/>
        <v/>
      </c>
    </row>
    <row r="1755" spans="1:10">
      <c r="A1755" s="22">
        <v>1765</v>
      </c>
      <c r="B1755" s="22" t="s">
        <v>15</v>
      </c>
      <c r="C1755" s="40" t="s">
        <v>7903</v>
      </c>
      <c r="D1755" s="39" t="s">
        <v>14089</v>
      </c>
      <c r="E1755" s="22" t="s">
        <v>7902</v>
      </c>
      <c r="F1755" s="22">
        <v>5</v>
      </c>
      <c r="G1755" s="108">
        <v>339.01333333333332</v>
      </c>
      <c r="H1755" s="25"/>
      <c r="I1755" s="111">
        <f t="shared" si="54"/>
        <v>0</v>
      </c>
      <c r="J1755" s="107" t="str">
        <f t="shared" si="55"/>
        <v/>
      </c>
    </row>
    <row r="1756" spans="1:10">
      <c r="A1756" s="22">
        <v>1766</v>
      </c>
      <c r="B1756" s="22" t="s">
        <v>15</v>
      </c>
      <c r="C1756" s="40" t="s">
        <v>7901</v>
      </c>
      <c r="D1756" s="39" t="s">
        <v>3236</v>
      </c>
      <c r="E1756" s="22" t="s">
        <v>112</v>
      </c>
      <c r="F1756" s="22">
        <v>5</v>
      </c>
      <c r="G1756" s="108">
        <v>35.96</v>
      </c>
      <c r="H1756" s="25"/>
      <c r="I1756" s="111">
        <f t="shared" si="54"/>
        <v>0</v>
      </c>
      <c r="J1756" s="107" t="str">
        <f t="shared" si="55"/>
        <v/>
      </c>
    </row>
    <row r="1757" spans="1:10">
      <c r="A1757" s="22">
        <v>1767</v>
      </c>
      <c r="B1757" s="22" t="s">
        <v>15</v>
      </c>
      <c r="C1757" s="40" t="s">
        <v>7900</v>
      </c>
      <c r="D1757" s="39" t="s">
        <v>2752</v>
      </c>
      <c r="E1757" s="22" t="s">
        <v>112</v>
      </c>
      <c r="F1757" s="22">
        <v>30</v>
      </c>
      <c r="G1757" s="108">
        <v>66.94</v>
      </c>
      <c r="H1757" s="25"/>
      <c r="I1757" s="111">
        <f t="shared" si="54"/>
        <v>0</v>
      </c>
      <c r="J1757" s="107" t="str">
        <f t="shared" si="55"/>
        <v/>
      </c>
    </row>
    <row r="1758" spans="1:10">
      <c r="A1758" s="22">
        <v>1768</v>
      </c>
      <c r="B1758" s="22" t="s">
        <v>15</v>
      </c>
      <c r="C1758" s="40" t="s">
        <v>7899</v>
      </c>
      <c r="D1758" s="39" t="s">
        <v>6131</v>
      </c>
      <c r="E1758" s="22">
        <v>50276</v>
      </c>
      <c r="F1758" s="22">
        <v>5</v>
      </c>
      <c r="G1758" s="108">
        <v>690.6</v>
      </c>
      <c r="H1758" s="25"/>
      <c r="I1758" s="111">
        <f t="shared" si="54"/>
        <v>0</v>
      </c>
      <c r="J1758" s="107" t="str">
        <f t="shared" si="55"/>
        <v/>
      </c>
    </row>
    <row r="1759" spans="1:10">
      <c r="A1759" s="22">
        <v>1769</v>
      </c>
      <c r="B1759" s="22" t="s">
        <v>15</v>
      </c>
      <c r="C1759" s="40" t="s">
        <v>7898</v>
      </c>
      <c r="D1759" s="39" t="s">
        <v>6131</v>
      </c>
      <c r="E1759" s="22">
        <v>50276</v>
      </c>
      <c r="F1759" s="22">
        <v>7</v>
      </c>
      <c r="G1759" s="108">
        <v>1303.9466666666665</v>
      </c>
      <c r="H1759" s="25"/>
      <c r="I1759" s="111">
        <f t="shared" si="54"/>
        <v>0</v>
      </c>
      <c r="J1759" s="107" t="str">
        <f t="shared" si="55"/>
        <v/>
      </c>
    </row>
    <row r="1760" spans="1:10">
      <c r="A1760" s="22">
        <v>1770</v>
      </c>
      <c r="B1760" s="22" t="s">
        <v>15</v>
      </c>
      <c r="C1760" s="40" t="s">
        <v>7897</v>
      </c>
      <c r="D1760" s="39" t="s">
        <v>14629</v>
      </c>
      <c r="E1760" s="22">
        <v>72914</v>
      </c>
      <c r="F1760" s="22">
        <v>5</v>
      </c>
      <c r="G1760" s="108">
        <v>54.973333333333336</v>
      </c>
      <c r="H1760" s="25"/>
      <c r="I1760" s="111">
        <f t="shared" si="54"/>
        <v>0</v>
      </c>
      <c r="J1760" s="107" t="str">
        <f t="shared" si="55"/>
        <v/>
      </c>
    </row>
    <row r="1761" spans="1:10">
      <c r="A1761" s="22">
        <v>1771</v>
      </c>
      <c r="B1761" s="22" t="s">
        <v>15</v>
      </c>
      <c r="C1761" s="40" t="s">
        <v>7896</v>
      </c>
      <c r="D1761" s="39" t="s">
        <v>14630</v>
      </c>
      <c r="E1761" s="22">
        <v>97484</v>
      </c>
      <c r="F1761" s="22">
        <v>5</v>
      </c>
      <c r="G1761" s="108">
        <v>210.44333333333336</v>
      </c>
      <c r="H1761" s="25"/>
      <c r="I1761" s="111">
        <f t="shared" si="54"/>
        <v>0</v>
      </c>
      <c r="J1761" s="107" t="str">
        <f t="shared" si="55"/>
        <v/>
      </c>
    </row>
    <row r="1762" spans="1:10">
      <c r="A1762" s="22">
        <v>1772</v>
      </c>
      <c r="B1762" s="22" t="s">
        <v>15</v>
      </c>
      <c r="C1762" s="40" t="s">
        <v>7895</v>
      </c>
      <c r="D1762" s="39" t="s">
        <v>14400</v>
      </c>
      <c r="E1762" s="22">
        <v>12511</v>
      </c>
      <c r="F1762" s="22">
        <v>10</v>
      </c>
      <c r="G1762" s="108">
        <v>550.88666666666666</v>
      </c>
      <c r="H1762" s="25"/>
      <c r="I1762" s="111">
        <f t="shared" si="54"/>
        <v>0</v>
      </c>
      <c r="J1762" s="107" t="str">
        <f t="shared" si="55"/>
        <v/>
      </c>
    </row>
    <row r="1763" spans="1:10">
      <c r="A1763" s="22">
        <v>1773</v>
      </c>
      <c r="B1763" s="22" t="s">
        <v>15</v>
      </c>
      <c r="C1763" s="40" t="s">
        <v>7894</v>
      </c>
      <c r="D1763" s="39" t="s">
        <v>14400</v>
      </c>
      <c r="E1763" s="22">
        <v>12511</v>
      </c>
      <c r="F1763" s="22">
        <v>5</v>
      </c>
      <c r="G1763" s="108">
        <v>1001.5199999999999</v>
      </c>
      <c r="H1763" s="25"/>
      <c r="I1763" s="111">
        <f t="shared" si="54"/>
        <v>0</v>
      </c>
      <c r="J1763" s="107" t="str">
        <f t="shared" si="55"/>
        <v/>
      </c>
    </row>
    <row r="1764" spans="1:10">
      <c r="A1764" s="22">
        <v>1774</v>
      </c>
      <c r="B1764" s="22" t="s">
        <v>15</v>
      </c>
      <c r="C1764" s="40" t="s">
        <v>7893</v>
      </c>
      <c r="D1764" s="39" t="s">
        <v>14631</v>
      </c>
      <c r="E1764" s="22">
        <v>12511</v>
      </c>
      <c r="F1764" s="22">
        <v>7</v>
      </c>
      <c r="G1764" s="108">
        <v>1336.8833333333334</v>
      </c>
      <c r="H1764" s="25"/>
      <c r="I1764" s="111">
        <f t="shared" si="54"/>
        <v>0</v>
      </c>
      <c r="J1764" s="107" t="str">
        <f t="shared" si="55"/>
        <v/>
      </c>
    </row>
    <row r="1765" spans="1:10">
      <c r="A1765" s="22">
        <v>1775</v>
      </c>
      <c r="B1765" s="22" t="s">
        <v>15</v>
      </c>
      <c r="C1765" s="40" t="s">
        <v>7892</v>
      </c>
      <c r="D1765" s="39" t="s">
        <v>7891</v>
      </c>
      <c r="E1765" s="22">
        <v>18350</v>
      </c>
      <c r="F1765" s="22">
        <v>5</v>
      </c>
      <c r="G1765" s="108">
        <v>488.56333333333333</v>
      </c>
      <c r="H1765" s="25"/>
      <c r="I1765" s="111">
        <f t="shared" si="54"/>
        <v>0</v>
      </c>
      <c r="J1765" s="107" t="str">
        <f t="shared" si="55"/>
        <v/>
      </c>
    </row>
    <row r="1766" spans="1:10">
      <c r="A1766" s="22">
        <v>1776</v>
      </c>
      <c r="B1766" s="22" t="s">
        <v>15</v>
      </c>
      <c r="C1766" s="40" t="s">
        <v>7890</v>
      </c>
      <c r="D1766" s="39" t="s">
        <v>3854</v>
      </c>
      <c r="E1766" s="22">
        <v>1414</v>
      </c>
      <c r="F1766" s="22">
        <v>8</v>
      </c>
      <c r="G1766" s="108">
        <v>353.80333333333328</v>
      </c>
      <c r="H1766" s="25"/>
      <c r="I1766" s="111">
        <f t="shared" si="54"/>
        <v>0</v>
      </c>
      <c r="J1766" s="107" t="str">
        <f t="shared" si="55"/>
        <v/>
      </c>
    </row>
    <row r="1767" spans="1:10">
      <c r="A1767" s="22">
        <v>1777</v>
      </c>
      <c r="B1767" s="22" t="s">
        <v>15</v>
      </c>
      <c r="C1767" s="40" t="s">
        <v>7889</v>
      </c>
      <c r="D1767" s="39" t="s">
        <v>4180</v>
      </c>
      <c r="E1767" s="22">
        <v>60380</v>
      </c>
      <c r="F1767" s="22">
        <v>24</v>
      </c>
      <c r="G1767" s="108">
        <v>222.70000000000002</v>
      </c>
      <c r="H1767" s="25"/>
      <c r="I1767" s="111">
        <f t="shared" si="54"/>
        <v>0</v>
      </c>
      <c r="J1767" s="107" t="str">
        <f t="shared" si="55"/>
        <v/>
      </c>
    </row>
    <row r="1768" spans="1:10">
      <c r="A1768" s="22">
        <v>1778</v>
      </c>
      <c r="B1768" s="22" t="s">
        <v>15</v>
      </c>
      <c r="C1768" s="40" t="s">
        <v>7888</v>
      </c>
      <c r="D1768" s="39" t="s">
        <v>2813</v>
      </c>
      <c r="E1768" s="22">
        <v>15860</v>
      </c>
      <c r="F1768" s="22">
        <v>22</v>
      </c>
      <c r="G1768" s="108">
        <v>222.23000000000002</v>
      </c>
      <c r="H1768" s="25"/>
      <c r="I1768" s="111">
        <f t="shared" si="54"/>
        <v>0</v>
      </c>
      <c r="J1768" s="107" t="str">
        <f t="shared" si="55"/>
        <v/>
      </c>
    </row>
    <row r="1769" spans="1:10">
      <c r="A1769" s="22">
        <v>1779</v>
      </c>
      <c r="B1769" s="22" t="s">
        <v>15</v>
      </c>
      <c r="C1769" s="40" t="s">
        <v>7887</v>
      </c>
      <c r="D1769" s="39" t="s">
        <v>14221</v>
      </c>
      <c r="E1769" s="22">
        <v>624</v>
      </c>
      <c r="F1769" s="22">
        <v>5</v>
      </c>
      <c r="G1769" s="108">
        <v>250</v>
      </c>
      <c r="H1769" s="25"/>
      <c r="I1769" s="111">
        <f t="shared" si="54"/>
        <v>0</v>
      </c>
      <c r="J1769" s="107" t="str">
        <f t="shared" si="55"/>
        <v/>
      </c>
    </row>
    <row r="1770" spans="1:10">
      <c r="A1770" s="22">
        <v>1780</v>
      </c>
      <c r="B1770" s="22" t="s">
        <v>15</v>
      </c>
      <c r="C1770" s="40" t="s">
        <v>7886</v>
      </c>
      <c r="D1770" s="39" t="s">
        <v>14632</v>
      </c>
      <c r="E1770" s="22">
        <v>12511</v>
      </c>
      <c r="F1770" s="22">
        <v>5</v>
      </c>
      <c r="G1770" s="108">
        <v>1110.1533333333334</v>
      </c>
      <c r="H1770" s="25"/>
      <c r="I1770" s="111">
        <f t="shared" si="54"/>
        <v>0</v>
      </c>
      <c r="J1770" s="107" t="str">
        <f t="shared" si="55"/>
        <v/>
      </c>
    </row>
    <row r="1771" spans="1:10">
      <c r="A1771" s="22">
        <v>1781</v>
      </c>
      <c r="B1771" s="22" t="s">
        <v>15</v>
      </c>
      <c r="C1771" s="40" t="s">
        <v>14633</v>
      </c>
      <c r="D1771" s="39" t="s">
        <v>14634</v>
      </c>
      <c r="E1771" s="22">
        <v>54527</v>
      </c>
      <c r="F1771" s="22">
        <v>36</v>
      </c>
      <c r="G1771" s="108">
        <v>23.48</v>
      </c>
      <c r="H1771" s="25"/>
      <c r="I1771" s="111">
        <f t="shared" si="54"/>
        <v>0</v>
      </c>
      <c r="J1771" s="107" t="str">
        <f t="shared" si="55"/>
        <v/>
      </c>
    </row>
    <row r="1772" spans="1:10">
      <c r="A1772" s="22">
        <v>1782</v>
      </c>
      <c r="B1772" s="22" t="s">
        <v>15</v>
      </c>
      <c r="C1772" s="40" t="s">
        <v>7885</v>
      </c>
      <c r="D1772" s="39" t="s">
        <v>14635</v>
      </c>
      <c r="E1772" s="22">
        <v>11139</v>
      </c>
      <c r="F1772" s="22">
        <v>7</v>
      </c>
      <c r="G1772" s="108">
        <v>776.63333333333321</v>
      </c>
      <c r="H1772" s="25"/>
      <c r="I1772" s="111">
        <f t="shared" si="54"/>
        <v>0</v>
      </c>
      <c r="J1772" s="107" t="str">
        <f t="shared" si="55"/>
        <v/>
      </c>
    </row>
    <row r="1773" spans="1:10">
      <c r="A1773" s="22">
        <v>1783</v>
      </c>
      <c r="B1773" s="22" t="s">
        <v>15</v>
      </c>
      <c r="C1773" s="40" t="s">
        <v>7884</v>
      </c>
      <c r="D1773" s="39" t="s">
        <v>14147</v>
      </c>
      <c r="E1773" s="22">
        <v>50294</v>
      </c>
      <c r="F1773" s="22">
        <v>12</v>
      </c>
      <c r="G1773" s="108">
        <v>596.99</v>
      </c>
      <c r="H1773" s="25"/>
      <c r="I1773" s="111">
        <f t="shared" si="54"/>
        <v>0</v>
      </c>
      <c r="J1773" s="107" t="str">
        <f t="shared" si="55"/>
        <v/>
      </c>
    </row>
    <row r="1774" spans="1:10">
      <c r="A1774" s="22">
        <v>1784</v>
      </c>
      <c r="B1774" s="22" t="s">
        <v>15</v>
      </c>
      <c r="C1774" s="40" t="s">
        <v>7883</v>
      </c>
      <c r="D1774" s="39" t="s">
        <v>7882</v>
      </c>
      <c r="E1774" s="22">
        <v>81349</v>
      </c>
      <c r="F1774" s="22">
        <v>5</v>
      </c>
      <c r="G1774" s="108">
        <v>619.40666666666664</v>
      </c>
      <c r="H1774" s="25"/>
      <c r="I1774" s="111">
        <f t="shared" si="54"/>
        <v>0</v>
      </c>
      <c r="J1774" s="107" t="str">
        <f t="shared" si="55"/>
        <v/>
      </c>
    </row>
    <row r="1775" spans="1:10">
      <c r="A1775" s="22">
        <v>1785</v>
      </c>
      <c r="B1775" s="22" t="s">
        <v>15</v>
      </c>
      <c r="C1775" s="40" t="s">
        <v>7881</v>
      </c>
      <c r="D1775" s="39" t="s">
        <v>3236</v>
      </c>
      <c r="E1775" s="22">
        <v>88044</v>
      </c>
      <c r="F1775" s="22">
        <v>7</v>
      </c>
      <c r="G1775" s="108">
        <v>10.516666666666666</v>
      </c>
      <c r="H1775" s="25"/>
      <c r="I1775" s="111">
        <f t="shared" si="54"/>
        <v>0</v>
      </c>
      <c r="J1775" s="107" t="str">
        <f t="shared" si="55"/>
        <v/>
      </c>
    </row>
    <row r="1776" spans="1:10">
      <c r="A1776" s="22">
        <v>1786</v>
      </c>
      <c r="B1776" s="22" t="s">
        <v>15</v>
      </c>
      <c r="C1776" s="40" t="s">
        <v>4983</v>
      </c>
      <c r="D1776" s="39" t="s">
        <v>3297</v>
      </c>
      <c r="E1776" s="22">
        <v>88044</v>
      </c>
      <c r="F1776" s="22">
        <v>5</v>
      </c>
      <c r="G1776" s="108">
        <v>61.23</v>
      </c>
      <c r="H1776" s="25"/>
      <c r="I1776" s="111">
        <f t="shared" si="54"/>
        <v>0</v>
      </c>
      <c r="J1776" s="107" t="str">
        <f t="shared" si="55"/>
        <v/>
      </c>
    </row>
    <row r="1777" spans="1:10">
      <c r="A1777" s="22">
        <v>1787</v>
      </c>
      <c r="B1777" s="22" t="s">
        <v>15</v>
      </c>
      <c r="C1777" s="40" t="s">
        <v>7880</v>
      </c>
      <c r="D1777" s="39" t="s">
        <v>3297</v>
      </c>
      <c r="E1777" s="22">
        <v>88044</v>
      </c>
      <c r="F1777" s="22">
        <v>10</v>
      </c>
      <c r="G1777" s="108">
        <v>72.19</v>
      </c>
      <c r="H1777" s="25"/>
      <c r="I1777" s="111">
        <f t="shared" si="54"/>
        <v>0</v>
      </c>
      <c r="J1777" s="107" t="str">
        <f t="shared" si="55"/>
        <v/>
      </c>
    </row>
    <row r="1778" spans="1:10">
      <c r="A1778" s="22">
        <v>1788</v>
      </c>
      <c r="B1778" s="22" t="s">
        <v>15</v>
      </c>
      <c r="C1778" s="40" t="s">
        <v>7880</v>
      </c>
      <c r="D1778" s="39" t="s">
        <v>3297</v>
      </c>
      <c r="E1778" s="22">
        <v>99207</v>
      </c>
      <c r="F1778" s="22">
        <v>84</v>
      </c>
      <c r="G1778" s="108">
        <v>40.14</v>
      </c>
      <c r="H1778" s="25"/>
      <c r="I1778" s="111">
        <f t="shared" si="54"/>
        <v>0</v>
      </c>
      <c r="J1778" s="107" t="str">
        <f t="shared" si="55"/>
        <v/>
      </c>
    </row>
    <row r="1779" spans="1:10">
      <c r="A1779" s="22">
        <v>1789</v>
      </c>
      <c r="B1779" s="22" t="s">
        <v>15</v>
      </c>
      <c r="C1779" s="40" t="s">
        <v>7879</v>
      </c>
      <c r="D1779" s="39" t="s">
        <v>3297</v>
      </c>
      <c r="E1779" s="22">
        <v>88044</v>
      </c>
      <c r="F1779" s="22">
        <v>46</v>
      </c>
      <c r="G1779" s="108">
        <v>4.5766666666666671</v>
      </c>
      <c r="H1779" s="25"/>
      <c r="I1779" s="111">
        <f t="shared" si="54"/>
        <v>0</v>
      </c>
      <c r="J1779" s="107" t="str">
        <f t="shared" si="55"/>
        <v/>
      </c>
    </row>
    <row r="1780" spans="1:10">
      <c r="A1780" s="22">
        <v>1790</v>
      </c>
      <c r="B1780" s="22" t="s">
        <v>15</v>
      </c>
      <c r="C1780" s="40" t="s">
        <v>7878</v>
      </c>
      <c r="D1780" s="39" t="s">
        <v>3933</v>
      </c>
      <c r="E1780" s="22">
        <v>99207</v>
      </c>
      <c r="F1780" s="22">
        <v>5</v>
      </c>
      <c r="G1780" s="108">
        <v>31.85</v>
      </c>
      <c r="H1780" s="25"/>
      <c r="I1780" s="111">
        <f t="shared" si="54"/>
        <v>0</v>
      </c>
      <c r="J1780" s="107" t="str">
        <f t="shared" si="55"/>
        <v/>
      </c>
    </row>
    <row r="1781" spans="1:10">
      <c r="A1781" s="22">
        <v>1791</v>
      </c>
      <c r="B1781" s="22" t="s">
        <v>15</v>
      </c>
      <c r="C1781" s="40" t="s">
        <v>4966</v>
      </c>
      <c r="D1781" s="39" t="s">
        <v>3345</v>
      </c>
      <c r="E1781" s="22">
        <v>80205</v>
      </c>
      <c r="F1781" s="22">
        <v>12</v>
      </c>
      <c r="G1781" s="108">
        <v>30.446666666666669</v>
      </c>
      <c r="H1781" s="25"/>
      <c r="I1781" s="111">
        <f t="shared" si="54"/>
        <v>0</v>
      </c>
      <c r="J1781" s="107" t="str">
        <f t="shared" si="55"/>
        <v/>
      </c>
    </row>
    <row r="1782" spans="1:10">
      <c r="A1782" s="22">
        <v>1792</v>
      </c>
      <c r="B1782" s="22" t="s">
        <v>15</v>
      </c>
      <c r="C1782" s="40" t="s">
        <v>1296</v>
      </c>
      <c r="D1782" s="39" t="s">
        <v>3345</v>
      </c>
      <c r="E1782" s="22">
        <v>80205</v>
      </c>
      <c r="F1782" s="22">
        <v>18</v>
      </c>
      <c r="G1782" s="108">
        <v>99.389999999999986</v>
      </c>
      <c r="H1782" s="25"/>
      <c r="I1782" s="111">
        <f t="shared" si="54"/>
        <v>0</v>
      </c>
      <c r="J1782" s="107" t="str">
        <f t="shared" si="55"/>
        <v/>
      </c>
    </row>
    <row r="1783" spans="1:10">
      <c r="A1783" s="22">
        <v>1793</v>
      </c>
      <c r="B1783" s="22" t="s">
        <v>15</v>
      </c>
      <c r="C1783" s="40" t="s">
        <v>1295</v>
      </c>
      <c r="D1783" s="39" t="s">
        <v>3345</v>
      </c>
      <c r="E1783" s="22">
        <v>80205</v>
      </c>
      <c r="F1783" s="22">
        <v>10</v>
      </c>
      <c r="G1783" s="108">
        <v>73.27</v>
      </c>
      <c r="H1783" s="25"/>
      <c r="I1783" s="111">
        <f t="shared" si="54"/>
        <v>0</v>
      </c>
      <c r="J1783" s="107" t="str">
        <f t="shared" si="55"/>
        <v/>
      </c>
    </row>
    <row r="1784" spans="1:10">
      <c r="A1784" s="22">
        <v>1794</v>
      </c>
      <c r="B1784" s="22" t="s">
        <v>15</v>
      </c>
      <c r="C1784" s="40" t="s">
        <v>4954</v>
      </c>
      <c r="D1784" s="39" t="s">
        <v>3214</v>
      </c>
      <c r="E1784" s="22">
        <v>80205</v>
      </c>
      <c r="F1784" s="22">
        <v>37</v>
      </c>
      <c r="G1784" s="108">
        <v>9.91</v>
      </c>
      <c r="H1784" s="25"/>
      <c r="I1784" s="111">
        <f t="shared" ref="I1784:I1847" si="56">F1784*H1784</f>
        <v>0</v>
      </c>
      <c r="J1784" s="107" t="str">
        <f t="shared" si="55"/>
        <v/>
      </c>
    </row>
    <row r="1785" spans="1:10">
      <c r="A1785" s="22">
        <v>1795</v>
      </c>
      <c r="B1785" s="22" t="s">
        <v>15</v>
      </c>
      <c r="C1785" s="40" t="s">
        <v>4952</v>
      </c>
      <c r="D1785" s="39" t="s">
        <v>3214</v>
      </c>
      <c r="E1785" s="22">
        <v>80205</v>
      </c>
      <c r="F1785" s="22">
        <v>32</v>
      </c>
      <c r="G1785" s="108">
        <v>15.520000000000001</v>
      </c>
      <c r="H1785" s="25"/>
      <c r="I1785" s="111">
        <f t="shared" si="56"/>
        <v>0</v>
      </c>
      <c r="J1785" s="107" t="str">
        <f t="shared" si="55"/>
        <v/>
      </c>
    </row>
    <row r="1786" spans="1:10">
      <c r="A1786" s="22">
        <v>1796</v>
      </c>
      <c r="B1786" s="22" t="s">
        <v>15</v>
      </c>
      <c r="C1786" s="40" t="s">
        <v>4951</v>
      </c>
      <c r="D1786" s="39" t="s">
        <v>3214</v>
      </c>
      <c r="E1786" s="22">
        <v>80205</v>
      </c>
      <c r="F1786" s="22">
        <v>103</v>
      </c>
      <c r="G1786" s="108">
        <v>35.319999999999993</v>
      </c>
      <c r="H1786" s="25"/>
      <c r="I1786" s="111">
        <f t="shared" si="56"/>
        <v>0</v>
      </c>
      <c r="J1786" s="107" t="str">
        <f t="shared" si="55"/>
        <v/>
      </c>
    </row>
    <row r="1787" spans="1:10">
      <c r="A1787" s="22">
        <v>1797</v>
      </c>
      <c r="B1787" s="22" t="s">
        <v>15</v>
      </c>
      <c r="C1787" s="40" t="s">
        <v>4950</v>
      </c>
      <c r="D1787" s="39" t="s">
        <v>3214</v>
      </c>
      <c r="E1787" s="22">
        <v>80205</v>
      </c>
      <c r="F1787" s="22">
        <v>5</v>
      </c>
      <c r="G1787" s="108">
        <v>13.913333333333332</v>
      </c>
      <c r="H1787" s="25"/>
      <c r="I1787" s="111">
        <f t="shared" si="56"/>
        <v>0</v>
      </c>
      <c r="J1787" s="107" t="str">
        <f t="shared" si="55"/>
        <v/>
      </c>
    </row>
    <row r="1788" spans="1:10">
      <c r="A1788" s="22">
        <v>1798</v>
      </c>
      <c r="B1788" s="22" t="s">
        <v>15</v>
      </c>
      <c r="C1788" s="40" t="s">
        <v>4948</v>
      </c>
      <c r="D1788" s="39" t="s">
        <v>4808</v>
      </c>
      <c r="E1788" s="22">
        <v>88044</v>
      </c>
      <c r="F1788" s="22">
        <v>6</v>
      </c>
      <c r="G1788" s="108">
        <v>11.056666666666667</v>
      </c>
      <c r="H1788" s="25"/>
      <c r="I1788" s="111">
        <f t="shared" si="56"/>
        <v>0</v>
      </c>
      <c r="J1788" s="107" t="str">
        <f t="shared" si="55"/>
        <v/>
      </c>
    </row>
    <row r="1789" spans="1:10">
      <c r="A1789" s="22">
        <v>1799</v>
      </c>
      <c r="B1789" s="22" t="s">
        <v>15</v>
      </c>
      <c r="C1789" s="40" t="s">
        <v>7877</v>
      </c>
      <c r="D1789" s="39" t="s">
        <v>14636</v>
      </c>
      <c r="E1789" s="22">
        <v>88044</v>
      </c>
      <c r="F1789" s="22">
        <v>6</v>
      </c>
      <c r="G1789" s="108">
        <v>9.7066666666666652</v>
      </c>
      <c r="H1789" s="25"/>
      <c r="I1789" s="111">
        <f t="shared" si="56"/>
        <v>0</v>
      </c>
      <c r="J1789" s="107" t="str">
        <f t="shared" si="55"/>
        <v/>
      </c>
    </row>
    <row r="1790" spans="1:10">
      <c r="A1790" s="22">
        <v>1800</v>
      </c>
      <c r="B1790" s="22" t="s">
        <v>15</v>
      </c>
      <c r="C1790" s="40" t="s">
        <v>7876</v>
      </c>
      <c r="D1790" s="39" t="s">
        <v>7875</v>
      </c>
      <c r="E1790" s="22">
        <v>80205</v>
      </c>
      <c r="F1790" s="22">
        <v>5</v>
      </c>
      <c r="G1790" s="108">
        <v>40.576666666666668</v>
      </c>
      <c r="H1790" s="25"/>
      <c r="I1790" s="111">
        <f t="shared" si="56"/>
        <v>0</v>
      </c>
      <c r="J1790" s="107" t="str">
        <f t="shared" si="55"/>
        <v/>
      </c>
    </row>
    <row r="1791" spans="1:10">
      <c r="A1791" s="22">
        <v>1801</v>
      </c>
      <c r="B1791" s="22" t="s">
        <v>15</v>
      </c>
      <c r="C1791" s="40" t="s">
        <v>4908</v>
      </c>
      <c r="D1791" s="39" t="s">
        <v>3163</v>
      </c>
      <c r="E1791" s="22">
        <v>88044</v>
      </c>
      <c r="F1791" s="22">
        <v>41</v>
      </c>
      <c r="G1791" s="108">
        <v>34.103333333333332</v>
      </c>
      <c r="H1791" s="25"/>
      <c r="I1791" s="111">
        <f t="shared" si="56"/>
        <v>0</v>
      </c>
      <c r="J1791" s="107" t="str">
        <f t="shared" si="55"/>
        <v/>
      </c>
    </row>
    <row r="1792" spans="1:10">
      <c r="A1792" s="22">
        <v>1802</v>
      </c>
      <c r="B1792" s="22" t="s">
        <v>15</v>
      </c>
      <c r="C1792" s="40" t="s">
        <v>7874</v>
      </c>
      <c r="D1792" s="39" t="s">
        <v>3236</v>
      </c>
      <c r="E1792" s="22">
        <v>88044</v>
      </c>
      <c r="F1792" s="22">
        <v>5</v>
      </c>
      <c r="G1792" s="108">
        <v>30.753333333333334</v>
      </c>
      <c r="H1792" s="25"/>
      <c r="I1792" s="111">
        <f t="shared" si="56"/>
        <v>0</v>
      </c>
      <c r="J1792" s="107" t="str">
        <f t="shared" si="55"/>
        <v/>
      </c>
    </row>
    <row r="1793" spans="1:10">
      <c r="A1793" s="22">
        <v>1803</v>
      </c>
      <c r="B1793" s="22" t="s">
        <v>15</v>
      </c>
      <c r="C1793" s="40" t="s">
        <v>7873</v>
      </c>
      <c r="D1793" s="39" t="s">
        <v>2752</v>
      </c>
      <c r="E1793" s="22">
        <v>88044</v>
      </c>
      <c r="F1793" s="22">
        <v>4211</v>
      </c>
      <c r="G1793" s="108">
        <v>0.22</v>
      </c>
      <c r="H1793" s="25"/>
      <c r="I1793" s="111">
        <f t="shared" si="56"/>
        <v>0</v>
      </c>
      <c r="J1793" s="107" t="str">
        <f t="shared" si="55"/>
        <v/>
      </c>
    </row>
    <row r="1794" spans="1:10">
      <c r="A1794" s="22">
        <v>1804</v>
      </c>
      <c r="B1794" s="22" t="s">
        <v>15</v>
      </c>
      <c r="C1794" s="40" t="s">
        <v>7870</v>
      </c>
      <c r="D1794" s="39" t="s">
        <v>2752</v>
      </c>
      <c r="E1794" s="22">
        <v>88044</v>
      </c>
      <c r="F1794" s="22">
        <v>32</v>
      </c>
      <c r="G1794" s="108">
        <v>15.383333333333333</v>
      </c>
      <c r="H1794" s="25"/>
      <c r="I1794" s="111">
        <f t="shared" si="56"/>
        <v>0</v>
      </c>
      <c r="J1794" s="107" t="str">
        <f t="shared" ref="J1794:J1857" si="57">IF(H:H&gt;G:G, "Above Estimated Unit Price", "")</f>
        <v/>
      </c>
    </row>
    <row r="1795" spans="1:10">
      <c r="A1795" s="22">
        <v>1805</v>
      </c>
      <c r="B1795" s="22" t="s">
        <v>15</v>
      </c>
      <c r="C1795" s="40" t="s">
        <v>4862</v>
      </c>
      <c r="D1795" s="39" t="s">
        <v>14637</v>
      </c>
      <c r="E1795" s="22">
        <v>88044</v>
      </c>
      <c r="F1795" s="22">
        <v>815</v>
      </c>
      <c r="G1795" s="108">
        <v>10.86</v>
      </c>
      <c r="H1795" s="25"/>
      <c r="I1795" s="111">
        <f t="shared" si="56"/>
        <v>0</v>
      </c>
      <c r="J1795" s="107" t="str">
        <f t="shared" si="57"/>
        <v/>
      </c>
    </row>
    <row r="1796" spans="1:10">
      <c r="A1796" s="22">
        <v>1806</v>
      </c>
      <c r="B1796" s="22" t="s">
        <v>15</v>
      </c>
      <c r="C1796" s="40" t="s">
        <v>7869</v>
      </c>
      <c r="D1796" s="39" t="s">
        <v>14638</v>
      </c>
      <c r="E1796" s="22">
        <v>88044</v>
      </c>
      <c r="F1796" s="22">
        <v>5</v>
      </c>
      <c r="G1796" s="108">
        <v>308.71333333333337</v>
      </c>
      <c r="H1796" s="25"/>
      <c r="I1796" s="111">
        <f t="shared" si="56"/>
        <v>0</v>
      </c>
      <c r="J1796" s="107" t="str">
        <f t="shared" si="57"/>
        <v/>
      </c>
    </row>
    <row r="1797" spans="1:10">
      <c r="A1797" s="22">
        <v>1807</v>
      </c>
      <c r="B1797" s="22" t="s">
        <v>15</v>
      </c>
      <c r="C1797" s="40" t="s">
        <v>7868</v>
      </c>
      <c r="D1797" s="39" t="s">
        <v>2775</v>
      </c>
      <c r="E1797" s="22">
        <v>81343</v>
      </c>
      <c r="F1797" s="22">
        <v>85</v>
      </c>
      <c r="G1797" s="108">
        <v>0.62333333333333341</v>
      </c>
      <c r="H1797" s="25"/>
      <c r="I1797" s="111">
        <f t="shared" si="56"/>
        <v>0</v>
      </c>
      <c r="J1797" s="107" t="str">
        <f t="shared" si="57"/>
        <v/>
      </c>
    </row>
    <row r="1798" spans="1:10">
      <c r="A1798" s="22">
        <v>1808</v>
      </c>
      <c r="B1798" s="22" t="s">
        <v>15</v>
      </c>
      <c r="C1798" s="40" t="s">
        <v>7867</v>
      </c>
      <c r="D1798" s="39" t="s">
        <v>3410</v>
      </c>
      <c r="E1798" s="22">
        <v>88044</v>
      </c>
      <c r="F1798" s="22">
        <v>25</v>
      </c>
      <c r="G1798" s="108">
        <v>3.1333333333333333</v>
      </c>
      <c r="H1798" s="25"/>
      <c r="I1798" s="111">
        <f t="shared" si="56"/>
        <v>0</v>
      </c>
      <c r="J1798" s="107" t="str">
        <f t="shared" si="57"/>
        <v/>
      </c>
    </row>
    <row r="1799" spans="1:10">
      <c r="A1799" s="22">
        <v>1809</v>
      </c>
      <c r="B1799" s="22" t="s">
        <v>15</v>
      </c>
      <c r="C1799" s="40" t="s">
        <v>7866</v>
      </c>
      <c r="D1799" s="39" t="s">
        <v>3817</v>
      </c>
      <c r="E1799" s="22">
        <v>88044</v>
      </c>
      <c r="F1799" s="22">
        <v>50</v>
      </c>
      <c r="G1799" s="108">
        <v>1.7400000000000002</v>
      </c>
      <c r="H1799" s="25"/>
      <c r="I1799" s="111">
        <f t="shared" si="56"/>
        <v>0</v>
      </c>
      <c r="J1799" s="107" t="str">
        <f t="shared" si="57"/>
        <v/>
      </c>
    </row>
    <row r="1800" spans="1:10">
      <c r="A1800" s="22">
        <v>1810</v>
      </c>
      <c r="B1800" s="22" t="s">
        <v>15</v>
      </c>
      <c r="C1800" s="40" t="s">
        <v>4828</v>
      </c>
      <c r="D1800" s="39" t="s">
        <v>3796</v>
      </c>
      <c r="E1800" s="22">
        <v>88044</v>
      </c>
      <c r="F1800" s="22">
        <v>5</v>
      </c>
      <c r="G1800" s="108">
        <v>70.7</v>
      </c>
      <c r="H1800" s="25"/>
      <c r="I1800" s="111">
        <f t="shared" si="56"/>
        <v>0</v>
      </c>
      <c r="J1800" s="107" t="str">
        <f t="shared" si="57"/>
        <v/>
      </c>
    </row>
    <row r="1801" spans="1:10">
      <c r="A1801" s="22">
        <v>1811</v>
      </c>
      <c r="B1801" s="22" t="s">
        <v>15</v>
      </c>
      <c r="C1801" s="40" t="s">
        <v>7865</v>
      </c>
      <c r="D1801" s="39" t="s">
        <v>3795</v>
      </c>
      <c r="E1801" s="22">
        <v>88044</v>
      </c>
      <c r="F1801" s="22">
        <v>35</v>
      </c>
      <c r="G1801" s="108">
        <v>3.0866666666666664</v>
      </c>
      <c r="H1801" s="25"/>
      <c r="I1801" s="111">
        <f t="shared" si="56"/>
        <v>0</v>
      </c>
      <c r="J1801" s="107" t="str">
        <f t="shared" si="57"/>
        <v/>
      </c>
    </row>
    <row r="1802" spans="1:10">
      <c r="A1802" s="22">
        <v>1812</v>
      </c>
      <c r="B1802" s="22" t="s">
        <v>15</v>
      </c>
      <c r="C1802" s="40" t="s">
        <v>7864</v>
      </c>
      <c r="D1802" s="39" t="s">
        <v>3834</v>
      </c>
      <c r="E1802" s="22">
        <v>88044</v>
      </c>
      <c r="F1802" s="22">
        <v>15</v>
      </c>
      <c r="G1802" s="108">
        <v>8.370000000000001</v>
      </c>
      <c r="H1802" s="25"/>
      <c r="I1802" s="111">
        <f t="shared" si="56"/>
        <v>0</v>
      </c>
      <c r="J1802" s="107" t="str">
        <f t="shared" si="57"/>
        <v/>
      </c>
    </row>
    <row r="1803" spans="1:10">
      <c r="A1803" s="22">
        <v>1813</v>
      </c>
      <c r="B1803" s="22" t="s">
        <v>15</v>
      </c>
      <c r="C1803" s="40" t="s">
        <v>4816</v>
      </c>
      <c r="D1803" s="39" t="s">
        <v>3795</v>
      </c>
      <c r="E1803" s="22">
        <v>88044</v>
      </c>
      <c r="F1803" s="22">
        <v>396</v>
      </c>
      <c r="G1803" s="108">
        <v>6.8599999999999994</v>
      </c>
      <c r="H1803" s="25"/>
      <c r="I1803" s="111">
        <f t="shared" si="56"/>
        <v>0</v>
      </c>
      <c r="J1803" s="107" t="str">
        <f t="shared" si="57"/>
        <v/>
      </c>
    </row>
    <row r="1804" spans="1:10">
      <c r="A1804" s="22">
        <v>1814</v>
      </c>
      <c r="B1804" s="22" t="s">
        <v>15</v>
      </c>
      <c r="C1804" s="40" t="s">
        <v>4813</v>
      </c>
      <c r="D1804" s="39" t="s">
        <v>4812</v>
      </c>
      <c r="E1804" s="22">
        <v>81352</v>
      </c>
      <c r="F1804" s="22">
        <v>29</v>
      </c>
      <c r="G1804" s="108">
        <v>2.62</v>
      </c>
      <c r="H1804" s="25"/>
      <c r="I1804" s="111">
        <f t="shared" si="56"/>
        <v>0</v>
      </c>
      <c r="J1804" s="107" t="str">
        <f t="shared" si="57"/>
        <v/>
      </c>
    </row>
    <row r="1805" spans="1:10">
      <c r="A1805" s="22">
        <v>1815</v>
      </c>
      <c r="B1805" s="22" t="s">
        <v>15</v>
      </c>
      <c r="C1805" s="40" t="s">
        <v>1275</v>
      </c>
      <c r="D1805" s="39" t="s">
        <v>3214</v>
      </c>
      <c r="E1805" s="22">
        <v>88044</v>
      </c>
      <c r="F1805" s="22">
        <v>109</v>
      </c>
      <c r="G1805" s="108">
        <v>1.6199999999999999</v>
      </c>
      <c r="H1805" s="25"/>
      <c r="I1805" s="111">
        <f t="shared" si="56"/>
        <v>0</v>
      </c>
      <c r="J1805" s="107" t="str">
        <f t="shared" si="57"/>
        <v/>
      </c>
    </row>
    <row r="1806" spans="1:10">
      <c r="A1806" s="22">
        <v>1816</v>
      </c>
      <c r="B1806" s="22" t="s">
        <v>15</v>
      </c>
      <c r="C1806" s="40" t="s">
        <v>4809</v>
      </c>
      <c r="D1806" s="39" t="s">
        <v>4808</v>
      </c>
      <c r="E1806" s="22">
        <v>88044</v>
      </c>
      <c r="F1806" s="22">
        <v>152</v>
      </c>
      <c r="G1806" s="108">
        <v>1.01</v>
      </c>
      <c r="H1806" s="25"/>
      <c r="I1806" s="111">
        <f t="shared" si="56"/>
        <v>0</v>
      </c>
      <c r="J1806" s="107" t="str">
        <f t="shared" si="57"/>
        <v/>
      </c>
    </row>
    <row r="1807" spans="1:10">
      <c r="A1807" s="22">
        <v>1817</v>
      </c>
      <c r="B1807" s="22" t="s">
        <v>15</v>
      </c>
      <c r="C1807" s="40" t="s">
        <v>7862</v>
      </c>
      <c r="D1807" s="39" t="s">
        <v>14639</v>
      </c>
      <c r="E1807" s="22">
        <v>88044</v>
      </c>
      <c r="F1807" s="22">
        <v>5</v>
      </c>
      <c r="G1807" s="108">
        <v>34.043333333333329</v>
      </c>
      <c r="H1807" s="25"/>
      <c r="I1807" s="111">
        <f t="shared" si="56"/>
        <v>0</v>
      </c>
      <c r="J1807" s="107" t="str">
        <f t="shared" si="57"/>
        <v/>
      </c>
    </row>
    <row r="1808" spans="1:10">
      <c r="A1808" s="22">
        <v>1818</v>
      </c>
      <c r="B1808" s="22" t="s">
        <v>15</v>
      </c>
      <c r="C1808" s="40" t="s">
        <v>4797</v>
      </c>
      <c r="D1808" s="39" t="s">
        <v>2743</v>
      </c>
      <c r="E1808" s="22">
        <v>88044</v>
      </c>
      <c r="F1808" s="22">
        <v>29</v>
      </c>
      <c r="G1808" s="108">
        <v>2.5666666666666669</v>
      </c>
      <c r="H1808" s="25"/>
      <c r="I1808" s="111">
        <f t="shared" si="56"/>
        <v>0</v>
      </c>
      <c r="J1808" s="107" t="str">
        <f t="shared" si="57"/>
        <v/>
      </c>
    </row>
    <row r="1809" spans="1:10">
      <c r="A1809" s="22">
        <v>1819</v>
      </c>
      <c r="B1809" s="22" t="s">
        <v>15</v>
      </c>
      <c r="C1809" s="40" t="s">
        <v>4788</v>
      </c>
      <c r="D1809" s="39" t="s">
        <v>2743</v>
      </c>
      <c r="E1809" s="22">
        <v>88044</v>
      </c>
      <c r="F1809" s="22">
        <v>163</v>
      </c>
      <c r="G1809" s="108">
        <v>0.98666666666666669</v>
      </c>
      <c r="H1809" s="25"/>
      <c r="I1809" s="111">
        <f t="shared" si="56"/>
        <v>0</v>
      </c>
      <c r="J1809" s="107" t="str">
        <f t="shared" si="57"/>
        <v/>
      </c>
    </row>
    <row r="1810" spans="1:10">
      <c r="A1810" s="22">
        <v>1820</v>
      </c>
      <c r="B1810" s="22" t="s">
        <v>15</v>
      </c>
      <c r="C1810" s="40" t="s">
        <v>4784</v>
      </c>
      <c r="D1810" s="39" t="s">
        <v>2743</v>
      </c>
      <c r="E1810" s="22">
        <v>88044</v>
      </c>
      <c r="F1810" s="22">
        <v>145</v>
      </c>
      <c r="G1810" s="108">
        <v>0.98</v>
      </c>
      <c r="H1810" s="25"/>
      <c r="I1810" s="111">
        <f t="shared" si="56"/>
        <v>0</v>
      </c>
      <c r="J1810" s="107" t="str">
        <f t="shared" si="57"/>
        <v/>
      </c>
    </row>
    <row r="1811" spans="1:10">
      <c r="A1811" s="22">
        <v>1821</v>
      </c>
      <c r="B1811" s="22" t="s">
        <v>15</v>
      </c>
      <c r="C1811" s="40" t="s">
        <v>1273</v>
      </c>
      <c r="D1811" s="39" t="s">
        <v>14085</v>
      </c>
      <c r="E1811" s="22">
        <v>88044</v>
      </c>
      <c r="F1811" s="22">
        <v>50</v>
      </c>
      <c r="G1811" s="108">
        <v>1.0899999999999999</v>
      </c>
      <c r="H1811" s="25"/>
      <c r="I1811" s="111">
        <f t="shared" si="56"/>
        <v>0</v>
      </c>
      <c r="J1811" s="107" t="str">
        <f t="shared" si="57"/>
        <v/>
      </c>
    </row>
    <row r="1812" spans="1:10">
      <c r="A1812" s="22">
        <v>1822</v>
      </c>
      <c r="B1812" s="22" t="s">
        <v>15</v>
      </c>
      <c r="C1812" s="40" t="s">
        <v>4774</v>
      </c>
      <c r="D1812" s="39" t="s">
        <v>2743</v>
      </c>
      <c r="E1812" s="22">
        <v>88044</v>
      </c>
      <c r="F1812" s="22">
        <v>44</v>
      </c>
      <c r="G1812" s="108">
        <v>4.0799999999999992</v>
      </c>
      <c r="H1812" s="25"/>
      <c r="I1812" s="111">
        <f t="shared" si="56"/>
        <v>0</v>
      </c>
      <c r="J1812" s="107" t="str">
        <f t="shared" si="57"/>
        <v/>
      </c>
    </row>
    <row r="1813" spans="1:10">
      <c r="A1813" s="22">
        <v>1823</v>
      </c>
      <c r="B1813" s="22" t="s">
        <v>15</v>
      </c>
      <c r="C1813" s="40" t="s">
        <v>1272</v>
      </c>
      <c r="D1813" s="39" t="s">
        <v>2743</v>
      </c>
      <c r="E1813" s="22">
        <v>88044</v>
      </c>
      <c r="F1813" s="22">
        <v>792</v>
      </c>
      <c r="G1813" s="108">
        <v>0.84666666666666668</v>
      </c>
      <c r="H1813" s="25"/>
      <c r="I1813" s="111">
        <f t="shared" si="56"/>
        <v>0</v>
      </c>
      <c r="J1813" s="107" t="str">
        <f t="shared" si="57"/>
        <v/>
      </c>
    </row>
    <row r="1814" spans="1:10">
      <c r="A1814" s="22">
        <v>1824</v>
      </c>
      <c r="B1814" s="22" t="s">
        <v>15</v>
      </c>
      <c r="C1814" s="40" t="s">
        <v>4772</v>
      </c>
      <c r="D1814" s="39" t="s">
        <v>2743</v>
      </c>
      <c r="E1814" s="22">
        <v>88044</v>
      </c>
      <c r="F1814" s="22">
        <v>152</v>
      </c>
      <c r="G1814" s="108">
        <v>1.5266666666666666</v>
      </c>
      <c r="H1814" s="25"/>
      <c r="I1814" s="111">
        <f t="shared" si="56"/>
        <v>0</v>
      </c>
      <c r="J1814" s="107" t="str">
        <f t="shared" si="57"/>
        <v/>
      </c>
    </row>
    <row r="1815" spans="1:10">
      <c r="A1815" s="22">
        <v>1825</v>
      </c>
      <c r="B1815" s="22" t="s">
        <v>15</v>
      </c>
      <c r="C1815" s="40" t="s">
        <v>4771</v>
      </c>
      <c r="D1815" s="39" t="s">
        <v>7861</v>
      </c>
      <c r="E1815" s="22" t="s">
        <v>1236</v>
      </c>
      <c r="F1815" s="22">
        <v>12</v>
      </c>
      <c r="G1815" s="108">
        <v>20.75</v>
      </c>
      <c r="H1815" s="25"/>
      <c r="I1815" s="111">
        <f t="shared" si="56"/>
        <v>0</v>
      </c>
      <c r="J1815" s="107" t="str">
        <f t="shared" si="57"/>
        <v/>
      </c>
    </row>
    <row r="1816" spans="1:10">
      <c r="A1816" s="22">
        <v>1826</v>
      </c>
      <c r="B1816" s="22" t="s">
        <v>15</v>
      </c>
      <c r="C1816" s="40" t="s">
        <v>4771</v>
      </c>
      <c r="D1816" s="39" t="s">
        <v>2743</v>
      </c>
      <c r="E1816" s="22">
        <v>88044</v>
      </c>
      <c r="F1816" s="22">
        <v>2756</v>
      </c>
      <c r="G1816" s="108">
        <v>1.0833333333333333</v>
      </c>
      <c r="H1816" s="25"/>
      <c r="I1816" s="111">
        <f t="shared" si="56"/>
        <v>0</v>
      </c>
      <c r="J1816" s="107" t="str">
        <f t="shared" si="57"/>
        <v/>
      </c>
    </row>
    <row r="1817" spans="1:10">
      <c r="A1817" s="22">
        <v>1827</v>
      </c>
      <c r="B1817" s="22" t="s">
        <v>15</v>
      </c>
      <c r="C1817" s="40" t="s">
        <v>1271</v>
      </c>
      <c r="D1817" s="39" t="s">
        <v>2743</v>
      </c>
      <c r="E1817" s="22">
        <v>88044</v>
      </c>
      <c r="F1817" s="22">
        <v>138</v>
      </c>
      <c r="G1817" s="108">
        <v>1.07</v>
      </c>
      <c r="H1817" s="25"/>
      <c r="I1817" s="111">
        <f t="shared" si="56"/>
        <v>0</v>
      </c>
      <c r="J1817" s="107" t="str">
        <f t="shared" si="57"/>
        <v/>
      </c>
    </row>
    <row r="1818" spans="1:10">
      <c r="A1818" s="22">
        <v>1828</v>
      </c>
      <c r="B1818" s="22" t="s">
        <v>15</v>
      </c>
      <c r="C1818" s="40" t="s">
        <v>4770</v>
      </c>
      <c r="D1818" s="39" t="s">
        <v>2743</v>
      </c>
      <c r="E1818" s="22">
        <v>88044</v>
      </c>
      <c r="F1818" s="22">
        <v>83</v>
      </c>
      <c r="G1818" s="108">
        <v>5.2033333333333331</v>
      </c>
      <c r="H1818" s="25"/>
      <c r="I1818" s="111">
        <f t="shared" si="56"/>
        <v>0</v>
      </c>
      <c r="J1818" s="107" t="str">
        <f t="shared" si="57"/>
        <v/>
      </c>
    </row>
    <row r="1819" spans="1:10">
      <c r="A1819" s="22">
        <v>1829</v>
      </c>
      <c r="B1819" s="22" t="s">
        <v>15</v>
      </c>
      <c r="C1819" s="40" t="s">
        <v>1270</v>
      </c>
      <c r="D1819" s="39" t="s">
        <v>2743</v>
      </c>
      <c r="E1819" s="22">
        <v>88044</v>
      </c>
      <c r="F1819" s="22">
        <v>18</v>
      </c>
      <c r="G1819" s="108">
        <v>3.6366666666666667</v>
      </c>
      <c r="H1819" s="25"/>
      <c r="I1819" s="111">
        <f t="shared" si="56"/>
        <v>0</v>
      </c>
      <c r="J1819" s="107" t="str">
        <f t="shared" si="57"/>
        <v/>
      </c>
    </row>
    <row r="1820" spans="1:10">
      <c r="A1820" s="22">
        <v>1830</v>
      </c>
      <c r="B1820" s="22" t="s">
        <v>15</v>
      </c>
      <c r="C1820" s="40" t="s">
        <v>7860</v>
      </c>
      <c r="D1820" s="39" t="s">
        <v>2743</v>
      </c>
      <c r="E1820" s="22">
        <v>88044</v>
      </c>
      <c r="F1820" s="22">
        <v>362</v>
      </c>
      <c r="G1820" s="108">
        <v>0.69666666666666666</v>
      </c>
      <c r="H1820" s="25"/>
      <c r="I1820" s="111">
        <f t="shared" si="56"/>
        <v>0</v>
      </c>
      <c r="J1820" s="107" t="str">
        <f t="shared" si="57"/>
        <v/>
      </c>
    </row>
    <row r="1821" spans="1:10">
      <c r="A1821" s="22">
        <v>1831</v>
      </c>
      <c r="B1821" s="22" t="s">
        <v>15</v>
      </c>
      <c r="C1821" s="40" t="s">
        <v>7859</v>
      </c>
      <c r="D1821" s="39" t="s">
        <v>2743</v>
      </c>
      <c r="E1821" s="22">
        <v>88044</v>
      </c>
      <c r="F1821" s="22">
        <v>205</v>
      </c>
      <c r="G1821" s="108">
        <v>1.5266666666666666</v>
      </c>
      <c r="H1821" s="25"/>
      <c r="I1821" s="111">
        <f t="shared" si="56"/>
        <v>0</v>
      </c>
      <c r="J1821" s="107" t="str">
        <f t="shared" si="57"/>
        <v/>
      </c>
    </row>
    <row r="1822" spans="1:10">
      <c r="A1822" s="22">
        <v>1832</v>
      </c>
      <c r="B1822" s="22" t="s">
        <v>15</v>
      </c>
      <c r="C1822" s="40" t="s">
        <v>4766</v>
      </c>
      <c r="D1822" s="39" t="s">
        <v>2743</v>
      </c>
      <c r="E1822" s="22">
        <v>88044</v>
      </c>
      <c r="F1822" s="22">
        <v>63</v>
      </c>
      <c r="G1822" s="108">
        <v>1.07</v>
      </c>
      <c r="H1822" s="25"/>
      <c r="I1822" s="111">
        <f t="shared" si="56"/>
        <v>0</v>
      </c>
      <c r="J1822" s="107" t="str">
        <f t="shared" si="57"/>
        <v/>
      </c>
    </row>
    <row r="1823" spans="1:10">
      <c r="A1823" s="22">
        <v>1833</v>
      </c>
      <c r="B1823" s="22" t="s">
        <v>15</v>
      </c>
      <c r="C1823" s="40" t="s">
        <v>4765</v>
      </c>
      <c r="D1823" s="39" t="s">
        <v>14640</v>
      </c>
      <c r="E1823" s="22">
        <v>88044</v>
      </c>
      <c r="F1823" s="22">
        <v>62</v>
      </c>
      <c r="G1823" s="108">
        <v>47.02</v>
      </c>
      <c r="H1823" s="25"/>
      <c r="I1823" s="111">
        <f t="shared" si="56"/>
        <v>0</v>
      </c>
      <c r="J1823" s="107" t="str">
        <f t="shared" si="57"/>
        <v/>
      </c>
    </row>
    <row r="1824" spans="1:10">
      <c r="A1824" s="22">
        <v>1834</v>
      </c>
      <c r="B1824" s="22" t="s">
        <v>15</v>
      </c>
      <c r="C1824" s="40" t="s">
        <v>7856</v>
      </c>
      <c r="D1824" s="39" t="s">
        <v>2743</v>
      </c>
      <c r="E1824" s="22">
        <v>88044</v>
      </c>
      <c r="F1824" s="22">
        <v>64</v>
      </c>
      <c r="G1824" s="108">
        <v>2.1800000000000002</v>
      </c>
      <c r="H1824" s="25"/>
      <c r="I1824" s="111">
        <f t="shared" si="56"/>
        <v>0</v>
      </c>
      <c r="J1824" s="107" t="str">
        <f t="shared" si="57"/>
        <v/>
      </c>
    </row>
    <row r="1825" spans="1:10">
      <c r="A1825" s="22">
        <v>1835</v>
      </c>
      <c r="B1825" s="22" t="s">
        <v>15</v>
      </c>
      <c r="C1825" s="40" t="s">
        <v>7855</v>
      </c>
      <c r="D1825" s="39" t="s">
        <v>2743</v>
      </c>
      <c r="E1825" s="22">
        <v>88044</v>
      </c>
      <c r="F1825" s="22">
        <v>759</v>
      </c>
      <c r="G1825" s="108">
        <v>1.1166666666666665</v>
      </c>
      <c r="H1825" s="25"/>
      <c r="I1825" s="111">
        <f t="shared" si="56"/>
        <v>0</v>
      </c>
      <c r="J1825" s="107" t="str">
        <f t="shared" si="57"/>
        <v/>
      </c>
    </row>
    <row r="1826" spans="1:10">
      <c r="A1826" s="22">
        <v>1836</v>
      </c>
      <c r="B1826" s="22" t="s">
        <v>15</v>
      </c>
      <c r="C1826" s="40" t="s">
        <v>1265</v>
      </c>
      <c r="D1826" s="39" t="s">
        <v>2791</v>
      </c>
      <c r="E1826" s="22">
        <v>88044</v>
      </c>
      <c r="F1826" s="22">
        <v>8</v>
      </c>
      <c r="G1826" s="108">
        <v>16.16</v>
      </c>
      <c r="H1826" s="25"/>
      <c r="I1826" s="111">
        <f t="shared" si="56"/>
        <v>0</v>
      </c>
      <c r="J1826" s="107" t="str">
        <f t="shared" si="57"/>
        <v/>
      </c>
    </row>
    <row r="1827" spans="1:10">
      <c r="A1827" s="22">
        <v>1837</v>
      </c>
      <c r="B1827" s="22" t="s">
        <v>15</v>
      </c>
      <c r="C1827" s="40" t="s">
        <v>7854</v>
      </c>
      <c r="D1827" s="39" t="s">
        <v>2658</v>
      </c>
      <c r="E1827" s="22">
        <v>88044</v>
      </c>
      <c r="F1827" s="22">
        <v>5</v>
      </c>
      <c r="G1827" s="108">
        <v>20.29</v>
      </c>
      <c r="H1827" s="25"/>
      <c r="I1827" s="111">
        <f t="shared" si="56"/>
        <v>0</v>
      </c>
      <c r="J1827" s="107" t="str">
        <f t="shared" si="57"/>
        <v/>
      </c>
    </row>
    <row r="1828" spans="1:10">
      <c r="A1828" s="22">
        <v>1838</v>
      </c>
      <c r="B1828" s="22" t="s">
        <v>15</v>
      </c>
      <c r="C1828" s="40" t="s">
        <v>7853</v>
      </c>
      <c r="D1828" s="39" t="s">
        <v>7617</v>
      </c>
      <c r="E1828" s="22">
        <v>88044</v>
      </c>
      <c r="F1828" s="22">
        <v>5</v>
      </c>
      <c r="G1828" s="108">
        <v>22.826666666666664</v>
      </c>
      <c r="H1828" s="25"/>
      <c r="I1828" s="111">
        <f t="shared" si="56"/>
        <v>0</v>
      </c>
      <c r="J1828" s="107" t="str">
        <f t="shared" si="57"/>
        <v/>
      </c>
    </row>
    <row r="1829" spans="1:10">
      <c r="A1829" s="22">
        <v>1839</v>
      </c>
      <c r="B1829" s="22" t="s">
        <v>15</v>
      </c>
      <c r="C1829" s="40" t="s">
        <v>7852</v>
      </c>
      <c r="D1829" s="39" t="s">
        <v>2755</v>
      </c>
      <c r="E1829" s="22">
        <v>5939</v>
      </c>
      <c r="F1829" s="22">
        <v>8</v>
      </c>
      <c r="G1829" s="108">
        <v>35.64</v>
      </c>
      <c r="H1829" s="25"/>
      <c r="I1829" s="111">
        <f t="shared" si="56"/>
        <v>0</v>
      </c>
      <c r="J1829" s="107" t="str">
        <f t="shared" si="57"/>
        <v/>
      </c>
    </row>
    <row r="1830" spans="1:10">
      <c r="A1830" s="22">
        <v>1840</v>
      </c>
      <c r="B1830" s="22" t="s">
        <v>15</v>
      </c>
      <c r="C1830" s="40" t="s">
        <v>7851</v>
      </c>
      <c r="D1830" s="39" t="s">
        <v>14170</v>
      </c>
      <c r="E1830" s="22">
        <v>15860</v>
      </c>
      <c r="F1830" s="22">
        <v>5</v>
      </c>
      <c r="G1830" s="108">
        <v>780.75333333333322</v>
      </c>
      <c r="H1830" s="25"/>
      <c r="I1830" s="111">
        <f t="shared" si="56"/>
        <v>0</v>
      </c>
      <c r="J1830" s="107" t="str">
        <f t="shared" si="57"/>
        <v/>
      </c>
    </row>
    <row r="1831" spans="1:10">
      <c r="A1831" s="22">
        <v>1841</v>
      </c>
      <c r="B1831" s="22" t="s">
        <v>15</v>
      </c>
      <c r="C1831" s="40" t="s">
        <v>7850</v>
      </c>
      <c r="D1831" s="39" t="s">
        <v>14170</v>
      </c>
      <c r="E1831" s="22">
        <v>15860</v>
      </c>
      <c r="F1831" s="22">
        <v>5</v>
      </c>
      <c r="G1831" s="108">
        <v>182.41</v>
      </c>
      <c r="H1831" s="25"/>
      <c r="I1831" s="111">
        <f t="shared" si="56"/>
        <v>0</v>
      </c>
      <c r="J1831" s="107" t="str">
        <f t="shared" si="57"/>
        <v/>
      </c>
    </row>
    <row r="1832" spans="1:10">
      <c r="A1832" s="22">
        <v>1842</v>
      </c>
      <c r="B1832" s="22" t="s">
        <v>15</v>
      </c>
      <c r="C1832" s="40" t="s">
        <v>7849</v>
      </c>
      <c r="D1832" s="39" t="s">
        <v>14170</v>
      </c>
      <c r="E1832" s="22">
        <v>15860</v>
      </c>
      <c r="F1832" s="22">
        <v>5</v>
      </c>
      <c r="G1832" s="108">
        <v>303.99</v>
      </c>
      <c r="H1832" s="25"/>
      <c r="I1832" s="111">
        <f t="shared" si="56"/>
        <v>0</v>
      </c>
      <c r="J1832" s="107" t="str">
        <f t="shared" si="57"/>
        <v/>
      </c>
    </row>
    <row r="1833" spans="1:10">
      <c r="A1833" s="22">
        <v>1843</v>
      </c>
      <c r="B1833" s="22" t="s">
        <v>15</v>
      </c>
      <c r="C1833" s="40" t="s">
        <v>7848</v>
      </c>
      <c r="D1833" s="39" t="s">
        <v>14273</v>
      </c>
      <c r="E1833" s="22" t="s">
        <v>7637</v>
      </c>
      <c r="F1833" s="22">
        <v>20</v>
      </c>
      <c r="G1833" s="108">
        <v>24.32</v>
      </c>
      <c r="H1833" s="25"/>
      <c r="I1833" s="111">
        <f t="shared" si="56"/>
        <v>0</v>
      </c>
      <c r="J1833" s="107" t="str">
        <f t="shared" si="57"/>
        <v/>
      </c>
    </row>
    <row r="1834" spans="1:10">
      <c r="A1834" s="22">
        <v>1844</v>
      </c>
      <c r="B1834" s="22" t="s">
        <v>15</v>
      </c>
      <c r="C1834" s="40" t="s">
        <v>7847</v>
      </c>
      <c r="D1834" s="39" t="s">
        <v>14273</v>
      </c>
      <c r="E1834" s="22">
        <v>81343</v>
      </c>
      <c r="F1834" s="22">
        <v>16</v>
      </c>
      <c r="G1834" s="108">
        <v>179.24666666666667</v>
      </c>
      <c r="H1834" s="25"/>
      <c r="I1834" s="111">
        <f t="shared" si="56"/>
        <v>0</v>
      </c>
      <c r="J1834" s="107" t="str">
        <f t="shared" si="57"/>
        <v/>
      </c>
    </row>
    <row r="1835" spans="1:10">
      <c r="A1835" s="22">
        <v>1845</v>
      </c>
      <c r="B1835" s="22" t="s">
        <v>15</v>
      </c>
      <c r="C1835" s="40" t="s">
        <v>7846</v>
      </c>
      <c r="D1835" s="39" t="s">
        <v>14273</v>
      </c>
      <c r="E1835" s="22">
        <v>81343</v>
      </c>
      <c r="F1835" s="22">
        <v>7</v>
      </c>
      <c r="G1835" s="108">
        <v>179.24666666666667</v>
      </c>
      <c r="H1835" s="25"/>
      <c r="I1835" s="111">
        <f t="shared" si="56"/>
        <v>0</v>
      </c>
      <c r="J1835" s="107" t="str">
        <f t="shared" si="57"/>
        <v/>
      </c>
    </row>
    <row r="1836" spans="1:10">
      <c r="A1836" s="22">
        <v>1846</v>
      </c>
      <c r="B1836" s="22" t="s">
        <v>15</v>
      </c>
      <c r="C1836" s="40" t="s">
        <v>7845</v>
      </c>
      <c r="D1836" s="39" t="s">
        <v>14273</v>
      </c>
      <c r="E1836" s="22">
        <v>81343</v>
      </c>
      <c r="F1836" s="22">
        <v>5</v>
      </c>
      <c r="G1836" s="108">
        <v>22.636666666666667</v>
      </c>
      <c r="H1836" s="25"/>
      <c r="I1836" s="111">
        <f t="shared" si="56"/>
        <v>0</v>
      </c>
      <c r="J1836" s="107" t="str">
        <f t="shared" si="57"/>
        <v/>
      </c>
    </row>
    <row r="1837" spans="1:10">
      <c r="A1837" s="22">
        <v>1847</v>
      </c>
      <c r="B1837" s="22" t="s">
        <v>15</v>
      </c>
      <c r="C1837" s="40" t="s">
        <v>7844</v>
      </c>
      <c r="D1837" s="39" t="s">
        <v>3795</v>
      </c>
      <c r="E1837" s="22">
        <v>81343</v>
      </c>
      <c r="F1837" s="22">
        <v>5</v>
      </c>
      <c r="G1837" s="108">
        <v>140.50666666666666</v>
      </c>
      <c r="H1837" s="25"/>
      <c r="I1837" s="111">
        <f t="shared" si="56"/>
        <v>0</v>
      </c>
      <c r="J1837" s="107" t="str">
        <f t="shared" si="57"/>
        <v/>
      </c>
    </row>
    <row r="1838" spans="1:10">
      <c r="A1838" s="22">
        <v>1848</v>
      </c>
      <c r="B1838" s="22" t="s">
        <v>15</v>
      </c>
      <c r="C1838" s="40" t="s">
        <v>7843</v>
      </c>
      <c r="D1838" s="39" t="s">
        <v>3795</v>
      </c>
      <c r="E1838" s="22">
        <v>81343</v>
      </c>
      <c r="F1838" s="22">
        <v>22</v>
      </c>
      <c r="G1838" s="108">
        <v>29.99</v>
      </c>
      <c r="H1838" s="25"/>
      <c r="I1838" s="111">
        <f t="shared" si="56"/>
        <v>0</v>
      </c>
      <c r="J1838" s="107" t="str">
        <f t="shared" si="57"/>
        <v/>
      </c>
    </row>
    <row r="1839" spans="1:10">
      <c r="A1839" s="22">
        <v>1849</v>
      </c>
      <c r="B1839" s="22" t="s">
        <v>15</v>
      </c>
      <c r="C1839" s="40" t="s">
        <v>7842</v>
      </c>
      <c r="D1839" s="39" t="s">
        <v>3795</v>
      </c>
      <c r="E1839" s="22">
        <v>81343</v>
      </c>
      <c r="F1839" s="22">
        <v>5</v>
      </c>
      <c r="G1839" s="108">
        <v>147.03</v>
      </c>
      <c r="H1839" s="25"/>
      <c r="I1839" s="111">
        <f t="shared" si="56"/>
        <v>0</v>
      </c>
      <c r="J1839" s="107" t="str">
        <f t="shared" si="57"/>
        <v/>
      </c>
    </row>
    <row r="1840" spans="1:10">
      <c r="A1840" s="22">
        <v>1850</v>
      </c>
      <c r="B1840" s="22" t="s">
        <v>15</v>
      </c>
      <c r="C1840" s="40" t="s">
        <v>7841</v>
      </c>
      <c r="D1840" s="39" t="s">
        <v>3795</v>
      </c>
      <c r="E1840" s="22">
        <v>81343</v>
      </c>
      <c r="F1840" s="22">
        <v>28</v>
      </c>
      <c r="G1840" s="108">
        <v>12.913333333333332</v>
      </c>
      <c r="H1840" s="25"/>
      <c r="I1840" s="111">
        <f t="shared" si="56"/>
        <v>0</v>
      </c>
      <c r="J1840" s="107" t="str">
        <f t="shared" si="57"/>
        <v/>
      </c>
    </row>
    <row r="1841" spans="1:10">
      <c r="A1841" s="22">
        <v>1851</v>
      </c>
      <c r="B1841" s="22" t="s">
        <v>15</v>
      </c>
      <c r="C1841" s="40" t="s">
        <v>7840</v>
      </c>
      <c r="D1841" s="39" t="s">
        <v>14355</v>
      </c>
      <c r="E1841" s="22">
        <v>84256</v>
      </c>
      <c r="F1841" s="22">
        <v>6</v>
      </c>
      <c r="G1841" s="108">
        <v>408.48</v>
      </c>
      <c r="H1841" s="25"/>
      <c r="I1841" s="111">
        <f t="shared" si="56"/>
        <v>0</v>
      </c>
      <c r="J1841" s="107" t="str">
        <f t="shared" si="57"/>
        <v/>
      </c>
    </row>
    <row r="1842" spans="1:10">
      <c r="A1842" s="22">
        <v>1852</v>
      </c>
      <c r="B1842" s="22" t="s">
        <v>15</v>
      </c>
      <c r="C1842" s="40" t="s">
        <v>7839</v>
      </c>
      <c r="D1842" s="39" t="s">
        <v>14355</v>
      </c>
      <c r="E1842" s="22">
        <v>84256</v>
      </c>
      <c r="F1842" s="22">
        <v>12</v>
      </c>
      <c r="G1842" s="108">
        <v>182.80666666666664</v>
      </c>
      <c r="H1842" s="25"/>
      <c r="I1842" s="111">
        <f t="shared" si="56"/>
        <v>0</v>
      </c>
      <c r="J1842" s="107" t="str">
        <f t="shared" si="57"/>
        <v/>
      </c>
    </row>
    <row r="1843" spans="1:10">
      <c r="A1843" s="22">
        <v>1853</v>
      </c>
      <c r="B1843" s="22" t="s">
        <v>15</v>
      </c>
      <c r="C1843" s="40" t="s">
        <v>7838</v>
      </c>
      <c r="D1843" s="39" t="s">
        <v>14355</v>
      </c>
      <c r="E1843" s="22">
        <v>84256</v>
      </c>
      <c r="F1843" s="22">
        <v>5</v>
      </c>
      <c r="G1843" s="108">
        <v>1315.5466666666669</v>
      </c>
      <c r="H1843" s="25"/>
      <c r="I1843" s="111">
        <f t="shared" si="56"/>
        <v>0</v>
      </c>
      <c r="J1843" s="107" t="str">
        <f t="shared" si="57"/>
        <v/>
      </c>
    </row>
    <row r="1844" spans="1:10">
      <c r="A1844" s="22">
        <v>1854</v>
      </c>
      <c r="B1844" s="22" t="s">
        <v>15</v>
      </c>
      <c r="C1844" s="40" t="s">
        <v>7837</v>
      </c>
      <c r="D1844" s="39" t="s">
        <v>14273</v>
      </c>
      <c r="E1844" s="22">
        <v>81343</v>
      </c>
      <c r="F1844" s="22">
        <v>8</v>
      </c>
      <c r="G1844" s="108">
        <v>8.2966666666666669</v>
      </c>
      <c r="H1844" s="25"/>
      <c r="I1844" s="111">
        <f t="shared" si="56"/>
        <v>0</v>
      </c>
      <c r="J1844" s="107" t="str">
        <f t="shared" si="57"/>
        <v/>
      </c>
    </row>
    <row r="1845" spans="1:10">
      <c r="A1845" s="22">
        <v>1855</v>
      </c>
      <c r="B1845" s="22" t="s">
        <v>15</v>
      </c>
      <c r="C1845" s="40" t="s">
        <v>4742</v>
      </c>
      <c r="D1845" s="39" t="s">
        <v>3795</v>
      </c>
      <c r="E1845" s="22">
        <v>81343</v>
      </c>
      <c r="F1845" s="22">
        <v>7</v>
      </c>
      <c r="G1845" s="108">
        <v>19.68</v>
      </c>
      <c r="H1845" s="25"/>
      <c r="I1845" s="111">
        <f t="shared" si="56"/>
        <v>0</v>
      </c>
      <c r="J1845" s="107" t="str">
        <f t="shared" si="57"/>
        <v/>
      </c>
    </row>
    <row r="1846" spans="1:10">
      <c r="A1846" s="22">
        <v>1856</v>
      </c>
      <c r="B1846" s="22" t="s">
        <v>15</v>
      </c>
      <c r="C1846" s="40" t="s">
        <v>7836</v>
      </c>
      <c r="D1846" s="39" t="s">
        <v>3817</v>
      </c>
      <c r="E1846" s="22">
        <v>81343</v>
      </c>
      <c r="F1846" s="22">
        <v>100</v>
      </c>
      <c r="G1846" s="108">
        <v>0.5</v>
      </c>
      <c r="H1846" s="25"/>
      <c r="I1846" s="111">
        <f t="shared" si="56"/>
        <v>0</v>
      </c>
      <c r="J1846" s="107" t="str">
        <f t="shared" si="57"/>
        <v/>
      </c>
    </row>
    <row r="1847" spans="1:10">
      <c r="A1847" s="22">
        <v>1857</v>
      </c>
      <c r="B1847" s="22" t="s">
        <v>15</v>
      </c>
      <c r="C1847" s="40" t="s">
        <v>7834</v>
      </c>
      <c r="D1847" s="39" t="s">
        <v>14641</v>
      </c>
      <c r="E1847" s="22">
        <v>81343</v>
      </c>
      <c r="F1847" s="22">
        <v>42</v>
      </c>
      <c r="G1847" s="108">
        <v>2.9599999999999995</v>
      </c>
      <c r="H1847" s="25"/>
      <c r="I1847" s="111">
        <f t="shared" si="56"/>
        <v>0</v>
      </c>
      <c r="J1847" s="107" t="str">
        <f t="shared" si="57"/>
        <v/>
      </c>
    </row>
    <row r="1848" spans="1:10">
      <c r="A1848" s="22">
        <v>1858</v>
      </c>
      <c r="B1848" s="22" t="s">
        <v>15</v>
      </c>
      <c r="C1848" s="40" t="s">
        <v>7833</v>
      </c>
      <c r="D1848" s="39" t="s">
        <v>2813</v>
      </c>
      <c r="E1848" s="22">
        <v>15860</v>
      </c>
      <c r="F1848" s="22">
        <v>6</v>
      </c>
      <c r="G1848" s="108">
        <v>161.35333333333332</v>
      </c>
      <c r="H1848" s="25"/>
      <c r="I1848" s="111">
        <f t="shared" ref="I1848:I1911" si="58">F1848*H1848</f>
        <v>0</v>
      </c>
      <c r="J1848" s="107" t="str">
        <f t="shared" si="57"/>
        <v/>
      </c>
    </row>
    <row r="1849" spans="1:10">
      <c r="A1849" s="22">
        <v>1859</v>
      </c>
      <c r="B1849" s="22" t="s">
        <v>15</v>
      </c>
      <c r="C1849" s="40" t="s">
        <v>4696</v>
      </c>
      <c r="D1849" s="39" t="s">
        <v>14642</v>
      </c>
      <c r="E1849" s="22">
        <v>81346</v>
      </c>
      <c r="F1849" s="22">
        <v>5</v>
      </c>
      <c r="G1849" s="108">
        <v>445.4666666666667</v>
      </c>
      <c r="H1849" s="25"/>
      <c r="I1849" s="111">
        <f t="shared" si="58"/>
        <v>0</v>
      </c>
      <c r="J1849" s="107" t="str">
        <f t="shared" si="57"/>
        <v/>
      </c>
    </row>
    <row r="1850" spans="1:10">
      <c r="A1850" s="22">
        <v>1860</v>
      </c>
      <c r="B1850" s="22" t="s">
        <v>15</v>
      </c>
      <c r="C1850" s="40" t="s">
        <v>7832</v>
      </c>
      <c r="D1850" s="39" t="s">
        <v>2807</v>
      </c>
      <c r="E1850" s="22" t="s">
        <v>7831</v>
      </c>
      <c r="F1850" s="22">
        <v>368</v>
      </c>
      <c r="G1850" s="108">
        <v>1.63</v>
      </c>
      <c r="H1850" s="25"/>
      <c r="I1850" s="111">
        <f t="shared" si="58"/>
        <v>0</v>
      </c>
      <c r="J1850" s="107" t="str">
        <f t="shared" si="57"/>
        <v/>
      </c>
    </row>
    <row r="1851" spans="1:10">
      <c r="A1851" s="22">
        <v>1861</v>
      </c>
      <c r="B1851" s="22" t="s">
        <v>15</v>
      </c>
      <c r="C1851" s="40" t="s">
        <v>7830</v>
      </c>
      <c r="D1851" s="39" t="s">
        <v>14643</v>
      </c>
      <c r="E1851" s="22">
        <v>84256</v>
      </c>
      <c r="F1851" s="22">
        <v>5</v>
      </c>
      <c r="G1851" s="108">
        <v>573.5</v>
      </c>
      <c r="H1851" s="25"/>
      <c r="I1851" s="111">
        <f t="shared" si="58"/>
        <v>0</v>
      </c>
      <c r="J1851" s="107" t="str">
        <f t="shared" si="57"/>
        <v/>
      </c>
    </row>
    <row r="1852" spans="1:10">
      <c r="A1852" s="22">
        <v>1862</v>
      </c>
      <c r="B1852" s="22" t="s">
        <v>15</v>
      </c>
      <c r="C1852" s="40" t="s">
        <v>7829</v>
      </c>
      <c r="D1852" s="39" t="s">
        <v>2723</v>
      </c>
      <c r="E1852" s="22">
        <v>82877</v>
      </c>
      <c r="F1852" s="22">
        <v>5</v>
      </c>
      <c r="G1852" s="108">
        <v>427.21000000000004</v>
      </c>
      <c r="H1852" s="25"/>
      <c r="I1852" s="111">
        <f t="shared" si="58"/>
        <v>0</v>
      </c>
      <c r="J1852" s="107" t="str">
        <f t="shared" si="57"/>
        <v/>
      </c>
    </row>
    <row r="1853" spans="1:10">
      <c r="A1853" s="22">
        <v>1863</v>
      </c>
      <c r="B1853" s="22" t="s">
        <v>15</v>
      </c>
      <c r="C1853" s="40" t="s">
        <v>7828</v>
      </c>
      <c r="D1853" s="39" t="s">
        <v>14644</v>
      </c>
      <c r="E1853" s="22">
        <v>81640</v>
      </c>
      <c r="F1853" s="22">
        <v>5</v>
      </c>
      <c r="G1853" s="108">
        <v>91.320000000000007</v>
      </c>
      <c r="H1853" s="25"/>
      <c r="I1853" s="111">
        <f t="shared" si="58"/>
        <v>0</v>
      </c>
      <c r="J1853" s="107" t="str">
        <f t="shared" si="57"/>
        <v/>
      </c>
    </row>
    <row r="1854" spans="1:10">
      <c r="A1854" s="22">
        <v>1864</v>
      </c>
      <c r="B1854" s="22" t="s">
        <v>15</v>
      </c>
      <c r="C1854" s="40" t="s">
        <v>7827</v>
      </c>
      <c r="D1854" s="39" t="s">
        <v>5355</v>
      </c>
      <c r="E1854" s="22">
        <v>81640</v>
      </c>
      <c r="F1854" s="22">
        <v>5</v>
      </c>
      <c r="G1854" s="108">
        <v>79.976666666666674</v>
      </c>
      <c r="H1854" s="25"/>
      <c r="I1854" s="111">
        <f t="shared" si="58"/>
        <v>0</v>
      </c>
      <c r="J1854" s="107" t="str">
        <f t="shared" si="57"/>
        <v/>
      </c>
    </row>
    <row r="1855" spans="1:10">
      <c r="A1855" s="22">
        <v>1865</v>
      </c>
      <c r="B1855" s="22" t="s">
        <v>15</v>
      </c>
      <c r="C1855" s="40" t="s">
        <v>7826</v>
      </c>
      <c r="D1855" s="39" t="s">
        <v>3572</v>
      </c>
      <c r="E1855" s="22">
        <v>21335</v>
      </c>
      <c r="F1855" s="22">
        <v>6</v>
      </c>
      <c r="G1855" s="108">
        <v>59.243333333333332</v>
      </c>
      <c r="H1855" s="25"/>
      <c r="I1855" s="111">
        <f t="shared" si="58"/>
        <v>0</v>
      </c>
      <c r="J1855" s="107" t="str">
        <f t="shared" si="57"/>
        <v/>
      </c>
    </row>
    <row r="1856" spans="1:10">
      <c r="A1856" s="22">
        <v>1866</v>
      </c>
      <c r="B1856" s="22" t="s">
        <v>15</v>
      </c>
      <c r="C1856" s="40" t="s">
        <v>7825</v>
      </c>
      <c r="D1856" s="39" t="s">
        <v>3572</v>
      </c>
      <c r="E1856" s="22">
        <v>96906</v>
      </c>
      <c r="F1856" s="22">
        <v>5</v>
      </c>
      <c r="G1856" s="108">
        <v>52.95</v>
      </c>
      <c r="H1856" s="25"/>
      <c r="I1856" s="111">
        <f t="shared" si="58"/>
        <v>0</v>
      </c>
      <c r="J1856" s="107" t="str">
        <f t="shared" si="57"/>
        <v/>
      </c>
    </row>
    <row r="1857" spans="1:10">
      <c r="A1857" s="22">
        <v>1867</v>
      </c>
      <c r="B1857" s="22" t="s">
        <v>15</v>
      </c>
      <c r="C1857" s="40" t="s">
        <v>7824</v>
      </c>
      <c r="D1857" s="39" t="s">
        <v>2743</v>
      </c>
      <c r="E1857" s="22">
        <v>97153</v>
      </c>
      <c r="F1857" s="22">
        <v>5</v>
      </c>
      <c r="G1857" s="108">
        <v>67.126666666666665</v>
      </c>
      <c r="H1857" s="25"/>
      <c r="I1857" s="111">
        <f t="shared" si="58"/>
        <v>0</v>
      </c>
      <c r="J1857" s="107" t="str">
        <f t="shared" si="57"/>
        <v/>
      </c>
    </row>
    <row r="1858" spans="1:10">
      <c r="A1858" s="22">
        <v>1868</v>
      </c>
      <c r="B1858" s="22" t="s">
        <v>15</v>
      </c>
      <c r="C1858" s="40" t="s">
        <v>7823</v>
      </c>
      <c r="D1858" s="39" t="s">
        <v>14645</v>
      </c>
      <c r="E1858" s="22">
        <v>72914</v>
      </c>
      <c r="F1858" s="22">
        <v>5</v>
      </c>
      <c r="G1858" s="108">
        <v>667.66</v>
      </c>
      <c r="H1858" s="25"/>
      <c r="I1858" s="111">
        <f t="shared" si="58"/>
        <v>0</v>
      </c>
      <c r="J1858" s="107" t="str">
        <f t="shared" ref="J1858:J1921" si="59">IF(H:H&gt;G:G, "Above Estimated Unit Price", "")</f>
        <v/>
      </c>
    </row>
    <row r="1859" spans="1:10">
      <c r="A1859" s="22">
        <v>1869</v>
      </c>
      <c r="B1859" s="22" t="s">
        <v>15</v>
      </c>
      <c r="C1859" s="40" t="s">
        <v>7822</v>
      </c>
      <c r="D1859" s="39" t="s">
        <v>3155</v>
      </c>
      <c r="E1859" s="22">
        <v>81205</v>
      </c>
      <c r="F1859" s="22">
        <v>100</v>
      </c>
      <c r="G1859" s="108">
        <v>43.18</v>
      </c>
      <c r="H1859" s="25"/>
      <c r="I1859" s="111">
        <f t="shared" si="58"/>
        <v>0</v>
      </c>
      <c r="J1859" s="107" t="str">
        <f t="shared" si="59"/>
        <v/>
      </c>
    </row>
    <row r="1860" spans="1:10">
      <c r="A1860" s="22">
        <v>1870</v>
      </c>
      <c r="B1860" s="22" t="s">
        <v>15</v>
      </c>
      <c r="C1860" s="40" t="s">
        <v>7821</v>
      </c>
      <c r="D1860" s="39" t="s">
        <v>14463</v>
      </c>
      <c r="E1860" s="22">
        <v>81205</v>
      </c>
      <c r="F1860" s="22">
        <v>600</v>
      </c>
      <c r="G1860" s="108">
        <v>19.136666666666667</v>
      </c>
      <c r="H1860" s="25"/>
      <c r="I1860" s="111">
        <f t="shared" si="58"/>
        <v>0</v>
      </c>
      <c r="J1860" s="107" t="str">
        <f t="shared" si="59"/>
        <v/>
      </c>
    </row>
    <row r="1861" spans="1:10">
      <c r="A1861" s="22">
        <v>1871</v>
      </c>
      <c r="B1861" s="22" t="s">
        <v>15</v>
      </c>
      <c r="C1861" s="40" t="s">
        <v>7820</v>
      </c>
      <c r="D1861" s="39" t="s">
        <v>2767</v>
      </c>
      <c r="E1861" s="22">
        <v>60980</v>
      </c>
      <c r="F1861" s="22">
        <v>7</v>
      </c>
      <c r="G1861" s="108">
        <v>15.29</v>
      </c>
      <c r="H1861" s="25"/>
      <c r="I1861" s="111">
        <f t="shared" si="58"/>
        <v>0</v>
      </c>
      <c r="J1861" s="107" t="str">
        <f t="shared" si="59"/>
        <v/>
      </c>
    </row>
    <row r="1862" spans="1:10">
      <c r="A1862" s="22">
        <v>1872</v>
      </c>
      <c r="B1862" s="22" t="s">
        <v>15</v>
      </c>
      <c r="C1862" s="40" t="s">
        <v>7819</v>
      </c>
      <c r="D1862" s="39" t="s">
        <v>2813</v>
      </c>
      <c r="E1862" s="22">
        <v>16746</v>
      </c>
      <c r="F1862" s="22">
        <v>6</v>
      </c>
      <c r="G1862" s="108">
        <v>223.41</v>
      </c>
      <c r="H1862" s="25"/>
      <c r="I1862" s="111">
        <f t="shared" si="58"/>
        <v>0</v>
      </c>
      <c r="J1862" s="107" t="str">
        <f t="shared" si="59"/>
        <v/>
      </c>
    </row>
    <row r="1863" spans="1:10">
      <c r="A1863" s="22">
        <v>1873</v>
      </c>
      <c r="B1863" s="22" t="s">
        <v>15</v>
      </c>
      <c r="C1863" s="40" t="s">
        <v>7818</v>
      </c>
      <c r="D1863" s="39" t="s">
        <v>2813</v>
      </c>
      <c r="E1863" s="22">
        <v>16746</v>
      </c>
      <c r="F1863" s="22">
        <v>8</v>
      </c>
      <c r="G1863" s="108">
        <v>141.45000000000002</v>
      </c>
      <c r="H1863" s="25"/>
      <c r="I1863" s="111">
        <f t="shared" si="58"/>
        <v>0</v>
      </c>
      <c r="J1863" s="107" t="str">
        <f t="shared" si="59"/>
        <v/>
      </c>
    </row>
    <row r="1864" spans="1:10">
      <c r="A1864" s="22">
        <v>1874</v>
      </c>
      <c r="B1864" s="22" t="s">
        <v>15</v>
      </c>
      <c r="C1864" s="40" t="s">
        <v>7817</v>
      </c>
      <c r="D1864" s="39" t="s">
        <v>14579</v>
      </c>
      <c r="E1864" s="22">
        <v>27238</v>
      </c>
      <c r="F1864" s="22">
        <v>27</v>
      </c>
      <c r="G1864" s="108">
        <v>7.163333333333334</v>
      </c>
      <c r="H1864" s="25"/>
      <c r="I1864" s="111">
        <f t="shared" si="58"/>
        <v>0</v>
      </c>
      <c r="J1864" s="107" t="str">
        <f t="shared" si="59"/>
        <v/>
      </c>
    </row>
    <row r="1865" spans="1:10">
      <c r="A1865" s="22">
        <v>1875</v>
      </c>
      <c r="B1865" s="22" t="s">
        <v>15</v>
      </c>
      <c r="C1865" s="40" t="s">
        <v>7816</v>
      </c>
      <c r="D1865" s="39" t="s">
        <v>14426</v>
      </c>
      <c r="E1865" s="22">
        <v>98869</v>
      </c>
      <c r="F1865" s="22">
        <v>5</v>
      </c>
      <c r="G1865" s="108">
        <v>5350.08</v>
      </c>
      <c r="H1865" s="25"/>
      <c r="I1865" s="111">
        <f t="shared" si="58"/>
        <v>0</v>
      </c>
      <c r="J1865" s="107" t="str">
        <f t="shared" si="59"/>
        <v/>
      </c>
    </row>
    <row r="1866" spans="1:10">
      <c r="A1866" s="22">
        <v>1876</v>
      </c>
      <c r="B1866" s="22" t="s">
        <v>15</v>
      </c>
      <c r="C1866" s="40" t="s">
        <v>7815</v>
      </c>
      <c r="D1866" s="39" t="s">
        <v>14646</v>
      </c>
      <c r="E1866" s="22">
        <v>99251</v>
      </c>
      <c r="F1866" s="22">
        <v>6</v>
      </c>
      <c r="G1866" s="108">
        <v>3600</v>
      </c>
      <c r="H1866" s="25"/>
      <c r="I1866" s="111">
        <f t="shared" si="58"/>
        <v>0</v>
      </c>
      <c r="J1866" s="107" t="str">
        <f t="shared" si="59"/>
        <v/>
      </c>
    </row>
    <row r="1867" spans="1:10">
      <c r="A1867" s="22">
        <v>1877</v>
      </c>
      <c r="B1867" s="22" t="s">
        <v>15</v>
      </c>
      <c r="C1867" s="40" t="s">
        <v>7814</v>
      </c>
      <c r="D1867" s="39" t="s">
        <v>14647</v>
      </c>
      <c r="E1867" s="22">
        <v>70958</v>
      </c>
      <c r="F1867" s="22">
        <v>67</v>
      </c>
      <c r="G1867" s="108">
        <v>2.4233333333333333</v>
      </c>
      <c r="H1867" s="25"/>
      <c r="I1867" s="111">
        <f t="shared" si="58"/>
        <v>0</v>
      </c>
      <c r="J1867" s="107" t="str">
        <f t="shared" si="59"/>
        <v/>
      </c>
    </row>
    <row r="1868" spans="1:10">
      <c r="A1868" s="22">
        <v>1878</v>
      </c>
      <c r="B1868" s="22" t="s">
        <v>15</v>
      </c>
      <c r="C1868" s="40" t="s">
        <v>7813</v>
      </c>
      <c r="D1868" s="39" t="s">
        <v>7812</v>
      </c>
      <c r="E1868" s="22">
        <v>33173</v>
      </c>
      <c r="F1868" s="22">
        <v>5</v>
      </c>
      <c r="G1868" s="108">
        <v>1081.3033333333333</v>
      </c>
      <c r="H1868" s="25"/>
      <c r="I1868" s="111">
        <f t="shared" si="58"/>
        <v>0</v>
      </c>
      <c r="J1868" s="107" t="str">
        <f t="shared" si="59"/>
        <v/>
      </c>
    </row>
    <row r="1869" spans="1:10">
      <c r="A1869" s="22">
        <v>1879</v>
      </c>
      <c r="B1869" s="22" t="s">
        <v>15</v>
      </c>
      <c r="C1869" s="40" t="s">
        <v>7811</v>
      </c>
      <c r="D1869" s="39" t="s">
        <v>14648</v>
      </c>
      <c r="E1869" s="22">
        <v>33173</v>
      </c>
      <c r="F1869" s="22">
        <v>5</v>
      </c>
      <c r="G1869" s="108">
        <v>1492.36</v>
      </c>
      <c r="H1869" s="25"/>
      <c r="I1869" s="111">
        <f t="shared" si="58"/>
        <v>0</v>
      </c>
      <c r="J1869" s="107" t="str">
        <f t="shared" si="59"/>
        <v/>
      </c>
    </row>
    <row r="1870" spans="1:10">
      <c r="A1870" s="22">
        <v>1880</v>
      </c>
      <c r="B1870" s="22" t="s">
        <v>15</v>
      </c>
      <c r="C1870" s="40" t="s">
        <v>7810</v>
      </c>
      <c r="D1870" s="39" t="s">
        <v>3155</v>
      </c>
      <c r="E1870" s="22">
        <v>81755</v>
      </c>
      <c r="F1870" s="22">
        <v>5</v>
      </c>
      <c r="G1870" s="108">
        <v>77.806666666666658</v>
      </c>
      <c r="H1870" s="25"/>
      <c r="I1870" s="111">
        <f t="shared" si="58"/>
        <v>0</v>
      </c>
      <c r="J1870" s="107" t="str">
        <f t="shared" si="59"/>
        <v/>
      </c>
    </row>
    <row r="1871" spans="1:10">
      <c r="A1871" s="22">
        <v>1881</v>
      </c>
      <c r="B1871" s="22" t="s">
        <v>15</v>
      </c>
      <c r="C1871" s="40" t="s">
        <v>7809</v>
      </c>
      <c r="D1871" s="39" t="s">
        <v>14257</v>
      </c>
      <c r="E1871" s="22">
        <v>46175</v>
      </c>
      <c r="F1871" s="22">
        <v>8</v>
      </c>
      <c r="G1871" s="108">
        <v>1719.3</v>
      </c>
      <c r="H1871" s="25"/>
      <c r="I1871" s="111">
        <f t="shared" si="58"/>
        <v>0</v>
      </c>
      <c r="J1871" s="107" t="str">
        <f t="shared" si="59"/>
        <v/>
      </c>
    </row>
    <row r="1872" spans="1:10">
      <c r="A1872" s="22">
        <v>1882</v>
      </c>
      <c r="B1872" s="22" t="s">
        <v>15</v>
      </c>
      <c r="C1872" s="40" t="s">
        <v>7808</v>
      </c>
      <c r="D1872" s="39" t="s">
        <v>7807</v>
      </c>
      <c r="E1872" s="22">
        <v>10001</v>
      </c>
      <c r="F1872" s="22">
        <v>5</v>
      </c>
      <c r="G1872" s="108">
        <v>92.34</v>
      </c>
      <c r="H1872" s="25"/>
      <c r="I1872" s="111">
        <f t="shared" si="58"/>
        <v>0</v>
      </c>
      <c r="J1872" s="107" t="str">
        <f t="shared" si="59"/>
        <v/>
      </c>
    </row>
    <row r="1873" spans="1:10">
      <c r="A1873" s="22">
        <v>1883</v>
      </c>
      <c r="B1873" s="22" t="s">
        <v>15</v>
      </c>
      <c r="C1873" s="40" t="s">
        <v>7808</v>
      </c>
      <c r="D1873" s="39" t="s">
        <v>7807</v>
      </c>
      <c r="E1873" s="22">
        <v>29372</v>
      </c>
      <c r="F1873" s="22">
        <v>5</v>
      </c>
      <c r="G1873" s="108">
        <v>92.533333333333346</v>
      </c>
      <c r="H1873" s="25"/>
      <c r="I1873" s="111">
        <f t="shared" si="58"/>
        <v>0</v>
      </c>
      <c r="J1873" s="107" t="str">
        <f t="shared" si="59"/>
        <v/>
      </c>
    </row>
    <row r="1874" spans="1:10">
      <c r="A1874" s="22">
        <v>1884</v>
      </c>
      <c r="B1874" s="22" t="s">
        <v>15</v>
      </c>
      <c r="C1874" s="40" t="s">
        <v>7806</v>
      </c>
      <c r="D1874" s="39" t="s">
        <v>14303</v>
      </c>
      <c r="E1874" s="22">
        <v>29372</v>
      </c>
      <c r="F1874" s="22">
        <v>13</v>
      </c>
      <c r="G1874" s="108">
        <v>89.34333333333332</v>
      </c>
      <c r="H1874" s="25"/>
      <c r="I1874" s="111">
        <f t="shared" si="58"/>
        <v>0</v>
      </c>
      <c r="J1874" s="107" t="str">
        <f t="shared" si="59"/>
        <v/>
      </c>
    </row>
    <row r="1875" spans="1:10">
      <c r="A1875" s="22">
        <v>1885</v>
      </c>
      <c r="B1875" s="22" t="s">
        <v>15</v>
      </c>
      <c r="C1875" s="40" t="s">
        <v>7805</v>
      </c>
      <c r="D1875" s="39" t="s">
        <v>14069</v>
      </c>
      <c r="E1875" s="22" t="s">
        <v>4539</v>
      </c>
      <c r="F1875" s="22">
        <v>5</v>
      </c>
      <c r="G1875" s="108">
        <v>1706.6166666666666</v>
      </c>
      <c r="H1875" s="25"/>
      <c r="I1875" s="111">
        <f t="shared" si="58"/>
        <v>0</v>
      </c>
      <c r="J1875" s="107" t="str">
        <f t="shared" si="59"/>
        <v/>
      </c>
    </row>
    <row r="1876" spans="1:10">
      <c r="A1876" s="22">
        <v>1886</v>
      </c>
      <c r="B1876" s="22" t="s">
        <v>15</v>
      </c>
      <c r="C1876" s="40" t="s">
        <v>4526</v>
      </c>
      <c r="D1876" s="39" t="s">
        <v>2974</v>
      </c>
      <c r="E1876" s="22">
        <v>11815</v>
      </c>
      <c r="F1876" s="22">
        <v>25</v>
      </c>
      <c r="G1876" s="108">
        <v>29.02333333333333</v>
      </c>
      <c r="H1876" s="25"/>
      <c r="I1876" s="111">
        <f t="shared" si="58"/>
        <v>0</v>
      </c>
      <c r="J1876" s="107" t="str">
        <f t="shared" si="59"/>
        <v/>
      </c>
    </row>
    <row r="1877" spans="1:10">
      <c r="A1877" s="22">
        <v>1887</v>
      </c>
      <c r="B1877" s="22" t="s">
        <v>15</v>
      </c>
      <c r="C1877" s="40" t="s">
        <v>4524</v>
      </c>
      <c r="D1877" s="39" t="s">
        <v>2974</v>
      </c>
      <c r="E1877" s="22" t="s">
        <v>4351</v>
      </c>
      <c r="F1877" s="22">
        <v>100</v>
      </c>
      <c r="G1877" s="108">
        <v>28.383333333333336</v>
      </c>
      <c r="H1877" s="25"/>
      <c r="I1877" s="111">
        <f t="shared" si="58"/>
        <v>0</v>
      </c>
      <c r="J1877" s="107" t="str">
        <f t="shared" si="59"/>
        <v/>
      </c>
    </row>
    <row r="1878" spans="1:10">
      <c r="A1878" s="22">
        <v>1888</v>
      </c>
      <c r="B1878" s="22" t="s">
        <v>15</v>
      </c>
      <c r="C1878" s="40" t="s">
        <v>7803</v>
      </c>
      <c r="D1878" s="39" t="s">
        <v>3933</v>
      </c>
      <c r="E1878" s="22" t="s">
        <v>4351</v>
      </c>
      <c r="F1878" s="22">
        <v>300</v>
      </c>
      <c r="G1878" s="108">
        <v>46.29999999999999</v>
      </c>
      <c r="H1878" s="25"/>
      <c r="I1878" s="111">
        <f t="shared" si="58"/>
        <v>0</v>
      </c>
      <c r="J1878" s="107" t="str">
        <f t="shared" si="59"/>
        <v/>
      </c>
    </row>
    <row r="1879" spans="1:10">
      <c r="A1879" s="22">
        <v>1889</v>
      </c>
      <c r="B1879" s="22" t="s">
        <v>15</v>
      </c>
      <c r="C1879" s="40" t="s">
        <v>14649</v>
      </c>
      <c r="D1879" s="39" t="s">
        <v>14650</v>
      </c>
      <c r="E1879" s="22" t="s">
        <v>7801</v>
      </c>
      <c r="F1879" s="22">
        <v>10</v>
      </c>
      <c r="G1879" s="108">
        <v>4200</v>
      </c>
      <c r="H1879" s="25"/>
      <c r="I1879" s="111">
        <f t="shared" si="58"/>
        <v>0</v>
      </c>
      <c r="J1879" s="107" t="str">
        <f t="shared" si="59"/>
        <v/>
      </c>
    </row>
    <row r="1880" spans="1:10">
      <c r="A1880" s="22">
        <v>1890</v>
      </c>
      <c r="B1880" s="22" t="s">
        <v>15</v>
      </c>
      <c r="C1880" s="40" t="s">
        <v>7800</v>
      </c>
      <c r="D1880" s="39" t="s">
        <v>14651</v>
      </c>
      <c r="E1880" s="22" t="s">
        <v>7771</v>
      </c>
      <c r="F1880" s="22">
        <v>100</v>
      </c>
      <c r="G1880" s="108">
        <v>8.2466666666666661</v>
      </c>
      <c r="H1880" s="25"/>
      <c r="I1880" s="111">
        <f t="shared" si="58"/>
        <v>0</v>
      </c>
      <c r="J1880" s="107" t="str">
        <f t="shared" si="59"/>
        <v/>
      </c>
    </row>
    <row r="1881" spans="1:10">
      <c r="A1881" s="22">
        <v>1891</v>
      </c>
      <c r="B1881" s="22" t="s">
        <v>15</v>
      </c>
      <c r="C1881" s="40" t="s">
        <v>7800</v>
      </c>
      <c r="D1881" s="39" t="s">
        <v>14651</v>
      </c>
      <c r="E1881" s="22">
        <v>97928</v>
      </c>
      <c r="F1881" s="22">
        <v>10</v>
      </c>
      <c r="G1881" s="108">
        <v>7.9266666666666659</v>
      </c>
      <c r="H1881" s="25"/>
      <c r="I1881" s="111">
        <f t="shared" si="58"/>
        <v>0</v>
      </c>
      <c r="J1881" s="107" t="str">
        <f t="shared" si="59"/>
        <v/>
      </c>
    </row>
    <row r="1882" spans="1:10">
      <c r="A1882" s="22">
        <v>1892</v>
      </c>
      <c r="B1882" s="22" t="s">
        <v>15</v>
      </c>
      <c r="C1882" s="40" t="s">
        <v>7799</v>
      </c>
      <c r="D1882" s="39" t="s">
        <v>14652</v>
      </c>
      <c r="E1882" s="22" t="s">
        <v>7771</v>
      </c>
      <c r="F1882" s="22">
        <v>200</v>
      </c>
      <c r="G1882" s="108">
        <v>10.376666666666667</v>
      </c>
      <c r="H1882" s="25"/>
      <c r="I1882" s="111">
        <f t="shared" si="58"/>
        <v>0</v>
      </c>
      <c r="J1882" s="107" t="str">
        <f t="shared" si="59"/>
        <v/>
      </c>
    </row>
    <row r="1883" spans="1:10">
      <c r="A1883" s="22">
        <v>1893</v>
      </c>
      <c r="B1883" s="22" t="s">
        <v>15</v>
      </c>
      <c r="C1883" s="40" t="s">
        <v>7799</v>
      </c>
      <c r="D1883" s="39" t="s">
        <v>14652</v>
      </c>
      <c r="E1883" s="22">
        <v>58998</v>
      </c>
      <c r="F1883" s="22">
        <v>30</v>
      </c>
      <c r="G1883" s="108">
        <v>10.33</v>
      </c>
      <c r="H1883" s="25"/>
      <c r="I1883" s="111">
        <f t="shared" si="58"/>
        <v>0</v>
      </c>
      <c r="J1883" s="107" t="str">
        <f t="shared" si="59"/>
        <v/>
      </c>
    </row>
    <row r="1884" spans="1:10">
      <c r="A1884" s="22">
        <v>1894</v>
      </c>
      <c r="B1884" s="22" t="s">
        <v>15</v>
      </c>
      <c r="C1884" s="40" t="s">
        <v>7798</v>
      </c>
      <c r="D1884" s="39" t="s">
        <v>14653</v>
      </c>
      <c r="E1884" s="22">
        <v>97928</v>
      </c>
      <c r="F1884" s="22">
        <v>30</v>
      </c>
      <c r="G1884" s="108">
        <v>15.293333333333335</v>
      </c>
      <c r="H1884" s="25"/>
      <c r="I1884" s="111">
        <f t="shared" si="58"/>
        <v>0</v>
      </c>
      <c r="J1884" s="107" t="str">
        <f t="shared" si="59"/>
        <v/>
      </c>
    </row>
    <row r="1885" spans="1:10">
      <c r="A1885" s="22">
        <v>1895</v>
      </c>
      <c r="B1885" s="22" t="s">
        <v>15</v>
      </c>
      <c r="C1885" s="40" t="s">
        <v>7797</v>
      </c>
      <c r="D1885" s="39" t="s">
        <v>2834</v>
      </c>
      <c r="E1885" s="22">
        <v>17446</v>
      </c>
      <c r="F1885" s="22">
        <v>5</v>
      </c>
      <c r="G1885" s="108">
        <v>56.283333333333331</v>
      </c>
      <c r="H1885" s="25"/>
      <c r="I1885" s="111">
        <f t="shared" si="58"/>
        <v>0</v>
      </c>
      <c r="J1885" s="107" t="str">
        <f t="shared" si="59"/>
        <v/>
      </c>
    </row>
    <row r="1886" spans="1:10">
      <c r="A1886" s="22">
        <v>1896</v>
      </c>
      <c r="B1886" s="22" t="s">
        <v>15</v>
      </c>
      <c r="C1886" s="40" t="s">
        <v>7796</v>
      </c>
      <c r="D1886" s="39" t="s">
        <v>2692</v>
      </c>
      <c r="E1886" s="22">
        <v>6090</v>
      </c>
      <c r="F1886" s="22">
        <v>10</v>
      </c>
      <c r="G1886" s="108">
        <v>11.816666666666668</v>
      </c>
      <c r="H1886" s="25"/>
      <c r="I1886" s="111">
        <f t="shared" si="58"/>
        <v>0</v>
      </c>
      <c r="J1886" s="107" t="str">
        <f t="shared" si="59"/>
        <v/>
      </c>
    </row>
    <row r="1887" spans="1:10">
      <c r="A1887" s="22">
        <v>1897</v>
      </c>
      <c r="B1887" s="22" t="s">
        <v>15</v>
      </c>
      <c r="C1887" s="40" t="s">
        <v>7795</v>
      </c>
      <c r="D1887" s="39" t="s">
        <v>2700</v>
      </c>
      <c r="E1887" s="22">
        <v>81349</v>
      </c>
      <c r="F1887" s="22">
        <v>5</v>
      </c>
      <c r="G1887" s="108">
        <v>32.026666666666671</v>
      </c>
      <c r="H1887" s="25"/>
      <c r="I1887" s="111">
        <f t="shared" si="58"/>
        <v>0</v>
      </c>
      <c r="J1887" s="107" t="str">
        <f t="shared" si="59"/>
        <v/>
      </c>
    </row>
    <row r="1888" spans="1:10">
      <c r="A1888" s="22">
        <v>1898</v>
      </c>
      <c r="B1888" s="22" t="s">
        <v>15</v>
      </c>
      <c r="C1888" s="40" t="s">
        <v>7794</v>
      </c>
      <c r="D1888" s="39" t="s">
        <v>7793</v>
      </c>
      <c r="E1888" s="22">
        <v>89338</v>
      </c>
      <c r="F1888" s="22">
        <v>5</v>
      </c>
      <c r="G1888" s="108">
        <v>325.00666666666672</v>
      </c>
      <c r="H1888" s="25"/>
      <c r="I1888" s="111">
        <f t="shared" si="58"/>
        <v>0</v>
      </c>
      <c r="J1888" s="107" t="str">
        <f t="shared" si="59"/>
        <v/>
      </c>
    </row>
    <row r="1889" spans="1:10">
      <c r="A1889" s="22">
        <v>1899</v>
      </c>
      <c r="B1889" s="22" t="s">
        <v>15</v>
      </c>
      <c r="C1889" s="40" t="s">
        <v>7792</v>
      </c>
      <c r="D1889" s="39" t="s">
        <v>14654</v>
      </c>
      <c r="E1889" s="22">
        <v>6090</v>
      </c>
      <c r="F1889" s="22">
        <v>5</v>
      </c>
      <c r="G1889" s="108">
        <v>1665.36</v>
      </c>
      <c r="H1889" s="25"/>
      <c r="I1889" s="111">
        <f t="shared" si="58"/>
        <v>0</v>
      </c>
      <c r="J1889" s="107" t="str">
        <f t="shared" si="59"/>
        <v/>
      </c>
    </row>
    <row r="1890" spans="1:10">
      <c r="A1890" s="22">
        <v>1900</v>
      </c>
      <c r="B1890" s="22" t="s">
        <v>15</v>
      </c>
      <c r="C1890" s="40" t="s">
        <v>7791</v>
      </c>
      <c r="D1890" s="39" t="s">
        <v>7790</v>
      </c>
      <c r="E1890" s="22">
        <v>45402</v>
      </c>
      <c r="F1890" s="22">
        <v>5</v>
      </c>
      <c r="G1890" s="108">
        <v>946.06333333333339</v>
      </c>
      <c r="H1890" s="25"/>
      <c r="I1890" s="111">
        <f t="shared" si="58"/>
        <v>0</v>
      </c>
      <c r="J1890" s="107" t="str">
        <f t="shared" si="59"/>
        <v/>
      </c>
    </row>
    <row r="1891" spans="1:10">
      <c r="A1891" s="22">
        <v>1901</v>
      </c>
      <c r="B1891" s="22" t="s">
        <v>15</v>
      </c>
      <c r="C1891" s="40" t="s">
        <v>14655</v>
      </c>
      <c r="D1891" s="39" t="s">
        <v>14656</v>
      </c>
      <c r="E1891" s="22">
        <v>58093</v>
      </c>
      <c r="F1891" s="22">
        <v>5</v>
      </c>
      <c r="G1891" s="108">
        <v>410.90666666666669</v>
      </c>
      <c r="H1891" s="25"/>
      <c r="I1891" s="111">
        <f t="shared" si="58"/>
        <v>0</v>
      </c>
      <c r="J1891" s="107" t="str">
        <f t="shared" si="59"/>
        <v/>
      </c>
    </row>
    <row r="1892" spans="1:10">
      <c r="A1892" s="22">
        <v>1902</v>
      </c>
      <c r="B1892" s="22" t="s">
        <v>15</v>
      </c>
      <c r="C1892" s="40" t="s">
        <v>7789</v>
      </c>
      <c r="D1892" s="39" t="s">
        <v>7787</v>
      </c>
      <c r="E1892" s="22">
        <v>77896</v>
      </c>
      <c r="F1892" s="22">
        <v>5</v>
      </c>
      <c r="G1892" s="108">
        <v>335.37666666666667</v>
      </c>
      <c r="H1892" s="25"/>
      <c r="I1892" s="111">
        <f t="shared" si="58"/>
        <v>0</v>
      </c>
      <c r="J1892" s="107" t="str">
        <f t="shared" si="59"/>
        <v/>
      </c>
    </row>
    <row r="1893" spans="1:10">
      <c r="A1893" s="22">
        <v>1903</v>
      </c>
      <c r="B1893" s="22" t="s">
        <v>15</v>
      </c>
      <c r="C1893" s="40" t="s">
        <v>7788</v>
      </c>
      <c r="D1893" s="39" t="s">
        <v>7787</v>
      </c>
      <c r="E1893" s="22">
        <v>77896</v>
      </c>
      <c r="F1893" s="22">
        <v>14</v>
      </c>
      <c r="G1893" s="108">
        <v>300.43</v>
      </c>
      <c r="H1893" s="25"/>
      <c r="I1893" s="111">
        <f t="shared" si="58"/>
        <v>0</v>
      </c>
      <c r="J1893" s="107" t="str">
        <f t="shared" si="59"/>
        <v/>
      </c>
    </row>
    <row r="1894" spans="1:10">
      <c r="A1894" s="22">
        <v>1906</v>
      </c>
      <c r="B1894" s="22" t="s">
        <v>15</v>
      </c>
      <c r="C1894" s="40" t="s">
        <v>7786</v>
      </c>
      <c r="D1894" s="39" t="s">
        <v>14657</v>
      </c>
      <c r="E1894" s="22">
        <v>90166</v>
      </c>
      <c r="F1894" s="22">
        <v>5</v>
      </c>
      <c r="G1894" s="108">
        <v>778.15333333333331</v>
      </c>
      <c r="H1894" s="25"/>
      <c r="I1894" s="111">
        <f t="shared" si="58"/>
        <v>0</v>
      </c>
      <c r="J1894" s="107" t="str">
        <f t="shared" si="59"/>
        <v/>
      </c>
    </row>
    <row r="1895" spans="1:10">
      <c r="A1895" s="22">
        <v>1907</v>
      </c>
      <c r="B1895" s="22" t="s">
        <v>15</v>
      </c>
      <c r="C1895" s="40" t="s">
        <v>7785</v>
      </c>
      <c r="D1895" s="39" t="s">
        <v>7784</v>
      </c>
      <c r="E1895" s="22">
        <v>90166</v>
      </c>
      <c r="F1895" s="22">
        <v>9</v>
      </c>
      <c r="G1895" s="108">
        <v>144.67666666666665</v>
      </c>
      <c r="H1895" s="25"/>
      <c r="I1895" s="111">
        <f t="shared" si="58"/>
        <v>0</v>
      </c>
      <c r="J1895" s="107" t="str">
        <f t="shared" si="59"/>
        <v/>
      </c>
    </row>
    <row r="1896" spans="1:10">
      <c r="A1896" s="22">
        <v>1908</v>
      </c>
      <c r="B1896" s="22" t="s">
        <v>15</v>
      </c>
      <c r="C1896" s="40" t="s">
        <v>7783</v>
      </c>
      <c r="D1896" s="39" t="s">
        <v>14658</v>
      </c>
      <c r="E1896" s="22">
        <v>90166</v>
      </c>
      <c r="F1896" s="22">
        <v>9</v>
      </c>
      <c r="G1896" s="108">
        <v>290.51333333333332</v>
      </c>
      <c r="H1896" s="25"/>
      <c r="I1896" s="111">
        <f t="shared" si="58"/>
        <v>0</v>
      </c>
      <c r="J1896" s="107" t="str">
        <f t="shared" si="59"/>
        <v/>
      </c>
    </row>
    <row r="1897" spans="1:10">
      <c r="A1897" s="22">
        <v>1909</v>
      </c>
      <c r="B1897" s="22" t="s">
        <v>15</v>
      </c>
      <c r="C1897" s="40" t="s">
        <v>7782</v>
      </c>
      <c r="D1897" s="39" t="s">
        <v>2764</v>
      </c>
      <c r="E1897" s="22">
        <v>90166</v>
      </c>
      <c r="F1897" s="22">
        <v>5</v>
      </c>
      <c r="G1897" s="108">
        <v>58.913333333333334</v>
      </c>
      <c r="H1897" s="25"/>
      <c r="I1897" s="111">
        <f t="shared" si="58"/>
        <v>0</v>
      </c>
      <c r="J1897" s="107" t="str">
        <f t="shared" si="59"/>
        <v/>
      </c>
    </row>
    <row r="1898" spans="1:10">
      <c r="A1898" s="22">
        <v>1910</v>
      </c>
      <c r="B1898" s="22" t="s">
        <v>15</v>
      </c>
      <c r="C1898" s="40" t="s">
        <v>7781</v>
      </c>
      <c r="D1898" s="39" t="s">
        <v>14659</v>
      </c>
      <c r="E1898" s="22">
        <v>81039</v>
      </c>
      <c r="F1898" s="22">
        <v>5</v>
      </c>
      <c r="G1898" s="108">
        <v>1937.5</v>
      </c>
      <c r="H1898" s="25"/>
      <c r="I1898" s="111">
        <f t="shared" si="58"/>
        <v>0</v>
      </c>
      <c r="J1898" s="107" t="str">
        <f t="shared" si="59"/>
        <v/>
      </c>
    </row>
    <row r="1899" spans="1:10">
      <c r="A1899" s="22">
        <v>1911</v>
      </c>
      <c r="B1899" s="22" t="s">
        <v>15</v>
      </c>
      <c r="C1899" s="40" t="s">
        <v>7780</v>
      </c>
      <c r="D1899" s="39" t="s">
        <v>14273</v>
      </c>
      <c r="E1899" s="22">
        <v>14798</v>
      </c>
      <c r="F1899" s="22">
        <v>5</v>
      </c>
      <c r="G1899" s="108">
        <v>260.20999999999998</v>
      </c>
      <c r="H1899" s="25"/>
      <c r="I1899" s="111">
        <f t="shared" si="58"/>
        <v>0</v>
      </c>
      <c r="J1899" s="107" t="str">
        <f t="shared" si="59"/>
        <v/>
      </c>
    </row>
    <row r="1900" spans="1:10">
      <c r="A1900" s="22">
        <v>1912</v>
      </c>
      <c r="B1900" s="22" t="s">
        <v>15</v>
      </c>
      <c r="C1900" s="40" t="s">
        <v>7779</v>
      </c>
      <c r="D1900" s="39" t="s">
        <v>14660</v>
      </c>
      <c r="E1900" s="22">
        <v>14798</v>
      </c>
      <c r="F1900" s="22">
        <v>12</v>
      </c>
      <c r="G1900" s="108">
        <v>97.97</v>
      </c>
      <c r="H1900" s="25"/>
      <c r="I1900" s="111">
        <f t="shared" si="58"/>
        <v>0</v>
      </c>
      <c r="J1900" s="107" t="str">
        <f t="shared" si="59"/>
        <v/>
      </c>
    </row>
    <row r="1901" spans="1:10">
      <c r="A1901" s="22">
        <v>1913</v>
      </c>
      <c r="B1901" s="22" t="s">
        <v>15</v>
      </c>
      <c r="C1901" s="40" t="s">
        <v>14661</v>
      </c>
      <c r="D1901" s="39" t="s">
        <v>14662</v>
      </c>
      <c r="E1901" s="22">
        <v>29700</v>
      </c>
      <c r="F1901" s="22">
        <v>184</v>
      </c>
      <c r="G1901" s="108">
        <v>13.18</v>
      </c>
      <c r="H1901" s="25"/>
      <c r="I1901" s="111">
        <f t="shared" si="58"/>
        <v>0</v>
      </c>
      <c r="J1901" s="107" t="str">
        <f t="shared" si="59"/>
        <v/>
      </c>
    </row>
    <row r="1902" spans="1:10">
      <c r="A1902" s="22">
        <v>1914</v>
      </c>
      <c r="B1902" s="22" t="s">
        <v>15</v>
      </c>
      <c r="C1902" s="40" t="s">
        <v>7778</v>
      </c>
      <c r="D1902" s="39" t="s">
        <v>2751</v>
      </c>
      <c r="E1902" s="22">
        <v>85639</v>
      </c>
      <c r="F1902" s="22">
        <v>7</v>
      </c>
      <c r="G1902" s="108">
        <v>11.916666666666666</v>
      </c>
      <c r="H1902" s="25"/>
      <c r="I1902" s="111">
        <f t="shared" si="58"/>
        <v>0</v>
      </c>
      <c r="J1902" s="107" t="str">
        <f t="shared" si="59"/>
        <v/>
      </c>
    </row>
    <row r="1903" spans="1:10">
      <c r="A1903" s="22">
        <v>1915</v>
      </c>
      <c r="B1903" s="22" t="s">
        <v>15</v>
      </c>
      <c r="C1903" s="40" t="s">
        <v>7777</v>
      </c>
      <c r="D1903" s="39" t="s">
        <v>14663</v>
      </c>
      <c r="E1903" s="22">
        <v>97424</v>
      </c>
      <c r="F1903" s="22">
        <v>5</v>
      </c>
      <c r="G1903" s="108">
        <v>1788</v>
      </c>
      <c r="H1903" s="25"/>
      <c r="I1903" s="111">
        <f t="shared" si="58"/>
        <v>0</v>
      </c>
      <c r="J1903" s="107" t="str">
        <f t="shared" si="59"/>
        <v/>
      </c>
    </row>
    <row r="1904" spans="1:10">
      <c r="A1904" s="22">
        <v>1916</v>
      </c>
      <c r="B1904" s="22" t="s">
        <v>15</v>
      </c>
      <c r="C1904" s="40" t="s">
        <v>7776</v>
      </c>
      <c r="D1904" s="39" t="s">
        <v>14663</v>
      </c>
      <c r="E1904" s="22">
        <v>97424</v>
      </c>
      <c r="F1904" s="22">
        <v>5</v>
      </c>
      <c r="G1904" s="108">
        <v>674.98333333333335</v>
      </c>
      <c r="H1904" s="25"/>
      <c r="I1904" s="111">
        <f t="shared" si="58"/>
        <v>0</v>
      </c>
      <c r="J1904" s="107" t="str">
        <f t="shared" si="59"/>
        <v/>
      </c>
    </row>
    <row r="1905" spans="1:10">
      <c r="A1905" s="22">
        <v>1917</v>
      </c>
      <c r="B1905" s="22" t="s">
        <v>15</v>
      </c>
      <c r="C1905" s="40" t="s">
        <v>7775</v>
      </c>
      <c r="D1905" s="39" t="s">
        <v>14198</v>
      </c>
      <c r="E1905" s="22">
        <v>5476</v>
      </c>
      <c r="F1905" s="22">
        <v>5</v>
      </c>
      <c r="G1905" s="108">
        <v>2035.6266666666668</v>
      </c>
      <c r="H1905" s="25"/>
      <c r="I1905" s="111">
        <f t="shared" si="58"/>
        <v>0</v>
      </c>
      <c r="J1905" s="107" t="str">
        <f t="shared" si="59"/>
        <v/>
      </c>
    </row>
    <row r="1906" spans="1:10">
      <c r="A1906" s="22">
        <v>1918</v>
      </c>
      <c r="B1906" s="22" t="s">
        <v>15</v>
      </c>
      <c r="C1906" s="40" t="s">
        <v>7774</v>
      </c>
      <c r="D1906" s="39" t="s">
        <v>14664</v>
      </c>
      <c r="E1906" s="22">
        <v>5476</v>
      </c>
      <c r="F1906" s="22">
        <v>7</v>
      </c>
      <c r="G1906" s="108">
        <v>2917.2566666666667</v>
      </c>
      <c r="H1906" s="25"/>
      <c r="I1906" s="111">
        <f t="shared" si="58"/>
        <v>0</v>
      </c>
      <c r="J1906" s="107" t="str">
        <f t="shared" si="59"/>
        <v/>
      </c>
    </row>
    <row r="1907" spans="1:10">
      <c r="A1907" s="22">
        <v>1919</v>
      </c>
      <c r="B1907" s="22" t="s">
        <v>15</v>
      </c>
      <c r="C1907" s="40" t="s">
        <v>7773</v>
      </c>
      <c r="D1907" s="39" t="s">
        <v>14665</v>
      </c>
      <c r="E1907" s="22">
        <v>5476</v>
      </c>
      <c r="F1907" s="22">
        <v>5</v>
      </c>
      <c r="G1907" s="108">
        <v>2307.2133333333336</v>
      </c>
      <c r="H1907" s="25"/>
      <c r="I1907" s="111">
        <f t="shared" si="58"/>
        <v>0</v>
      </c>
      <c r="J1907" s="107" t="str">
        <f t="shared" si="59"/>
        <v/>
      </c>
    </row>
    <row r="1908" spans="1:10">
      <c r="A1908" s="22">
        <v>1920</v>
      </c>
      <c r="B1908" s="22" t="s">
        <v>15</v>
      </c>
      <c r="C1908" s="40" t="s">
        <v>7772</v>
      </c>
      <c r="D1908" s="39" t="s">
        <v>3118</v>
      </c>
      <c r="E1908" s="22" t="s">
        <v>7771</v>
      </c>
      <c r="F1908" s="22">
        <v>12</v>
      </c>
      <c r="G1908" s="108">
        <v>8.2566666666666659</v>
      </c>
      <c r="H1908" s="25"/>
      <c r="I1908" s="111">
        <f t="shared" si="58"/>
        <v>0</v>
      </c>
      <c r="J1908" s="107" t="str">
        <f t="shared" si="59"/>
        <v/>
      </c>
    </row>
    <row r="1909" spans="1:10">
      <c r="A1909" s="22">
        <v>1921</v>
      </c>
      <c r="B1909" s="22" t="s">
        <v>15</v>
      </c>
      <c r="C1909" s="40" t="s">
        <v>7770</v>
      </c>
      <c r="D1909" s="39" t="s">
        <v>7769</v>
      </c>
      <c r="E1909" s="22">
        <v>81348</v>
      </c>
      <c r="F1909" s="22">
        <v>11</v>
      </c>
      <c r="G1909" s="108">
        <v>20.099999999999998</v>
      </c>
      <c r="H1909" s="25"/>
      <c r="I1909" s="111">
        <f t="shared" si="58"/>
        <v>0</v>
      </c>
      <c r="J1909" s="107" t="str">
        <f t="shared" si="59"/>
        <v/>
      </c>
    </row>
    <row r="1910" spans="1:10">
      <c r="A1910" s="22">
        <v>1922</v>
      </c>
      <c r="B1910" s="22" t="s">
        <v>15</v>
      </c>
      <c r="C1910" s="40" t="s">
        <v>7768</v>
      </c>
      <c r="D1910" s="39" t="s">
        <v>14666</v>
      </c>
      <c r="E1910" s="22">
        <v>91637</v>
      </c>
      <c r="F1910" s="22">
        <v>10</v>
      </c>
      <c r="G1910" s="108">
        <v>17.36</v>
      </c>
      <c r="H1910" s="25"/>
      <c r="I1910" s="111">
        <f t="shared" si="58"/>
        <v>0</v>
      </c>
      <c r="J1910" s="107" t="str">
        <f t="shared" si="59"/>
        <v/>
      </c>
    </row>
    <row r="1911" spans="1:10">
      <c r="A1911" s="22">
        <v>1923</v>
      </c>
      <c r="B1911" s="22" t="s">
        <v>15</v>
      </c>
      <c r="C1911" s="40" t="s">
        <v>7767</v>
      </c>
      <c r="D1911" s="39" t="s">
        <v>14667</v>
      </c>
      <c r="E1911" s="22">
        <v>81349</v>
      </c>
      <c r="F1911" s="22">
        <v>20</v>
      </c>
      <c r="G1911" s="108">
        <v>7.9799999999999995</v>
      </c>
      <c r="H1911" s="25"/>
      <c r="I1911" s="111">
        <f t="shared" si="58"/>
        <v>0</v>
      </c>
      <c r="J1911" s="107" t="str">
        <f t="shared" si="59"/>
        <v/>
      </c>
    </row>
    <row r="1912" spans="1:10">
      <c r="A1912" s="22">
        <v>1924</v>
      </c>
      <c r="B1912" s="22" t="s">
        <v>15</v>
      </c>
      <c r="C1912" s="40" t="s">
        <v>7766</v>
      </c>
      <c r="D1912" s="39" t="s">
        <v>14579</v>
      </c>
      <c r="E1912" s="22">
        <v>56878</v>
      </c>
      <c r="F1912" s="22">
        <v>11</v>
      </c>
      <c r="G1912" s="108">
        <v>5.7</v>
      </c>
      <c r="H1912" s="25"/>
      <c r="I1912" s="111">
        <f t="shared" ref="I1912:I1975" si="60">F1912*H1912</f>
        <v>0</v>
      </c>
      <c r="J1912" s="107" t="str">
        <f t="shared" si="59"/>
        <v/>
      </c>
    </row>
    <row r="1913" spans="1:10">
      <c r="A1913" s="22">
        <v>1925</v>
      </c>
      <c r="B1913" s="22" t="s">
        <v>15</v>
      </c>
      <c r="C1913" s="40" t="s">
        <v>7765</v>
      </c>
      <c r="D1913" s="39" t="s">
        <v>14243</v>
      </c>
      <c r="E1913" s="22">
        <v>92555</v>
      </c>
      <c r="F1913" s="22">
        <v>6</v>
      </c>
      <c r="G1913" s="108">
        <v>95.896666666666661</v>
      </c>
      <c r="H1913" s="25"/>
      <c r="I1913" s="111">
        <f t="shared" si="60"/>
        <v>0</v>
      </c>
      <c r="J1913" s="107" t="str">
        <f t="shared" si="59"/>
        <v/>
      </c>
    </row>
    <row r="1914" spans="1:10">
      <c r="A1914" s="22">
        <v>1926</v>
      </c>
      <c r="B1914" s="22" t="s">
        <v>15</v>
      </c>
      <c r="C1914" s="40" t="s">
        <v>7764</v>
      </c>
      <c r="D1914" s="39" t="s">
        <v>14500</v>
      </c>
      <c r="E1914" s="22">
        <v>26512</v>
      </c>
      <c r="F1914" s="22">
        <v>20</v>
      </c>
      <c r="G1914" s="108">
        <v>186.83</v>
      </c>
      <c r="H1914" s="25"/>
      <c r="I1914" s="111">
        <f t="shared" si="60"/>
        <v>0</v>
      </c>
      <c r="J1914" s="107" t="str">
        <f t="shared" si="59"/>
        <v/>
      </c>
    </row>
    <row r="1915" spans="1:10">
      <c r="A1915" s="22">
        <v>1927</v>
      </c>
      <c r="B1915" s="22" t="s">
        <v>15</v>
      </c>
      <c r="C1915" s="40" t="s">
        <v>7763</v>
      </c>
      <c r="D1915" s="39" t="s">
        <v>7274</v>
      </c>
      <c r="E1915" s="22">
        <v>77896</v>
      </c>
      <c r="F1915" s="22">
        <v>5</v>
      </c>
      <c r="G1915" s="108">
        <v>193.67999999999998</v>
      </c>
      <c r="H1915" s="25"/>
      <c r="I1915" s="111">
        <f t="shared" si="60"/>
        <v>0</v>
      </c>
      <c r="J1915" s="107" t="str">
        <f t="shared" si="59"/>
        <v/>
      </c>
    </row>
    <row r="1916" spans="1:10">
      <c r="A1916" s="22">
        <v>1928</v>
      </c>
      <c r="B1916" s="22" t="s">
        <v>15</v>
      </c>
      <c r="C1916" s="40" t="s">
        <v>7762</v>
      </c>
      <c r="D1916" s="39" t="s">
        <v>14654</v>
      </c>
      <c r="E1916" s="22">
        <v>94033</v>
      </c>
      <c r="F1916" s="22">
        <v>5</v>
      </c>
      <c r="G1916" s="108">
        <v>187.75</v>
      </c>
      <c r="H1916" s="25"/>
      <c r="I1916" s="111">
        <f t="shared" si="60"/>
        <v>0</v>
      </c>
      <c r="J1916" s="107" t="str">
        <f t="shared" si="59"/>
        <v/>
      </c>
    </row>
    <row r="1917" spans="1:10">
      <c r="A1917" s="22">
        <v>1929</v>
      </c>
      <c r="B1917" s="22" t="s">
        <v>15</v>
      </c>
      <c r="C1917" s="40" t="s">
        <v>7761</v>
      </c>
      <c r="D1917" s="39" t="s">
        <v>14668</v>
      </c>
      <c r="E1917" s="22" t="s">
        <v>7760</v>
      </c>
      <c r="F1917" s="22">
        <v>5</v>
      </c>
      <c r="G1917" s="108">
        <v>1000</v>
      </c>
      <c r="H1917" s="25"/>
      <c r="I1917" s="111">
        <f t="shared" si="60"/>
        <v>0</v>
      </c>
      <c r="J1917" s="107" t="str">
        <f t="shared" si="59"/>
        <v/>
      </c>
    </row>
    <row r="1918" spans="1:10">
      <c r="A1918" s="22">
        <v>1930</v>
      </c>
      <c r="B1918" s="22" t="s">
        <v>15</v>
      </c>
      <c r="C1918" s="40" t="s">
        <v>7759</v>
      </c>
      <c r="D1918" s="39" t="s">
        <v>14669</v>
      </c>
      <c r="E1918" s="22">
        <v>93929</v>
      </c>
      <c r="F1918" s="22">
        <v>5</v>
      </c>
      <c r="G1918" s="108">
        <v>493.44000000000005</v>
      </c>
      <c r="H1918" s="25"/>
      <c r="I1918" s="111">
        <f t="shared" si="60"/>
        <v>0</v>
      </c>
      <c r="J1918" s="107" t="str">
        <f t="shared" si="59"/>
        <v/>
      </c>
    </row>
    <row r="1919" spans="1:10">
      <c r="A1919" s="22">
        <v>1931</v>
      </c>
      <c r="B1919" s="22" t="s">
        <v>15</v>
      </c>
      <c r="C1919" s="40" t="s">
        <v>7758</v>
      </c>
      <c r="D1919" s="39" t="s">
        <v>7753</v>
      </c>
      <c r="E1919" s="22">
        <v>83014</v>
      </c>
      <c r="F1919" s="22">
        <v>5</v>
      </c>
      <c r="G1919" s="108">
        <v>443.05666666666667</v>
      </c>
      <c r="H1919" s="25"/>
      <c r="I1919" s="111">
        <f t="shared" si="60"/>
        <v>0</v>
      </c>
      <c r="J1919" s="107" t="str">
        <f t="shared" si="59"/>
        <v/>
      </c>
    </row>
    <row r="1920" spans="1:10">
      <c r="A1920" s="22">
        <v>1932</v>
      </c>
      <c r="B1920" s="22" t="s">
        <v>15</v>
      </c>
      <c r="C1920" s="40" t="s">
        <v>7757</v>
      </c>
      <c r="D1920" s="39" t="s">
        <v>14670</v>
      </c>
      <c r="E1920" s="22" t="s">
        <v>7756</v>
      </c>
      <c r="F1920" s="22">
        <v>5</v>
      </c>
      <c r="G1920" s="108">
        <v>1501.89</v>
      </c>
      <c r="H1920" s="25"/>
      <c r="I1920" s="111">
        <f t="shared" si="60"/>
        <v>0</v>
      </c>
      <c r="J1920" s="107" t="str">
        <f t="shared" si="59"/>
        <v/>
      </c>
    </row>
    <row r="1921" spans="1:10">
      <c r="A1921" s="22">
        <v>1933</v>
      </c>
      <c r="B1921" s="22" t="s">
        <v>15</v>
      </c>
      <c r="C1921" s="40" t="s">
        <v>7755</v>
      </c>
      <c r="D1921" s="39" t="s">
        <v>3457</v>
      </c>
      <c r="E1921" s="22">
        <v>92003</v>
      </c>
      <c r="F1921" s="22">
        <v>5</v>
      </c>
      <c r="G1921" s="108">
        <v>677.92333333333329</v>
      </c>
      <c r="H1921" s="25"/>
      <c r="I1921" s="111">
        <f t="shared" si="60"/>
        <v>0</v>
      </c>
      <c r="J1921" s="107" t="str">
        <f t="shared" si="59"/>
        <v/>
      </c>
    </row>
    <row r="1922" spans="1:10">
      <c r="A1922" s="22">
        <v>1934</v>
      </c>
      <c r="B1922" s="22" t="s">
        <v>15</v>
      </c>
      <c r="C1922" s="40" t="s">
        <v>7754</v>
      </c>
      <c r="D1922" s="39" t="s">
        <v>7753</v>
      </c>
      <c r="E1922" s="22">
        <v>83014</v>
      </c>
      <c r="F1922" s="22">
        <v>5</v>
      </c>
      <c r="G1922" s="108">
        <v>121.91333333333334</v>
      </c>
      <c r="H1922" s="25"/>
      <c r="I1922" s="111">
        <f t="shared" si="60"/>
        <v>0</v>
      </c>
      <c r="J1922" s="107" t="str">
        <f t="shared" ref="J1922:J1985" si="61">IF(H:H&gt;G:G, "Above Estimated Unit Price", "")</f>
        <v/>
      </c>
    </row>
    <row r="1923" spans="1:10">
      <c r="A1923" s="22">
        <v>1935</v>
      </c>
      <c r="B1923" s="22" t="s">
        <v>15</v>
      </c>
      <c r="C1923" s="40" t="s">
        <v>14671</v>
      </c>
      <c r="D1923" s="39" t="s">
        <v>2777</v>
      </c>
      <c r="E1923" s="22">
        <v>78118</v>
      </c>
      <c r="F1923" s="22">
        <v>16</v>
      </c>
      <c r="G1923" s="108">
        <v>403.04666666666662</v>
      </c>
      <c r="H1923" s="25"/>
      <c r="I1923" s="111">
        <f t="shared" si="60"/>
        <v>0</v>
      </c>
      <c r="J1923" s="107" t="str">
        <f t="shared" si="61"/>
        <v/>
      </c>
    </row>
    <row r="1924" spans="1:10">
      <c r="A1924" s="22">
        <v>1936</v>
      </c>
      <c r="B1924" s="22" t="s">
        <v>15</v>
      </c>
      <c r="C1924" s="40" t="s">
        <v>7752</v>
      </c>
      <c r="D1924" s="39" t="s">
        <v>14170</v>
      </c>
      <c r="E1924" s="22">
        <v>73134</v>
      </c>
      <c r="F1924" s="22">
        <v>12</v>
      </c>
      <c r="G1924" s="108">
        <v>20.433333333333334</v>
      </c>
      <c r="H1924" s="25"/>
      <c r="I1924" s="111">
        <f t="shared" si="60"/>
        <v>0</v>
      </c>
      <c r="J1924" s="107" t="str">
        <f t="shared" si="61"/>
        <v/>
      </c>
    </row>
    <row r="1925" spans="1:10">
      <c r="A1925" s="22">
        <v>1937</v>
      </c>
      <c r="B1925" s="22" t="s">
        <v>15</v>
      </c>
      <c r="C1925" s="40" t="s">
        <v>7751</v>
      </c>
      <c r="D1925" s="39" t="s">
        <v>4319</v>
      </c>
      <c r="E1925" s="22">
        <v>6725</v>
      </c>
      <c r="F1925" s="22">
        <v>19</v>
      </c>
      <c r="G1925" s="108">
        <v>3.8066666666666671</v>
      </c>
      <c r="H1925" s="25"/>
      <c r="I1925" s="111">
        <f t="shared" si="60"/>
        <v>0</v>
      </c>
      <c r="J1925" s="107" t="str">
        <f t="shared" si="61"/>
        <v/>
      </c>
    </row>
    <row r="1926" spans="1:10">
      <c r="A1926" s="22">
        <v>1938</v>
      </c>
      <c r="B1926" s="22" t="s">
        <v>15</v>
      </c>
      <c r="C1926" s="40" t="s">
        <v>7750</v>
      </c>
      <c r="D1926" s="39" t="s">
        <v>7749</v>
      </c>
      <c r="E1926" s="22">
        <v>56878</v>
      </c>
      <c r="F1926" s="22">
        <v>60</v>
      </c>
      <c r="G1926" s="108">
        <v>0.91</v>
      </c>
      <c r="H1926" s="25"/>
      <c r="I1926" s="111">
        <f t="shared" si="60"/>
        <v>0</v>
      </c>
      <c r="J1926" s="107" t="str">
        <f t="shared" si="61"/>
        <v/>
      </c>
    </row>
    <row r="1927" spans="1:10">
      <c r="A1927" s="22">
        <v>1939</v>
      </c>
      <c r="B1927" s="22" t="s">
        <v>15</v>
      </c>
      <c r="C1927" s="40" t="s">
        <v>7748</v>
      </c>
      <c r="D1927" s="39" t="s">
        <v>7747</v>
      </c>
      <c r="E1927" s="22">
        <v>92215</v>
      </c>
      <c r="F1927" s="22">
        <v>95</v>
      </c>
      <c r="G1927" s="108">
        <v>4.1000000000000005</v>
      </c>
      <c r="H1927" s="25"/>
      <c r="I1927" s="111">
        <f t="shared" si="60"/>
        <v>0</v>
      </c>
      <c r="J1927" s="107" t="str">
        <f t="shared" si="61"/>
        <v/>
      </c>
    </row>
    <row r="1928" spans="1:10">
      <c r="A1928" s="22">
        <v>1940</v>
      </c>
      <c r="B1928" s="22" t="s">
        <v>15</v>
      </c>
      <c r="C1928" s="40" t="s">
        <v>7746</v>
      </c>
      <c r="D1928" s="39" t="s">
        <v>14672</v>
      </c>
      <c r="E1928" s="22">
        <v>56878</v>
      </c>
      <c r="F1928" s="22">
        <v>201</v>
      </c>
      <c r="G1928" s="108">
        <v>1.19</v>
      </c>
      <c r="H1928" s="25"/>
      <c r="I1928" s="111">
        <f t="shared" si="60"/>
        <v>0</v>
      </c>
      <c r="J1928" s="107" t="str">
        <f t="shared" si="61"/>
        <v/>
      </c>
    </row>
    <row r="1929" spans="1:10">
      <c r="A1929" s="22">
        <v>1941</v>
      </c>
      <c r="B1929" s="22" t="s">
        <v>15</v>
      </c>
      <c r="C1929" s="40" t="s">
        <v>7745</v>
      </c>
      <c r="D1929" s="39" t="s">
        <v>14170</v>
      </c>
      <c r="E1929" s="22">
        <v>73134</v>
      </c>
      <c r="F1929" s="22">
        <v>5</v>
      </c>
      <c r="G1929" s="108">
        <v>144.20000000000002</v>
      </c>
      <c r="H1929" s="25"/>
      <c r="I1929" s="111">
        <f t="shared" si="60"/>
        <v>0</v>
      </c>
      <c r="J1929" s="107" t="str">
        <f t="shared" si="61"/>
        <v/>
      </c>
    </row>
    <row r="1930" spans="1:10">
      <c r="A1930" s="22">
        <v>1942</v>
      </c>
      <c r="B1930" s="22" t="s">
        <v>15</v>
      </c>
      <c r="C1930" s="40" t="s">
        <v>7744</v>
      </c>
      <c r="D1930" s="39" t="s">
        <v>14170</v>
      </c>
      <c r="E1930" s="22">
        <v>73134</v>
      </c>
      <c r="F1930" s="22">
        <v>9</v>
      </c>
      <c r="G1930" s="108">
        <v>146.98999999999998</v>
      </c>
      <c r="H1930" s="25"/>
      <c r="I1930" s="111">
        <f t="shared" si="60"/>
        <v>0</v>
      </c>
      <c r="J1930" s="107" t="str">
        <f t="shared" si="61"/>
        <v/>
      </c>
    </row>
    <row r="1931" spans="1:10">
      <c r="A1931" s="22">
        <v>1943</v>
      </c>
      <c r="B1931" s="22" t="s">
        <v>15</v>
      </c>
      <c r="C1931" s="40" t="s">
        <v>7743</v>
      </c>
      <c r="D1931" s="39" t="s">
        <v>3410</v>
      </c>
      <c r="E1931" s="22" t="s">
        <v>7742</v>
      </c>
      <c r="F1931" s="22">
        <v>8</v>
      </c>
      <c r="G1931" s="108">
        <v>394.67</v>
      </c>
      <c r="H1931" s="25"/>
      <c r="I1931" s="111">
        <f t="shared" si="60"/>
        <v>0</v>
      </c>
      <c r="J1931" s="107" t="str">
        <f t="shared" si="61"/>
        <v/>
      </c>
    </row>
    <row r="1932" spans="1:10">
      <c r="A1932" s="22">
        <v>1944</v>
      </c>
      <c r="B1932" s="22" t="s">
        <v>15</v>
      </c>
      <c r="C1932" s="40" t="s">
        <v>7739</v>
      </c>
      <c r="D1932" s="39" t="s">
        <v>7741</v>
      </c>
      <c r="E1932" s="22" t="s">
        <v>7740</v>
      </c>
      <c r="F1932" s="22">
        <v>42</v>
      </c>
      <c r="G1932" s="108">
        <v>3</v>
      </c>
      <c r="H1932" s="25"/>
      <c r="I1932" s="111">
        <f t="shared" si="60"/>
        <v>0</v>
      </c>
      <c r="J1932" s="107" t="str">
        <f t="shared" si="61"/>
        <v/>
      </c>
    </row>
    <row r="1933" spans="1:10">
      <c r="A1933" s="22">
        <v>1945</v>
      </c>
      <c r="B1933" s="22" t="s">
        <v>15</v>
      </c>
      <c r="C1933" s="40" t="s">
        <v>7739</v>
      </c>
      <c r="D1933" s="39" t="s">
        <v>14673</v>
      </c>
      <c r="E1933" s="22" t="s">
        <v>4354</v>
      </c>
      <c r="F1933" s="22">
        <v>50</v>
      </c>
      <c r="G1933" s="108">
        <v>10.36</v>
      </c>
      <c r="H1933" s="25"/>
      <c r="I1933" s="111">
        <f t="shared" si="60"/>
        <v>0</v>
      </c>
      <c r="J1933" s="107" t="str">
        <f t="shared" si="61"/>
        <v/>
      </c>
    </row>
    <row r="1934" spans="1:10">
      <c r="A1934" s="22">
        <v>1946</v>
      </c>
      <c r="B1934" s="22" t="s">
        <v>15</v>
      </c>
      <c r="C1934" s="40" t="s">
        <v>7738</v>
      </c>
      <c r="D1934" s="39" t="s">
        <v>14674</v>
      </c>
      <c r="E1934" s="22">
        <v>9511</v>
      </c>
      <c r="F1934" s="22">
        <v>15</v>
      </c>
      <c r="G1934" s="108">
        <v>1274</v>
      </c>
      <c r="H1934" s="25"/>
      <c r="I1934" s="111">
        <f t="shared" si="60"/>
        <v>0</v>
      </c>
      <c r="J1934" s="107" t="str">
        <f t="shared" si="61"/>
        <v/>
      </c>
    </row>
    <row r="1935" spans="1:10">
      <c r="A1935" s="22">
        <v>1947</v>
      </c>
      <c r="B1935" s="22" t="s">
        <v>15</v>
      </c>
      <c r="C1935" s="40" t="s">
        <v>7737</v>
      </c>
      <c r="D1935" s="39" t="s">
        <v>2755</v>
      </c>
      <c r="E1935" s="22">
        <v>7482</v>
      </c>
      <c r="F1935" s="22">
        <v>10</v>
      </c>
      <c r="G1935" s="108">
        <v>34.453333333333333</v>
      </c>
      <c r="H1935" s="25"/>
      <c r="I1935" s="111">
        <f t="shared" si="60"/>
        <v>0</v>
      </c>
      <c r="J1935" s="107" t="str">
        <f t="shared" si="61"/>
        <v/>
      </c>
    </row>
    <row r="1936" spans="1:10">
      <c r="A1936" s="22">
        <v>1948</v>
      </c>
      <c r="B1936" s="22" t="s">
        <v>15</v>
      </c>
      <c r="C1936" s="40" t="s">
        <v>7737</v>
      </c>
      <c r="D1936" s="39" t="s">
        <v>2755</v>
      </c>
      <c r="E1936" s="22">
        <v>99207</v>
      </c>
      <c r="F1936" s="22">
        <v>5</v>
      </c>
      <c r="G1936" s="108">
        <v>31.8</v>
      </c>
      <c r="H1936" s="25"/>
      <c r="I1936" s="111">
        <f t="shared" si="60"/>
        <v>0</v>
      </c>
      <c r="J1936" s="107" t="str">
        <f t="shared" si="61"/>
        <v/>
      </c>
    </row>
    <row r="1937" spans="1:10">
      <c r="A1937" s="22">
        <v>1949</v>
      </c>
      <c r="B1937" s="22" t="s">
        <v>15</v>
      </c>
      <c r="C1937" s="40" t="s">
        <v>7736</v>
      </c>
      <c r="D1937" s="39" t="s">
        <v>2755</v>
      </c>
      <c r="E1937" s="22">
        <v>7482</v>
      </c>
      <c r="F1937" s="22">
        <v>14</v>
      </c>
      <c r="G1937" s="108">
        <v>3.7833333333333337</v>
      </c>
      <c r="H1937" s="25"/>
      <c r="I1937" s="111">
        <f t="shared" si="60"/>
        <v>0</v>
      </c>
      <c r="J1937" s="107" t="str">
        <f t="shared" si="61"/>
        <v/>
      </c>
    </row>
    <row r="1938" spans="1:10">
      <c r="A1938" s="22">
        <v>1950</v>
      </c>
      <c r="B1938" s="22" t="s">
        <v>15</v>
      </c>
      <c r="C1938" s="40" t="s">
        <v>7735</v>
      </c>
      <c r="D1938" s="39" t="s">
        <v>2755</v>
      </c>
      <c r="E1938" s="22">
        <v>7482</v>
      </c>
      <c r="F1938" s="22">
        <v>9</v>
      </c>
      <c r="G1938" s="108">
        <v>10.210000000000001</v>
      </c>
      <c r="H1938" s="25"/>
      <c r="I1938" s="111">
        <f t="shared" si="60"/>
        <v>0</v>
      </c>
      <c r="J1938" s="107" t="str">
        <f t="shared" si="61"/>
        <v/>
      </c>
    </row>
    <row r="1939" spans="1:10">
      <c r="A1939" s="22">
        <v>1951</v>
      </c>
      <c r="B1939" s="22" t="s">
        <v>15</v>
      </c>
      <c r="C1939" s="40" t="s">
        <v>7734</v>
      </c>
      <c r="D1939" s="39" t="s">
        <v>2755</v>
      </c>
      <c r="E1939" s="22">
        <v>7482</v>
      </c>
      <c r="F1939" s="22">
        <v>6</v>
      </c>
      <c r="G1939" s="108">
        <v>87.62</v>
      </c>
      <c r="H1939" s="25"/>
      <c r="I1939" s="111">
        <f t="shared" si="60"/>
        <v>0</v>
      </c>
      <c r="J1939" s="107" t="str">
        <f t="shared" si="61"/>
        <v/>
      </c>
    </row>
    <row r="1940" spans="1:10">
      <c r="A1940" s="22">
        <v>1952</v>
      </c>
      <c r="B1940" s="22" t="s">
        <v>15</v>
      </c>
      <c r="C1940" s="40" t="s">
        <v>7733</v>
      </c>
      <c r="D1940" s="39" t="s">
        <v>14221</v>
      </c>
      <c r="E1940" s="22">
        <v>7482</v>
      </c>
      <c r="F1940" s="22">
        <v>5</v>
      </c>
      <c r="G1940" s="108">
        <v>50.266666666666673</v>
      </c>
      <c r="H1940" s="25"/>
      <c r="I1940" s="111">
        <f t="shared" si="60"/>
        <v>0</v>
      </c>
      <c r="J1940" s="107" t="str">
        <f t="shared" si="61"/>
        <v/>
      </c>
    </row>
    <row r="1941" spans="1:10">
      <c r="A1941" s="22">
        <v>1953</v>
      </c>
      <c r="B1941" s="22" t="s">
        <v>15</v>
      </c>
      <c r="C1941" s="40" t="s">
        <v>7732</v>
      </c>
      <c r="D1941" s="39" t="s">
        <v>14221</v>
      </c>
      <c r="E1941" s="22">
        <v>7482</v>
      </c>
      <c r="F1941" s="22">
        <v>5</v>
      </c>
      <c r="G1941" s="108">
        <v>82.73</v>
      </c>
      <c r="H1941" s="25"/>
      <c r="I1941" s="111">
        <f t="shared" si="60"/>
        <v>0</v>
      </c>
      <c r="J1941" s="107" t="str">
        <f t="shared" si="61"/>
        <v/>
      </c>
    </row>
    <row r="1942" spans="1:10">
      <c r="A1942" s="22">
        <v>1954</v>
      </c>
      <c r="B1942" s="22" t="s">
        <v>15</v>
      </c>
      <c r="C1942" s="40" t="s">
        <v>7731</v>
      </c>
      <c r="D1942" s="39" t="s">
        <v>14221</v>
      </c>
      <c r="E1942" s="22">
        <v>7482</v>
      </c>
      <c r="F1942" s="22">
        <v>5</v>
      </c>
      <c r="G1942" s="108">
        <v>108.55333333333333</v>
      </c>
      <c r="H1942" s="25"/>
      <c r="I1942" s="111">
        <f t="shared" si="60"/>
        <v>0</v>
      </c>
      <c r="J1942" s="107" t="str">
        <f t="shared" si="61"/>
        <v/>
      </c>
    </row>
    <row r="1943" spans="1:10">
      <c r="A1943" s="22">
        <v>1955</v>
      </c>
      <c r="B1943" s="22" t="s">
        <v>15</v>
      </c>
      <c r="C1943" s="40" t="s">
        <v>7730</v>
      </c>
      <c r="D1943" s="39" t="s">
        <v>14357</v>
      </c>
      <c r="E1943" s="22">
        <v>99207</v>
      </c>
      <c r="F1943" s="22">
        <v>48</v>
      </c>
      <c r="G1943" s="108">
        <v>3.7633333333333332</v>
      </c>
      <c r="H1943" s="25"/>
      <c r="I1943" s="111">
        <f t="shared" si="60"/>
        <v>0</v>
      </c>
      <c r="J1943" s="107" t="str">
        <f t="shared" si="61"/>
        <v/>
      </c>
    </row>
    <row r="1944" spans="1:10">
      <c r="A1944" s="22">
        <v>1956</v>
      </c>
      <c r="B1944" s="22" t="s">
        <v>15</v>
      </c>
      <c r="C1944" s="40" t="s">
        <v>7729</v>
      </c>
      <c r="D1944" s="39" t="s">
        <v>7728</v>
      </c>
      <c r="E1944" s="22">
        <v>76005</v>
      </c>
      <c r="F1944" s="22">
        <v>8</v>
      </c>
      <c r="G1944" s="108">
        <v>33.57</v>
      </c>
      <c r="H1944" s="25"/>
      <c r="I1944" s="111">
        <f t="shared" si="60"/>
        <v>0</v>
      </c>
      <c r="J1944" s="107" t="str">
        <f t="shared" si="61"/>
        <v/>
      </c>
    </row>
    <row r="1945" spans="1:10">
      <c r="A1945" s="22">
        <v>1957</v>
      </c>
      <c r="B1945" s="22" t="s">
        <v>15</v>
      </c>
      <c r="C1945" s="40" t="s">
        <v>7727</v>
      </c>
      <c r="D1945" s="39" t="s">
        <v>14675</v>
      </c>
      <c r="E1945" s="22">
        <v>81349</v>
      </c>
      <c r="F1945" s="22">
        <v>5</v>
      </c>
      <c r="G1945" s="108">
        <v>26.27333333333333</v>
      </c>
      <c r="H1945" s="25"/>
      <c r="I1945" s="111">
        <f t="shared" si="60"/>
        <v>0</v>
      </c>
      <c r="J1945" s="107" t="str">
        <f t="shared" si="61"/>
        <v/>
      </c>
    </row>
    <row r="1946" spans="1:10">
      <c r="A1946" s="22">
        <v>1958</v>
      </c>
      <c r="B1946" s="22" t="s">
        <v>15</v>
      </c>
      <c r="C1946" s="40" t="s">
        <v>7726</v>
      </c>
      <c r="D1946" s="39" t="s">
        <v>14479</v>
      </c>
      <c r="E1946" s="22">
        <v>65230</v>
      </c>
      <c r="F1946" s="22">
        <v>20</v>
      </c>
      <c r="G1946" s="108">
        <v>63.303333333333335</v>
      </c>
      <c r="H1946" s="25"/>
      <c r="I1946" s="111">
        <f t="shared" si="60"/>
        <v>0</v>
      </c>
      <c r="J1946" s="107" t="str">
        <f t="shared" si="61"/>
        <v/>
      </c>
    </row>
    <row r="1947" spans="1:10">
      <c r="A1947" s="22">
        <v>1959</v>
      </c>
      <c r="B1947" s="22" t="s">
        <v>15</v>
      </c>
      <c r="C1947" s="40" t="s">
        <v>7725</v>
      </c>
      <c r="D1947" s="39" t="s">
        <v>14291</v>
      </c>
      <c r="E1947" s="22">
        <v>22175</v>
      </c>
      <c r="F1947" s="22">
        <v>7</v>
      </c>
      <c r="G1947" s="108">
        <v>31.836666666666662</v>
      </c>
      <c r="H1947" s="25"/>
      <c r="I1947" s="111">
        <f t="shared" si="60"/>
        <v>0</v>
      </c>
      <c r="J1947" s="107" t="str">
        <f t="shared" si="61"/>
        <v/>
      </c>
    </row>
    <row r="1948" spans="1:10">
      <c r="A1948" s="22">
        <v>1960</v>
      </c>
      <c r="B1948" s="22" t="s">
        <v>15</v>
      </c>
      <c r="C1948" s="40" t="s">
        <v>7724</v>
      </c>
      <c r="D1948" s="39" t="s">
        <v>14291</v>
      </c>
      <c r="E1948" s="22">
        <v>22175</v>
      </c>
      <c r="F1948" s="22">
        <v>9</v>
      </c>
      <c r="G1948" s="108">
        <v>12.19</v>
      </c>
      <c r="H1948" s="25"/>
      <c r="I1948" s="111">
        <f t="shared" si="60"/>
        <v>0</v>
      </c>
      <c r="J1948" s="107" t="str">
        <f t="shared" si="61"/>
        <v/>
      </c>
    </row>
    <row r="1949" spans="1:10">
      <c r="A1949" s="22">
        <v>1961</v>
      </c>
      <c r="B1949" s="22" t="s">
        <v>15</v>
      </c>
      <c r="C1949" s="40" t="s">
        <v>7723</v>
      </c>
      <c r="D1949" s="39" t="s">
        <v>14291</v>
      </c>
      <c r="E1949" s="22">
        <v>22175</v>
      </c>
      <c r="F1949" s="22">
        <v>30</v>
      </c>
      <c r="G1949" s="108">
        <v>19.306666666666668</v>
      </c>
      <c r="H1949" s="25"/>
      <c r="I1949" s="111">
        <f t="shared" si="60"/>
        <v>0</v>
      </c>
      <c r="J1949" s="107" t="str">
        <f t="shared" si="61"/>
        <v/>
      </c>
    </row>
    <row r="1950" spans="1:10">
      <c r="A1950" s="22">
        <v>1962</v>
      </c>
      <c r="B1950" s="22" t="s">
        <v>15</v>
      </c>
      <c r="C1950" s="40" t="s">
        <v>7722</v>
      </c>
      <c r="D1950" s="39" t="s">
        <v>14291</v>
      </c>
      <c r="E1950" s="22">
        <v>22175</v>
      </c>
      <c r="F1950" s="22">
        <v>32</v>
      </c>
      <c r="G1950" s="108">
        <v>1.97</v>
      </c>
      <c r="H1950" s="25"/>
      <c r="I1950" s="111">
        <f t="shared" si="60"/>
        <v>0</v>
      </c>
      <c r="J1950" s="107" t="str">
        <f t="shared" si="61"/>
        <v/>
      </c>
    </row>
    <row r="1951" spans="1:10">
      <c r="A1951" s="22">
        <v>1963</v>
      </c>
      <c r="B1951" s="22" t="s">
        <v>15</v>
      </c>
      <c r="C1951" s="40" t="s">
        <v>7721</v>
      </c>
      <c r="D1951" s="39" t="s">
        <v>14291</v>
      </c>
      <c r="E1951" s="22">
        <v>22175</v>
      </c>
      <c r="F1951" s="22">
        <v>299</v>
      </c>
      <c r="G1951" s="108">
        <v>8.4733333333333345</v>
      </c>
      <c r="H1951" s="25"/>
      <c r="I1951" s="111">
        <f t="shared" si="60"/>
        <v>0</v>
      </c>
      <c r="J1951" s="107" t="str">
        <f t="shared" si="61"/>
        <v/>
      </c>
    </row>
    <row r="1952" spans="1:10">
      <c r="A1952" s="22">
        <v>1964</v>
      </c>
      <c r="B1952" s="22" t="s">
        <v>15</v>
      </c>
      <c r="C1952" s="40" t="s">
        <v>7720</v>
      </c>
      <c r="D1952" s="39" t="s">
        <v>14291</v>
      </c>
      <c r="E1952" s="22">
        <v>22175</v>
      </c>
      <c r="F1952" s="22">
        <v>12</v>
      </c>
      <c r="G1952" s="108">
        <v>17.093333333333334</v>
      </c>
      <c r="H1952" s="25"/>
      <c r="I1952" s="111">
        <f t="shared" si="60"/>
        <v>0</v>
      </c>
      <c r="J1952" s="107" t="str">
        <f t="shared" si="61"/>
        <v/>
      </c>
    </row>
    <row r="1953" spans="1:10">
      <c r="A1953" s="22">
        <v>1965</v>
      </c>
      <c r="B1953" s="22" t="s">
        <v>15</v>
      </c>
      <c r="C1953" s="40" t="s">
        <v>7719</v>
      </c>
      <c r="D1953" s="39" t="s">
        <v>2775</v>
      </c>
      <c r="E1953" s="22">
        <v>83930</v>
      </c>
      <c r="F1953" s="22">
        <v>62</v>
      </c>
      <c r="G1953" s="108">
        <v>1.3</v>
      </c>
      <c r="H1953" s="25"/>
      <c r="I1953" s="111">
        <f t="shared" si="60"/>
        <v>0</v>
      </c>
      <c r="J1953" s="107" t="str">
        <f t="shared" si="61"/>
        <v/>
      </c>
    </row>
    <row r="1954" spans="1:10">
      <c r="A1954" s="22">
        <v>1966</v>
      </c>
      <c r="B1954" s="22" t="s">
        <v>15</v>
      </c>
      <c r="C1954" s="40" t="s">
        <v>7718</v>
      </c>
      <c r="D1954" s="39" t="s">
        <v>14291</v>
      </c>
      <c r="E1954" s="22">
        <v>22175</v>
      </c>
      <c r="F1954" s="22">
        <v>5</v>
      </c>
      <c r="G1954" s="108">
        <v>11.323333333333332</v>
      </c>
      <c r="H1954" s="25"/>
      <c r="I1954" s="111">
        <f t="shared" si="60"/>
        <v>0</v>
      </c>
      <c r="J1954" s="107" t="str">
        <f t="shared" si="61"/>
        <v/>
      </c>
    </row>
    <row r="1955" spans="1:10">
      <c r="A1955" s="22">
        <v>1967</v>
      </c>
      <c r="B1955" s="22" t="s">
        <v>15</v>
      </c>
      <c r="C1955" s="40" t="s">
        <v>7717</v>
      </c>
      <c r="D1955" s="39" t="s">
        <v>2775</v>
      </c>
      <c r="E1955" s="22">
        <v>22175</v>
      </c>
      <c r="F1955" s="22">
        <v>16</v>
      </c>
      <c r="G1955" s="108">
        <v>5.2733333333333334</v>
      </c>
      <c r="H1955" s="25"/>
      <c r="I1955" s="111">
        <f t="shared" si="60"/>
        <v>0</v>
      </c>
      <c r="J1955" s="107" t="str">
        <f t="shared" si="61"/>
        <v/>
      </c>
    </row>
    <row r="1956" spans="1:10">
      <c r="A1956" s="22">
        <v>1968</v>
      </c>
      <c r="B1956" s="22" t="s">
        <v>15</v>
      </c>
      <c r="C1956" s="40" t="s">
        <v>7716</v>
      </c>
      <c r="D1956" s="39" t="s">
        <v>14291</v>
      </c>
      <c r="E1956" s="22">
        <v>22175</v>
      </c>
      <c r="F1956" s="22">
        <v>8</v>
      </c>
      <c r="G1956" s="108">
        <v>14.49</v>
      </c>
      <c r="H1956" s="25"/>
      <c r="I1956" s="111">
        <f t="shared" si="60"/>
        <v>0</v>
      </c>
      <c r="J1956" s="107" t="str">
        <f t="shared" si="61"/>
        <v/>
      </c>
    </row>
    <row r="1957" spans="1:10">
      <c r="A1957" s="22">
        <v>1969</v>
      </c>
      <c r="B1957" s="22" t="s">
        <v>15</v>
      </c>
      <c r="C1957" s="40" t="s">
        <v>7715</v>
      </c>
      <c r="D1957" s="39" t="s">
        <v>14291</v>
      </c>
      <c r="E1957" s="22">
        <v>22175</v>
      </c>
      <c r="F1957" s="22">
        <v>8</v>
      </c>
      <c r="G1957" s="108">
        <v>6.7599999999999989</v>
      </c>
      <c r="H1957" s="25"/>
      <c r="I1957" s="111">
        <f t="shared" si="60"/>
        <v>0</v>
      </c>
      <c r="J1957" s="107" t="str">
        <f t="shared" si="61"/>
        <v/>
      </c>
    </row>
    <row r="1958" spans="1:10">
      <c r="A1958" s="22">
        <v>1970</v>
      </c>
      <c r="B1958" s="22" t="s">
        <v>15</v>
      </c>
      <c r="C1958" s="40" t="s">
        <v>7714</v>
      </c>
      <c r="D1958" s="39" t="s">
        <v>2775</v>
      </c>
      <c r="E1958" s="22">
        <v>22715</v>
      </c>
      <c r="F1958" s="22">
        <v>91</v>
      </c>
      <c r="G1958" s="108">
        <v>1.82</v>
      </c>
      <c r="H1958" s="25"/>
      <c r="I1958" s="111">
        <f t="shared" si="60"/>
        <v>0</v>
      </c>
      <c r="J1958" s="107" t="str">
        <f t="shared" si="61"/>
        <v/>
      </c>
    </row>
    <row r="1959" spans="1:10">
      <c r="A1959" s="22">
        <v>1971</v>
      </c>
      <c r="B1959" s="22" t="s">
        <v>15</v>
      </c>
      <c r="C1959" s="40" t="s">
        <v>7713</v>
      </c>
      <c r="D1959" s="39" t="s">
        <v>14676</v>
      </c>
      <c r="E1959" s="22">
        <v>22175</v>
      </c>
      <c r="F1959" s="22">
        <v>290</v>
      </c>
      <c r="G1959" s="108">
        <v>2.17</v>
      </c>
      <c r="H1959" s="25"/>
      <c r="I1959" s="111">
        <f t="shared" si="60"/>
        <v>0</v>
      </c>
      <c r="J1959" s="107" t="str">
        <f t="shared" si="61"/>
        <v/>
      </c>
    </row>
    <row r="1960" spans="1:10">
      <c r="A1960" s="22">
        <v>1972</v>
      </c>
      <c r="B1960" s="22" t="s">
        <v>15</v>
      </c>
      <c r="C1960" s="40" t="s">
        <v>7712</v>
      </c>
      <c r="D1960" s="39" t="s">
        <v>3817</v>
      </c>
      <c r="E1960" s="22">
        <v>22175</v>
      </c>
      <c r="F1960" s="22">
        <v>100</v>
      </c>
      <c r="G1960" s="108">
        <v>122</v>
      </c>
      <c r="H1960" s="25"/>
      <c r="I1960" s="111">
        <f t="shared" si="60"/>
        <v>0</v>
      </c>
      <c r="J1960" s="107" t="str">
        <f t="shared" si="61"/>
        <v/>
      </c>
    </row>
    <row r="1961" spans="1:10">
      <c r="A1961" s="22">
        <v>1973</v>
      </c>
      <c r="B1961" s="22" t="s">
        <v>15</v>
      </c>
      <c r="C1961" s="40" t="s">
        <v>7711</v>
      </c>
      <c r="D1961" s="39" t="s">
        <v>2700</v>
      </c>
      <c r="E1961" s="22">
        <v>71468</v>
      </c>
      <c r="F1961" s="22">
        <v>5</v>
      </c>
      <c r="G1961" s="108">
        <v>201.23666666666665</v>
      </c>
      <c r="H1961" s="25"/>
      <c r="I1961" s="111">
        <f t="shared" si="60"/>
        <v>0</v>
      </c>
      <c r="J1961" s="107" t="str">
        <f t="shared" si="61"/>
        <v/>
      </c>
    </row>
    <row r="1962" spans="1:10">
      <c r="A1962" s="22">
        <v>1974</v>
      </c>
      <c r="B1962" s="22" t="s">
        <v>15</v>
      </c>
      <c r="C1962" s="40" t="s">
        <v>7710</v>
      </c>
      <c r="D1962" s="39" t="s">
        <v>14244</v>
      </c>
      <c r="E1962" s="22">
        <v>12511</v>
      </c>
      <c r="F1962" s="22">
        <v>5</v>
      </c>
      <c r="G1962" s="108">
        <v>2009.7233333333334</v>
      </c>
      <c r="H1962" s="25"/>
      <c r="I1962" s="111">
        <f t="shared" si="60"/>
        <v>0</v>
      </c>
      <c r="J1962" s="107" t="str">
        <f t="shared" si="61"/>
        <v/>
      </c>
    </row>
    <row r="1963" spans="1:10">
      <c r="A1963" s="22">
        <v>1975</v>
      </c>
      <c r="B1963" s="22" t="s">
        <v>15</v>
      </c>
      <c r="C1963" s="40" t="s">
        <v>7708</v>
      </c>
      <c r="D1963" s="39" t="s">
        <v>14677</v>
      </c>
      <c r="E1963" s="22">
        <v>9445</v>
      </c>
      <c r="F1963" s="22">
        <v>5</v>
      </c>
      <c r="G1963" s="108">
        <v>1500</v>
      </c>
      <c r="H1963" s="25"/>
      <c r="I1963" s="111">
        <f t="shared" si="60"/>
        <v>0</v>
      </c>
      <c r="J1963" s="107" t="str">
        <f t="shared" si="61"/>
        <v/>
      </c>
    </row>
    <row r="1964" spans="1:10">
      <c r="A1964" s="22">
        <v>1976</v>
      </c>
      <c r="B1964" s="22" t="s">
        <v>15</v>
      </c>
      <c r="C1964" s="40" t="s">
        <v>7707</v>
      </c>
      <c r="D1964" s="39" t="s">
        <v>14147</v>
      </c>
      <c r="E1964" s="22">
        <v>15860</v>
      </c>
      <c r="F1964" s="22">
        <v>12</v>
      </c>
      <c r="G1964" s="108">
        <v>588.78666666666663</v>
      </c>
      <c r="H1964" s="25"/>
      <c r="I1964" s="111">
        <f t="shared" si="60"/>
        <v>0</v>
      </c>
      <c r="J1964" s="107" t="str">
        <f t="shared" si="61"/>
        <v/>
      </c>
    </row>
    <row r="1965" spans="1:10">
      <c r="A1965" s="22">
        <v>1977</v>
      </c>
      <c r="B1965" s="22" t="s">
        <v>15</v>
      </c>
      <c r="C1965" s="40" t="s">
        <v>7706</v>
      </c>
      <c r="D1965" s="39" t="s">
        <v>4612</v>
      </c>
      <c r="E1965" s="22">
        <v>90166</v>
      </c>
      <c r="F1965" s="22">
        <v>5</v>
      </c>
      <c r="G1965" s="108">
        <v>314.12</v>
      </c>
      <c r="H1965" s="25"/>
      <c r="I1965" s="111">
        <f t="shared" si="60"/>
        <v>0</v>
      </c>
      <c r="J1965" s="107" t="str">
        <f t="shared" si="61"/>
        <v/>
      </c>
    </row>
    <row r="1966" spans="1:10">
      <c r="A1966" s="22">
        <v>1978</v>
      </c>
      <c r="B1966" s="22" t="s">
        <v>15</v>
      </c>
      <c r="C1966" s="40" t="s">
        <v>7705</v>
      </c>
      <c r="D1966" s="39" t="s">
        <v>14678</v>
      </c>
      <c r="E1966" s="22">
        <v>50276</v>
      </c>
      <c r="F1966" s="22">
        <v>5</v>
      </c>
      <c r="G1966" s="108">
        <v>62.423333333333339</v>
      </c>
      <c r="H1966" s="25"/>
      <c r="I1966" s="111">
        <f t="shared" si="60"/>
        <v>0</v>
      </c>
      <c r="J1966" s="107" t="str">
        <f t="shared" si="61"/>
        <v/>
      </c>
    </row>
    <row r="1967" spans="1:10">
      <c r="A1967" s="22">
        <v>1979</v>
      </c>
      <c r="B1967" s="22" t="s">
        <v>15</v>
      </c>
      <c r="C1967" s="40" t="s">
        <v>7704</v>
      </c>
      <c r="D1967" s="39" t="s">
        <v>2813</v>
      </c>
      <c r="E1967" s="22">
        <v>97613</v>
      </c>
      <c r="F1967" s="22">
        <v>5</v>
      </c>
      <c r="G1967" s="108">
        <v>454.47333333333336</v>
      </c>
      <c r="H1967" s="25"/>
      <c r="I1967" s="111">
        <f t="shared" si="60"/>
        <v>0</v>
      </c>
      <c r="J1967" s="107" t="str">
        <f t="shared" si="61"/>
        <v/>
      </c>
    </row>
    <row r="1968" spans="1:10">
      <c r="A1968" s="22">
        <v>1980</v>
      </c>
      <c r="B1968" s="22" t="s">
        <v>15</v>
      </c>
      <c r="C1968" s="40" t="s">
        <v>7703</v>
      </c>
      <c r="D1968" s="39" t="s">
        <v>2813</v>
      </c>
      <c r="E1968" s="22">
        <v>97613</v>
      </c>
      <c r="F1968" s="22">
        <v>6</v>
      </c>
      <c r="G1968" s="108">
        <v>1611.7866666666666</v>
      </c>
      <c r="H1968" s="25"/>
      <c r="I1968" s="111">
        <f t="shared" si="60"/>
        <v>0</v>
      </c>
      <c r="J1968" s="107" t="str">
        <f t="shared" si="61"/>
        <v/>
      </c>
    </row>
    <row r="1969" spans="1:10">
      <c r="A1969" s="22">
        <v>1981</v>
      </c>
      <c r="B1969" s="22" t="s">
        <v>15</v>
      </c>
      <c r="C1969" s="40" t="s">
        <v>7702</v>
      </c>
      <c r="D1969" s="39" t="s">
        <v>2693</v>
      </c>
      <c r="E1969" s="22">
        <v>97613</v>
      </c>
      <c r="F1969" s="22">
        <v>6</v>
      </c>
      <c r="G1969" s="108">
        <v>1112.5866666666668</v>
      </c>
      <c r="H1969" s="25"/>
      <c r="I1969" s="111">
        <f t="shared" si="60"/>
        <v>0</v>
      </c>
      <c r="J1969" s="107" t="str">
        <f t="shared" si="61"/>
        <v/>
      </c>
    </row>
    <row r="1970" spans="1:10">
      <c r="A1970" s="22">
        <v>1982</v>
      </c>
      <c r="B1970" s="22" t="s">
        <v>15</v>
      </c>
      <c r="C1970" s="40" t="s">
        <v>7701</v>
      </c>
      <c r="D1970" s="39" t="s">
        <v>2813</v>
      </c>
      <c r="E1970" s="22">
        <v>97613</v>
      </c>
      <c r="F1970" s="22">
        <v>5</v>
      </c>
      <c r="G1970" s="108">
        <v>286.85666666666663</v>
      </c>
      <c r="H1970" s="25"/>
      <c r="I1970" s="111">
        <f t="shared" si="60"/>
        <v>0</v>
      </c>
      <c r="J1970" s="107" t="str">
        <f t="shared" si="61"/>
        <v/>
      </c>
    </row>
    <row r="1971" spans="1:10">
      <c r="A1971" s="22">
        <v>1983</v>
      </c>
      <c r="B1971" s="22" t="s">
        <v>15</v>
      </c>
      <c r="C1971" s="40" t="s">
        <v>7700</v>
      </c>
      <c r="D1971" s="39" t="s">
        <v>14147</v>
      </c>
      <c r="E1971" s="22">
        <v>97613</v>
      </c>
      <c r="F1971" s="22">
        <v>7</v>
      </c>
      <c r="G1971" s="108">
        <v>588.78666666666663</v>
      </c>
      <c r="H1971" s="25"/>
      <c r="I1971" s="111">
        <f t="shared" si="60"/>
        <v>0</v>
      </c>
      <c r="J1971" s="107" t="str">
        <f t="shared" si="61"/>
        <v/>
      </c>
    </row>
    <row r="1972" spans="1:10">
      <c r="A1972" s="22">
        <v>1984</v>
      </c>
      <c r="B1972" s="22" t="s">
        <v>15</v>
      </c>
      <c r="C1972" s="40" t="s">
        <v>7699</v>
      </c>
      <c r="D1972" s="39" t="s">
        <v>14204</v>
      </c>
      <c r="E1972" s="22">
        <v>75345</v>
      </c>
      <c r="F1972" s="22">
        <v>10</v>
      </c>
      <c r="G1972" s="108">
        <v>389.77</v>
      </c>
      <c r="H1972" s="25"/>
      <c r="I1972" s="111">
        <f t="shared" si="60"/>
        <v>0</v>
      </c>
      <c r="J1972" s="107" t="str">
        <f t="shared" si="61"/>
        <v/>
      </c>
    </row>
    <row r="1973" spans="1:10">
      <c r="A1973" s="22">
        <v>1985</v>
      </c>
      <c r="B1973" s="22" t="s">
        <v>15</v>
      </c>
      <c r="C1973" s="40" t="s">
        <v>7698</v>
      </c>
      <c r="D1973" s="39" t="s">
        <v>14203</v>
      </c>
      <c r="E1973" s="22">
        <v>75345</v>
      </c>
      <c r="F1973" s="22">
        <v>5</v>
      </c>
      <c r="G1973" s="108">
        <v>85.193333333333328</v>
      </c>
      <c r="H1973" s="25"/>
      <c r="I1973" s="111">
        <f t="shared" si="60"/>
        <v>0</v>
      </c>
      <c r="J1973" s="107" t="str">
        <f t="shared" si="61"/>
        <v/>
      </c>
    </row>
    <row r="1974" spans="1:10">
      <c r="A1974" s="22">
        <v>1986</v>
      </c>
      <c r="B1974" s="22" t="s">
        <v>15</v>
      </c>
      <c r="C1974" s="40" t="s">
        <v>7697</v>
      </c>
      <c r="D1974" s="39" t="s">
        <v>14170</v>
      </c>
      <c r="E1974" s="22">
        <v>50632</v>
      </c>
      <c r="F1974" s="22">
        <v>7</v>
      </c>
      <c r="G1974" s="108">
        <v>236.24</v>
      </c>
      <c r="H1974" s="25"/>
      <c r="I1974" s="111">
        <f t="shared" si="60"/>
        <v>0</v>
      </c>
      <c r="J1974" s="107" t="str">
        <f t="shared" si="61"/>
        <v/>
      </c>
    </row>
    <row r="1975" spans="1:10">
      <c r="A1975" s="22">
        <v>1987</v>
      </c>
      <c r="B1975" s="22" t="s">
        <v>15</v>
      </c>
      <c r="C1975" s="40" t="s">
        <v>7696</v>
      </c>
      <c r="D1975" s="39" t="s">
        <v>2813</v>
      </c>
      <c r="E1975" s="22">
        <v>97613</v>
      </c>
      <c r="F1975" s="22">
        <v>5</v>
      </c>
      <c r="G1975" s="108">
        <v>312.08666666666664</v>
      </c>
      <c r="H1975" s="25"/>
      <c r="I1975" s="111">
        <f t="shared" si="60"/>
        <v>0</v>
      </c>
      <c r="J1975" s="107" t="str">
        <f t="shared" si="61"/>
        <v/>
      </c>
    </row>
    <row r="1976" spans="1:10">
      <c r="A1976" s="22">
        <v>1988</v>
      </c>
      <c r="B1976" s="22" t="s">
        <v>15</v>
      </c>
      <c r="C1976" s="40" t="s">
        <v>7695</v>
      </c>
      <c r="D1976" s="39" t="s">
        <v>2777</v>
      </c>
      <c r="E1976" s="22">
        <v>97613</v>
      </c>
      <c r="F1976" s="22">
        <v>5</v>
      </c>
      <c r="G1976" s="108">
        <v>350.49</v>
      </c>
      <c r="H1976" s="25"/>
      <c r="I1976" s="111">
        <f t="shared" ref="I1976:I2039" si="62">F1976*H1976</f>
        <v>0</v>
      </c>
      <c r="J1976" s="107" t="str">
        <f t="shared" si="61"/>
        <v/>
      </c>
    </row>
    <row r="1977" spans="1:10">
      <c r="A1977" s="22">
        <v>1989</v>
      </c>
      <c r="B1977" s="22" t="s">
        <v>15</v>
      </c>
      <c r="C1977" s="40" t="s">
        <v>7694</v>
      </c>
      <c r="D1977" s="39" t="s">
        <v>14679</v>
      </c>
      <c r="E1977" s="22">
        <v>60038</v>
      </c>
      <c r="F1977" s="22">
        <v>12</v>
      </c>
      <c r="G1977" s="108">
        <v>41.763333333333328</v>
      </c>
      <c r="H1977" s="25"/>
      <c r="I1977" s="111">
        <f t="shared" si="62"/>
        <v>0</v>
      </c>
      <c r="J1977" s="107" t="str">
        <f t="shared" si="61"/>
        <v/>
      </c>
    </row>
    <row r="1978" spans="1:10">
      <c r="A1978" s="22">
        <v>1990</v>
      </c>
      <c r="B1978" s="22" t="s">
        <v>15</v>
      </c>
      <c r="C1978" s="40" t="s">
        <v>7693</v>
      </c>
      <c r="D1978" s="39" t="s">
        <v>14679</v>
      </c>
      <c r="E1978" s="22">
        <v>60038</v>
      </c>
      <c r="F1978" s="22">
        <v>11</v>
      </c>
      <c r="G1978" s="108">
        <v>110.89</v>
      </c>
      <c r="H1978" s="25"/>
      <c r="I1978" s="111">
        <f t="shared" si="62"/>
        <v>0</v>
      </c>
      <c r="J1978" s="107" t="str">
        <f t="shared" si="61"/>
        <v/>
      </c>
    </row>
    <row r="1979" spans="1:10">
      <c r="A1979" s="22">
        <v>1991</v>
      </c>
      <c r="B1979" s="22" t="s">
        <v>15</v>
      </c>
      <c r="C1979" s="40" t="s">
        <v>7692</v>
      </c>
      <c r="D1979" s="39" t="s">
        <v>4366</v>
      </c>
      <c r="E1979" s="22">
        <v>56878</v>
      </c>
      <c r="F1979" s="22">
        <v>12</v>
      </c>
      <c r="G1979" s="108">
        <v>115.16333333333334</v>
      </c>
      <c r="H1979" s="25"/>
      <c r="I1979" s="111">
        <f t="shared" si="62"/>
        <v>0</v>
      </c>
      <c r="J1979" s="107" t="str">
        <f t="shared" si="61"/>
        <v/>
      </c>
    </row>
    <row r="1980" spans="1:10">
      <c r="A1980" s="22">
        <v>1992</v>
      </c>
      <c r="B1980" s="22" t="s">
        <v>15</v>
      </c>
      <c r="C1980" s="40" t="s">
        <v>7691</v>
      </c>
      <c r="D1980" s="39" t="s">
        <v>7688</v>
      </c>
      <c r="E1980" s="22">
        <v>16746</v>
      </c>
      <c r="F1980" s="22">
        <v>10</v>
      </c>
      <c r="G1980" s="108">
        <v>138.29333333333332</v>
      </c>
      <c r="H1980" s="25"/>
      <c r="I1980" s="111">
        <f t="shared" si="62"/>
        <v>0</v>
      </c>
      <c r="J1980" s="107" t="str">
        <f t="shared" si="61"/>
        <v/>
      </c>
    </row>
    <row r="1981" spans="1:10">
      <c r="A1981" s="22">
        <v>1993</v>
      </c>
      <c r="B1981" s="22" t="s">
        <v>15</v>
      </c>
      <c r="C1981" s="40" t="s">
        <v>7690</v>
      </c>
      <c r="D1981" s="39" t="s">
        <v>4366</v>
      </c>
      <c r="E1981" s="22">
        <v>72962</v>
      </c>
      <c r="F1981" s="22">
        <v>30</v>
      </c>
      <c r="G1981" s="108">
        <v>10.69</v>
      </c>
      <c r="H1981" s="25"/>
      <c r="I1981" s="111">
        <f t="shared" si="62"/>
        <v>0</v>
      </c>
      <c r="J1981" s="107" t="str">
        <f t="shared" si="61"/>
        <v/>
      </c>
    </row>
    <row r="1982" spans="1:10">
      <c r="A1982" s="22">
        <v>1994</v>
      </c>
      <c r="B1982" s="22" t="s">
        <v>15</v>
      </c>
      <c r="C1982" s="40" t="s">
        <v>7689</v>
      </c>
      <c r="D1982" s="39" t="s">
        <v>7688</v>
      </c>
      <c r="E1982" s="22">
        <v>73134</v>
      </c>
      <c r="F1982" s="22">
        <v>5</v>
      </c>
      <c r="G1982" s="108">
        <v>120.14666666666666</v>
      </c>
      <c r="H1982" s="25"/>
      <c r="I1982" s="111">
        <f t="shared" si="62"/>
        <v>0</v>
      </c>
      <c r="J1982" s="107" t="str">
        <f t="shared" si="61"/>
        <v/>
      </c>
    </row>
    <row r="1983" spans="1:10">
      <c r="A1983" s="22">
        <v>1995</v>
      </c>
      <c r="B1983" s="22" t="s">
        <v>15</v>
      </c>
      <c r="C1983" s="40" t="s">
        <v>7687</v>
      </c>
      <c r="D1983" s="39" t="s">
        <v>14680</v>
      </c>
      <c r="E1983" s="22">
        <v>77820</v>
      </c>
      <c r="F1983" s="22">
        <v>5</v>
      </c>
      <c r="G1983" s="108">
        <v>82</v>
      </c>
      <c r="H1983" s="25"/>
      <c r="I1983" s="111">
        <f t="shared" si="62"/>
        <v>0</v>
      </c>
      <c r="J1983" s="107" t="str">
        <f t="shared" si="61"/>
        <v/>
      </c>
    </row>
    <row r="1984" spans="1:10">
      <c r="A1984" s="22">
        <v>1996</v>
      </c>
      <c r="B1984" s="22" t="s">
        <v>15</v>
      </c>
      <c r="C1984" s="40" t="s">
        <v>7686</v>
      </c>
      <c r="D1984" s="39" t="s">
        <v>2751</v>
      </c>
      <c r="E1984" s="22">
        <v>26304</v>
      </c>
      <c r="F1984" s="22">
        <v>16</v>
      </c>
      <c r="G1984" s="108">
        <v>23.846666666666664</v>
      </c>
      <c r="H1984" s="25"/>
      <c r="I1984" s="111">
        <f t="shared" si="62"/>
        <v>0</v>
      </c>
      <c r="J1984" s="107" t="str">
        <f t="shared" si="61"/>
        <v/>
      </c>
    </row>
    <row r="1985" spans="1:10">
      <c r="A1985" s="22">
        <v>1997</v>
      </c>
      <c r="B1985" s="22" t="s">
        <v>15</v>
      </c>
      <c r="C1985" s="40" t="s">
        <v>7685</v>
      </c>
      <c r="D1985" s="39" t="s">
        <v>14458</v>
      </c>
      <c r="E1985" s="22" t="s">
        <v>7684</v>
      </c>
      <c r="F1985" s="22">
        <v>28</v>
      </c>
      <c r="G1985" s="108">
        <v>62.949999999999989</v>
      </c>
      <c r="H1985" s="25"/>
      <c r="I1985" s="111">
        <f t="shared" si="62"/>
        <v>0</v>
      </c>
      <c r="J1985" s="107" t="str">
        <f t="shared" si="61"/>
        <v/>
      </c>
    </row>
    <row r="1986" spans="1:10">
      <c r="A1986" s="22">
        <v>1998</v>
      </c>
      <c r="B1986" s="22" t="s">
        <v>15</v>
      </c>
      <c r="C1986" s="40" t="s">
        <v>7683</v>
      </c>
      <c r="D1986" s="39" t="s">
        <v>3155</v>
      </c>
      <c r="E1986" s="22">
        <v>80539</v>
      </c>
      <c r="F1986" s="22">
        <v>5</v>
      </c>
      <c r="G1986" s="108">
        <v>18.16</v>
      </c>
      <c r="H1986" s="25"/>
      <c r="I1986" s="111">
        <f t="shared" si="62"/>
        <v>0</v>
      </c>
      <c r="J1986" s="107" t="str">
        <f t="shared" ref="J1986:J2049" si="63">IF(H:H&gt;G:G, "Above Estimated Unit Price", "")</f>
        <v/>
      </c>
    </row>
    <row r="1987" spans="1:10">
      <c r="A1987" s="22">
        <v>1999</v>
      </c>
      <c r="B1987" s="22" t="s">
        <v>15</v>
      </c>
      <c r="C1987" s="40" t="s">
        <v>7682</v>
      </c>
      <c r="D1987" s="39" t="s">
        <v>2813</v>
      </c>
      <c r="E1987" s="22">
        <v>16746</v>
      </c>
      <c r="F1987" s="22">
        <v>21</v>
      </c>
      <c r="G1987" s="108">
        <v>486.34666666666675</v>
      </c>
      <c r="H1987" s="25"/>
      <c r="I1987" s="111">
        <f t="shared" si="62"/>
        <v>0</v>
      </c>
      <c r="J1987" s="107" t="str">
        <f t="shared" si="63"/>
        <v/>
      </c>
    </row>
    <row r="1988" spans="1:10">
      <c r="A1988" s="22">
        <v>2000</v>
      </c>
      <c r="B1988" s="22" t="s">
        <v>15</v>
      </c>
      <c r="C1988" s="40" t="s">
        <v>7681</v>
      </c>
      <c r="D1988" s="39" t="s">
        <v>2813</v>
      </c>
      <c r="E1988" s="22">
        <v>97613</v>
      </c>
      <c r="F1988" s="22">
        <v>5</v>
      </c>
      <c r="G1988" s="108">
        <v>349.56</v>
      </c>
      <c r="H1988" s="25"/>
      <c r="I1988" s="111">
        <f t="shared" si="62"/>
        <v>0</v>
      </c>
      <c r="J1988" s="107" t="str">
        <f t="shared" si="63"/>
        <v/>
      </c>
    </row>
    <row r="1989" spans="1:10">
      <c r="A1989" s="22">
        <v>2001</v>
      </c>
      <c r="B1989" s="22" t="s">
        <v>15</v>
      </c>
      <c r="C1989" s="40" t="s">
        <v>7680</v>
      </c>
      <c r="D1989" s="39" t="s">
        <v>7679</v>
      </c>
      <c r="E1989" s="22">
        <v>17472</v>
      </c>
      <c r="F1989" s="22">
        <v>5</v>
      </c>
      <c r="G1989" s="108">
        <v>2761.5066666666667</v>
      </c>
      <c r="H1989" s="25"/>
      <c r="I1989" s="111">
        <f t="shared" si="62"/>
        <v>0</v>
      </c>
      <c r="J1989" s="107" t="str">
        <f t="shared" si="63"/>
        <v/>
      </c>
    </row>
    <row r="1990" spans="1:10">
      <c r="A1990" s="22">
        <v>2002</v>
      </c>
      <c r="B1990" s="22" t="s">
        <v>15</v>
      </c>
      <c r="C1990" s="40" t="s">
        <v>7680</v>
      </c>
      <c r="D1990" s="39" t="s">
        <v>7679</v>
      </c>
      <c r="E1990" s="22">
        <v>72121</v>
      </c>
      <c r="F1990" s="22">
        <v>5</v>
      </c>
      <c r="G1990" s="108">
        <v>2474.7900000000004</v>
      </c>
      <c r="H1990" s="25"/>
      <c r="I1990" s="111">
        <f t="shared" si="62"/>
        <v>0</v>
      </c>
      <c r="J1990" s="107" t="str">
        <f t="shared" si="63"/>
        <v/>
      </c>
    </row>
    <row r="1991" spans="1:10">
      <c r="A1991" s="22">
        <v>2003</v>
      </c>
      <c r="B1991" s="22" t="s">
        <v>15</v>
      </c>
      <c r="C1991" s="40" t="s">
        <v>7678</v>
      </c>
      <c r="D1991" s="39" t="s">
        <v>14681</v>
      </c>
      <c r="E1991" s="22">
        <v>81349</v>
      </c>
      <c r="F1991" s="22">
        <v>500</v>
      </c>
      <c r="G1991" s="108">
        <v>0.52666666666666673</v>
      </c>
      <c r="H1991" s="25"/>
      <c r="I1991" s="111">
        <f t="shared" si="62"/>
        <v>0</v>
      </c>
      <c r="J1991" s="107" t="str">
        <f t="shared" si="63"/>
        <v/>
      </c>
    </row>
    <row r="1992" spans="1:10">
      <c r="A1992" s="22">
        <v>2004</v>
      </c>
      <c r="B1992" s="22" t="s">
        <v>15</v>
      </c>
      <c r="C1992" s="40" t="s">
        <v>7677</v>
      </c>
      <c r="D1992" s="39" t="s">
        <v>2755</v>
      </c>
      <c r="E1992" s="22">
        <v>81349</v>
      </c>
      <c r="F1992" s="22">
        <v>360</v>
      </c>
      <c r="G1992" s="108">
        <v>2.6966666666666668</v>
      </c>
      <c r="H1992" s="25"/>
      <c r="I1992" s="111">
        <f t="shared" si="62"/>
        <v>0</v>
      </c>
      <c r="J1992" s="107" t="str">
        <f t="shared" si="63"/>
        <v/>
      </c>
    </row>
    <row r="1993" spans="1:10">
      <c r="A1993" s="22">
        <v>2005</v>
      </c>
      <c r="B1993" s="22" t="s">
        <v>15</v>
      </c>
      <c r="C1993" s="40" t="s">
        <v>7676</v>
      </c>
      <c r="D1993" s="39" t="s">
        <v>2755</v>
      </c>
      <c r="E1993" s="22" t="s">
        <v>7659</v>
      </c>
      <c r="F1993" s="22">
        <v>115</v>
      </c>
      <c r="G1993" s="108">
        <v>2.5166666666666671</v>
      </c>
      <c r="H1993" s="25"/>
      <c r="I1993" s="111">
        <f t="shared" si="62"/>
        <v>0</v>
      </c>
      <c r="J1993" s="107" t="str">
        <f t="shared" si="63"/>
        <v/>
      </c>
    </row>
    <row r="1994" spans="1:10">
      <c r="A1994" s="22">
        <v>2006</v>
      </c>
      <c r="B1994" s="22" t="s">
        <v>15</v>
      </c>
      <c r="C1994" s="40" t="s">
        <v>7675</v>
      </c>
      <c r="D1994" s="39" t="s">
        <v>2755</v>
      </c>
      <c r="E1994" s="22">
        <v>73030</v>
      </c>
      <c r="F1994" s="22">
        <v>37</v>
      </c>
      <c r="G1994" s="108">
        <v>1.75</v>
      </c>
      <c r="H1994" s="25"/>
      <c r="I1994" s="111">
        <f t="shared" si="62"/>
        <v>0</v>
      </c>
      <c r="J1994" s="107" t="str">
        <f t="shared" si="63"/>
        <v/>
      </c>
    </row>
    <row r="1995" spans="1:10">
      <c r="A1995" s="22">
        <v>2007</v>
      </c>
      <c r="B1995" s="22" t="s">
        <v>15</v>
      </c>
      <c r="C1995" s="40" t="s">
        <v>7674</v>
      </c>
      <c r="D1995" s="39" t="s">
        <v>2685</v>
      </c>
      <c r="E1995" s="22">
        <v>81349</v>
      </c>
      <c r="F1995" s="22">
        <v>236</v>
      </c>
      <c r="G1995" s="108">
        <v>0.3</v>
      </c>
      <c r="H1995" s="25"/>
      <c r="I1995" s="111">
        <f t="shared" si="62"/>
        <v>0</v>
      </c>
      <c r="J1995" s="107" t="str">
        <f t="shared" si="63"/>
        <v/>
      </c>
    </row>
    <row r="1996" spans="1:10">
      <c r="A1996" s="22">
        <v>2008</v>
      </c>
      <c r="B1996" s="22" t="s">
        <v>15</v>
      </c>
      <c r="C1996" s="40" t="s">
        <v>7673</v>
      </c>
      <c r="D1996" s="39" t="s">
        <v>5005</v>
      </c>
      <c r="E1996" s="22">
        <v>81349</v>
      </c>
      <c r="F1996" s="22">
        <v>50</v>
      </c>
      <c r="G1996" s="108">
        <v>3.9733333333333327</v>
      </c>
      <c r="H1996" s="25"/>
      <c r="I1996" s="111">
        <f t="shared" si="62"/>
        <v>0</v>
      </c>
      <c r="J1996" s="107" t="str">
        <f t="shared" si="63"/>
        <v/>
      </c>
    </row>
    <row r="1997" spans="1:10">
      <c r="A1997" s="22">
        <v>2009</v>
      </c>
      <c r="B1997" s="22" t="s">
        <v>15</v>
      </c>
      <c r="C1997" s="40" t="s">
        <v>7672</v>
      </c>
      <c r="D1997" s="39" t="s">
        <v>3457</v>
      </c>
      <c r="E1997" s="22">
        <v>81349</v>
      </c>
      <c r="F1997" s="22">
        <v>5</v>
      </c>
      <c r="G1997" s="108">
        <v>169.76</v>
      </c>
      <c r="H1997" s="25"/>
      <c r="I1997" s="111">
        <f t="shared" si="62"/>
        <v>0</v>
      </c>
      <c r="J1997" s="107" t="str">
        <f t="shared" si="63"/>
        <v/>
      </c>
    </row>
    <row r="1998" spans="1:10">
      <c r="A1998" s="22">
        <v>2010</v>
      </c>
      <c r="B1998" s="22" t="s">
        <v>15</v>
      </c>
      <c r="C1998" s="40" t="s">
        <v>7671</v>
      </c>
      <c r="D1998" s="39" t="s">
        <v>2678</v>
      </c>
      <c r="E1998" s="22">
        <v>81349</v>
      </c>
      <c r="F1998" s="22">
        <v>5</v>
      </c>
      <c r="G1998" s="108">
        <v>861.14</v>
      </c>
      <c r="H1998" s="25"/>
      <c r="I1998" s="111">
        <f t="shared" si="62"/>
        <v>0</v>
      </c>
      <c r="J1998" s="107" t="str">
        <f t="shared" si="63"/>
        <v/>
      </c>
    </row>
    <row r="1999" spans="1:10">
      <c r="A1999" s="22">
        <v>2011</v>
      </c>
      <c r="B1999" s="22" t="s">
        <v>15</v>
      </c>
      <c r="C1999" s="40" t="s">
        <v>7670</v>
      </c>
      <c r="D1999" s="39" t="s">
        <v>4574</v>
      </c>
      <c r="E1999" s="22">
        <v>81343</v>
      </c>
      <c r="F1999" s="22">
        <v>11</v>
      </c>
      <c r="G1999" s="108">
        <v>27.99666666666667</v>
      </c>
      <c r="H1999" s="25"/>
      <c r="I1999" s="111">
        <f t="shared" si="62"/>
        <v>0</v>
      </c>
      <c r="J1999" s="107" t="str">
        <f t="shared" si="63"/>
        <v/>
      </c>
    </row>
    <row r="2000" spans="1:10">
      <c r="A2000" s="22">
        <v>2012</v>
      </c>
      <c r="B2000" s="22" t="s">
        <v>15</v>
      </c>
      <c r="C2000" s="40" t="s">
        <v>7669</v>
      </c>
      <c r="D2000" s="39" t="s">
        <v>14503</v>
      </c>
      <c r="E2000" s="22">
        <v>81349</v>
      </c>
      <c r="F2000" s="22">
        <v>15</v>
      </c>
      <c r="G2000" s="108">
        <v>13.003333333333332</v>
      </c>
      <c r="H2000" s="25"/>
      <c r="I2000" s="111">
        <f t="shared" si="62"/>
        <v>0</v>
      </c>
      <c r="J2000" s="107" t="str">
        <f t="shared" si="63"/>
        <v/>
      </c>
    </row>
    <row r="2001" spans="1:10">
      <c r="A2001" s="22">
        <v>2013</v>
      </c>
      <c r="B2001" s="22" t="s">
        <v>15</v>
      </c>
      <c r="C2001" s="40" t="s">
        <v>7668</v>
      </c>
      <c r="D2001" s="39" t="s">
        <v>14682</v>
      </c>
      <c r="E2001" s="22">
        <v>12511</v>
      </c>
      <c r="F2001" s="22">
        <v>5</v>
      </c>
      <c r="G2001" s="108">
        <v>711.33333333333337</v>
      </c>
      <c r="H2001" s="25"/>
      <c r="I2001" s="111">
        <f t="shared" si="62"/>
        <v>0</v>
      </c>
      <c r="J2001" s="107" t="str">
        <f t="shared" si="63"/>
        <v/>
      </c>
    </row>
    <row r="2002" spans="1:10">
      <c r="A2002" s="22">
        <v>2014</v>
      </c>
      <c r="B2002" s="22" t="s">
        <v>15</v>
      </c>
      <c r="C2002" s="40" t="s">
        <v>4165</v>
      </c>
      <c r="D2002" s="39" t="s">
        <v>2738</v>
      </c>
      <c r="E2002" s="22">
        <v>81349</v>
      </c>
      <c r="F2002" s="22">
        <v>10</v>
      </c>
      <c r="G2002" s="108">
        <v>15.633333333333333</v>
      </c>
      <c r="H2002" s="25"/>
      <c r="I2002" s="111">
        <f t="shared" si="62"/>
        <v>0</v>
      </c>
      <c r="J2002" s="107" t="str">
        <f t="shared" si="63"/>
        <v/>
      </c>
    </row>
    <row r="2003" spans="1:10">
      <c r="A2003" s="22">
        <v>2015</v>
      </c>
      <c r="B2003" s="22" t="s">
        <v>15</v>
      </c>
      <c r="C2003" s="40" t="s">
        <v>7667</v>
      </c>
      <c r="D2003" s="39" t="s">
        <v>2738</v>
      </c>
      <c r="E2003" s="22">
        <v>81349</v>
      </c>
      <c r="F2003" s="22">
        <v>6</v>
      </c>
      <c r="G2003" s="108">
        <v>20.023333333333333</v>
      </c>
      <c r="H2003" s="25"/>
      <c r="I2003" s="111">
        <f t="shared" si="62"/>
        <v>0</v>
      </c>
      <c r="J2003" s="107" t="str">
        <f t="shared" si="63"/>
        <v/>
      </c>
    </row>
    <row r="2004" spans="1:10">
      <c r="A2004" s="22">
        <v>2016</v>
      </c>
      <c r="B2004" s="22" t="s">
        <v>15</v>
      </c>
      <c r="C2004" s="40" t="s">
        <v>7666</v>
      </c>
      <c r="D2004" s="39" t="s">
        <v>7665</v>
      </c>
      <c r="E2004" s="22">
        <v>12511</v>
      </c>
      <c r="F2004" s="22">
        <v>5</v>
      </c>
      <c r="G2004" s="108">
        <v>532.77333333333331</v>
      </c>
      <c r="H2004" s="25"/>
      <c r="I2004" s="111">
        <f t="shared" si="62"/>
        <v>0</v>
      </c>
      <c r="J2004" s="107" t="str">
        <f t="shared" si="63"/>
        <v/>
      </c>
    </row>
    <row r="2005" spans="1:10">
      <c r="A2005" s="22">
        <v>2017</v>
      </c>
      <c r="B2005" s="22" t="s">
        <v>15</v>
      </c>
      <c r="C2005" s="40" t="s">
        <v>4155</v>
      </c>
      <c r="D2005" s="39" t="s">
        <v>2692</v>
      </c>
      <c r="E2005" s="22">
        <v>81349</v>
      </c>
      <c r="F2005" s="22">
        <v>221</v>
      </c>
      <c r="G2005" s="108">
        <v>30.814766666666667</v>
      </c>
      <c r="H2005" s="25"/>
      <c r="I2005" s="111">
        <f t="shared" si="62"/>
        <v>0</v>
      </c>
      <c r="J2005" s="107" t="str">
        <f t="shared" si="63"/>
        <v/>
      </c>
    </row>
    <row r="2006" spans="1:10">
      <c r="A2006" s="22">
        <v>2018</v>
      </c>
      <c r="B2006" s="22" t="s">
        <v>15</v>
      </c>
      <c r="C2006" s="40" t="s">
        <v>4154</v>
      </c>
      <c r="D2006" s="39" t="s">
        <v>2692</v>
      </c>
      <c r="E2006" s="22">
        <v>81343</v>
      </c>
      <c r="F2006" s="22">
        <v>500</v>
      </c>
      <c r="G2006" s="108">
        <v>52.466666666666661</v>
      </c>
      <c r="H2006" s="25"/>
      <c r="I2006" s="111">
        <f t="shared" si="62"/>
        <v>0</v>
      </c>
      <c r="J2006" s="107" t="str">
        <f t="shared" si="63"/>
        <v/>
      </c>
    </row>
    <row r="2007" spans="1:10">
      <c r="A2007" s="22">
        <v>2019</v>
      </c>
      <c r="B2007" s="22" t="s">
        <v>15</v>
      </c>
      <c r="C2007" s="40" t="s">
        <v>4154</v>
      </c>
      <c r="D2007" s="39" t="s">
        <v>2692</v>
      </c>
      <c r="E2007" s="22">
        <v>81349</v>
      </c>
      <c r="F2007" s="22">
        <v>50</v>
      </c>
      <c r="G2007" s="108">
        <v>56.166666666666664</v>
      </c>
      <c r="H2007" s="25"/>
      <c r="I2007" s="111">
        <f t="shared" si="62"/>
        <v>0</v>
      </c>
      <c r="J2007" s="107" t="str">
        <f t="shared" si="63"/>
        <v/>
      </c>
    </row>
    <row r="2008" spans="1:10">
      <c r="A2008" s="22">
        <v>2020</v>
      </c>
      <c r="B2008" s="22" t="s">
        <v>15</v>
      </c>
      <c r="C2008" s="40" t="s">
        <v>7664</v>
      </c>
      <c r="D2008" s="39" t="s">
        <v>4134</v>
      </c>
      <c r="E2008" s="22">
        <v>81349</v>
      </c>
      <c r="F2008" s="22">
        <v>100</v>
      </c>
      <c r="G2008" s="108">
        <v>0.97</v>
      </c>
      <c r="H2008" s="25"/>
      <c r="I2008" s="111">
        <f t="shared" si="62"/>
        <v>0</v>
      </c>
      <c r="J2008" s="107" t="str">
        <f t="shared" si="63"/>
        <v/>
      </c>
    </row>
    <row r="2009" spans="1:10">
      <c r="A2009" s="22">
        <v>2021</v>
      </c>
      <c r="B2009" s="22" t="s">
        <v>15</v>
      </c>
      <c r="C2009" s="40" t="s">
        <v>7663</v>
      </c>
      <c r="D2009" s="39" t="s">
        <v>4444</v>
      </c>
      <c r="E2009" s="22">
        <v>81343</v>
      </c>
      <c r="F2009" s="22">
        <v>208</v>
      </c>
      <c r="G2009" s="108">
        <v>10.253333333333336</v>
      </c>
      <c r="H2009" s="25"/>
      <c r="I2009" s="111">
        <f t="shared" si="62"/>
        <v>0</v>
      </c>
      <c r="J2009" s="107" t="str">
        <f t="shared" si="63"/>
        <v/>
      </c>
    </row>
    <row r="2010" spans="1:10">
      <c r="A2010" s="22">
        <v>2022</v>
      </c>
      <c r="B2010" s="22" t="s">
        <v>15</v>
      </c>
      <c r="C2010" s="40" t="s">
        <v>814</v>
      </c>
      <c r="D2010" s="39" t="s">
        <v>14683</v>
      </c>
      <c r="E2010" s="22">
        <v>80205</v>
      </c>
      <c r="F2010" s="22">
        <v>40</v>
      </c>
      <c r="G2010" s="108">
        <v>1.58</v>
      </c>
      <c r="H2010" s="25"/>
      <c r="I2010" s="111">
        <f t="shared" si="62"/>
        <v>0</v>
      </c>
      <c r="J2010" s="107" t="str">
        <f t="shared" si="63"/>
        <v/>
      </c>
    </row>
    <row r="2011" spans="1:10">
      <c r="A2011" s="22">
        <v>2023</v>
      </c>
      <c r="B2011" s="22" t="s">
        <v>15</v>
      </c>
      <c r="C2011" s="40" t="s">
        <v>7662</v>
      </c>
      <c r="D2011" s="39" t="s">
        <v>7661</v>
      </c>
      <c r="E2011" s="22">
        <v>81349</v>
      </c>
      <c r="F2011" s="22">
        <v>5</v>
      </c>
      <c r="G2011" s="108">
        <v>159.27000000000001</v>
      </c>
      <c r="H2011" s="25"/>
      <c r="I2011" s="111">
        <f t="shared" si="62"/>
        <v>0</v>
      </c>
      <c r="J2011" s="107" t="str">
        <f t="shared" si="63"/>
        <v/>
      </c>
    </row>
    <row r="2012" spans="1:10">
      <c r="A2012" s="22">
        <v>2024</v>
      </c>
      <c r="B2012" s="22" t="s">
        <v>15</v>
      </c>
      <c r="C2012" s="40" t="s">
        <v>4146</v>
      </c>
      <c r="D2012" s="39" t="s">
        <v>2755</v>
      </c>
      <c r="E2012" s="22">
        <v>81343</v>
      </c>
      <c r="F2012" s="22">
        <v>1073</v>
      </c>
      <c r="G2012" s="108">
        <v>3.3933333333333331</v>
      </c>
      <c r="H2012" s="25"/>
      <c r="I2012" s="111">
        <f t="shared" si="62"/>
        <v>0</v>
      </c>
      <c r="J2012" s="107" t="str">
        <f t="shared" si="63"/>
        <v/>
      </c>
    </row>
    <row r="2013" spans="1:10">
      <c r="A2013" s="22">
        <v>2025</v>
      </c>
      <c r="B2013" s="22" t="s">
        <v>15</v>
      </c>
      <c r="C2013" s="40" t="s">
        <v>7660</v>
      </c>
      <c r="D2013" s="39" t="s">
        <v>2755</v>
      </c>
      <c r="E2013" s="22">
        <v>3950</v>
      </c>
      <c r="F2013" s="22">
        <v>40</v>
      </c>
      <c r="G2013" s="108">
        <v>1.31</v>
      </c>
      <c r="H2013" s="25"/>
      <c r="I2013" s="111">
        <f t="shared" si="62"/>
        <v>0</v>
      </c>
      <c r="J2013" s="107" t="str">
        <f t="shared" si="63"/>
        <v/>
      </c>
    </row>
    <row r="2014" spans="1:10">
      <c r="A2014" s="22">
        <v>2026</v>
      </c>
      <c r="B2014" s="22" t="s">
        <v>15</v>
      </c>
      <c r="C2014" s="40" t="s">
        <v>7658</v>
      </c>
      <c r="D2014" s="39" t="s">
        <v>3037</v>
      </c>
      <c r="E2014" s="22">
        <v>81349</v>
      </c>
      <c r="F2014" s="22">
        <v>146</v>
      </c>
      <c r="G2014" s="108">
        <v>1.7633333333333334</v>
      </c>
      <c r="H2014" s="25"/>
      <c r="I2014" s="111">
        <f t="shared" si="62"/>
        <v>0</v>
      </c>
      <c r="J2014" s="107" t="str">
        <f t="shared" si="63"/>
        <v/>
      </c>
    </row>
    <row r="2015" spans="1:10">
      <c r="A2015" s="22">
        <v>2027</v>
      </c>
      <c r="B2015" s="22" t="s">
        <v>15</v>
      </c>
      <c r="C2015" s="40" t="s">
        <v>7657</v>
      </c>
      <c r="D2015" s="39" t="s">
        <v>14684</v>
      </c>
      <c r="E2015" s="22">
        <v>81349</v>
      </c>
      <c r="F2015" s="22">
        <v>35</v>
      </c>
      <c r="G2015" s="108">
        <v>2.5</v>
      </c>
      <c r="H2015" s="25"/>
      <c r="I2015" s="111">
        <f t="shared" si="62"/>
        <v>0</v>
      </c>
      <c r="J2015" s="107" t="str">
        <f t="shared" si="63"/>
        <v/>
      </c>
    </row>
    <row r="2016" spans="1:10">
      <c r="A2016" s="22">
        <v>2028</v>
      </c>
      <c r="B2016" s="22" t="s">
        <v>15</v>
      </c>
      <c r="C2016" s="40" t="s">
        <v>7656</v>
      </c>
      <c r="D2016" s="39" t="s">
        <v>14685</v>
      </c>
      <c r="E2016" s="22">
        <v>81349</v>
      </c>
      <c r="F2016" s="22">
        <v>860</v>
      </c>
      <c r="G2016" s="108">
        <v>1.36</v>
      </c>
      <c r="H2016" s="25"/>
      <c r="I2016" s="111">
        <f t="shared" si="62"/>
        <v>0</v>
      </c>
      <c r="J2016" s="107" t="str">
        <f t="shared" si="63"/>
        <v/>
      </c>
    </row>
    <row r="2017" spans="1:10">
      <c r="A2017" s="22">
        <v>2029</v>
      </c>
      <c r="B2017" s="22" t="s">
        <v>15</v>
      </c>
      <c r="C2017" s="40" t="s">
        <v>4135</v>
      </c>
      <c r="D2017" s="39" t="s">
        <v>4134</v>
      </c>
      <c r="E2017" s="22">
        <v>81349</v>
      </c>
      <c r="F2017" s="22">
        <v>10</v>
      </c>
      <c r="G2017" s="108">
        <v>21.49</v>
      </c>
      <c r="H2017" s="25"/>
      <c r="I2017" s="111">
        <f t="shared" si="62"/>
        <v>0</v>
      </c>
      <c r="J2017" s="107" t="str">
        <f t="shared" si="63"/>
        <v/>
      </c>
    </row>
    <row r="2018" spans="1:10">
      <c r="A2018" s="22">
        <v>2030</v>
      </c>
      <c r="B2018" s="22" t="s">
        <v>15</v>
      </c>
      <c r="C2018" s="40" t="s">
        <v>7655</v>
      </c>
      <c r="D2018" s="39" t="s">
        <v>3457</v>
      </c>
      <c r="E2018" s="22">
        <v>81349</v>
      </c>
      <c r="F2018" s="22">
        <v>5</v>
      </c>
      <c r="G2018" s="108">
        <v>46.75333333333333</v>
      </c>
      <c r="H2018" s="25"/>
      <c r="I2018" s="111">
        <f t="shared" si="62"/>
        <v>0</v>
      </c>
      <c r="J2018" s="107" t="str">
        <f t="shared" si="63"/>
        <v/>
      </c>
    </row>
    <row r="2019" spans="1:10">
      <c r="A2019" s="22">
        <v>2031</v>
      </c>
      <c r="B2019" s="22" t="s">
        <v>15</v>
      </c>
      <c r="C2019" s="40" t="s">
        <v>7654</v>
      </c>
      <c r="D2019" s="39" t="s">
        <v>14686</v>
      </c>
      <c r="E2019" s="22">
        <v>81349</v>
      </c>
      <c r="F2019" s="22">
        <v>5</v>
      </c>
      <c r="G2019" s="108">
        <v>90</v>
      </c>
      <c r="H2019" s="25"/>
      <c r="I2019" s="111">
        <f t="shared" si="62"/>
        <v>0</v>
      </c>
      <c r="J2019" s="107" t="str">
        <f t="shared" si="63"/>
        <v/>
      </c>
    </row>
    <row r="2020" spans="1:10">
      <c r="A2020" s="22">
        <v>2032</v>
      </c>
      <c r="B2020" s="22" t="s">
        <v>15</v>
      </c>
      <c r="C2020" s="40" t="s">
        <v>792</v>
      </c>
      <c r="D2020" s="39" t="s">
        <v>4117</v>
      </c>
      <c r="E2020" s="22">
        <v>28986</v>
      </c>
      <c r="F2020" s="22">
        <v>5</v>
      </c>
      <c r="G2020" s="108">
        <v>24.826666666666668</v>
      </c>
      <c r="H2020" s="25"/>
      <c r="I2020" s="111">
        <f t="shared" si="62"/>
        <v>0</v>
      </c>
      <c r="J2020" s="107" t="str">
        <f t="shared" si="63"/>
        <v/>
      </c>
    </row>
    <row r="2021" spans="1:10">
      <c r="A2021" s="22">
        <v>2033</v>
      </c>
      <c r="B2021" s="22" t="s">
        <v>15</v>
      </c>
      <c r="C2021" s="40" t="s">
        <v>7653</v>
      </c>
      <c r="D2021" s="39" t="s">
        <v>14687</v>
      </c>
      <c r="E2021" s="22" t="s">
        <v>7652</v>
      </c>
      <c r="F2021" s="22">
        <v>5</v>
      </c>
      <c r="G2021" s="108">
        <v>7096.55</v>
      </c>
      <c r="H2021" s="25"/>
      <c r="I2021" s="111">
        <f t="shared" si="62"/>
        <v>0</v>
      </c>
      <c r="J2021" s="107" t="str">
        <f t="shared" si="63"/>
        <v/>
      </c>
    </row>
    <row r="2022" spans="1:10">
      <c r="A2022" s="22">
        <v>2071</v>
      </c>
      <c r="B2022" s="22" t="s">
        <v>15</v>
      </c>
      <c r="C2022" s="40" t="s">
        <v>7651</v>
      </c>
      <c r="D2022" s="39" t="s">
        <v>14688</v>
      </c>
      <c r="E2022" s="22">
        <v>76050</v>
      </c>
      <c r="F2022" s="22">
        <v>5</v>
      </c>
      <c r="G2022" s="108">
        <v>30</v>
      </c>
      <c r="H2022" s="25"/>
      <c r="I2022" s="111">
        <f t="shared" si="62"/>
        <v>0</v>
      </c>
      <c r="J2022" s="107" t="str">
        <f t="shared" si="63"/>
        <v/>
      </c>
    </row>
    <row r="2023" spans="1:10">
      <c r="A2023" s="22">
        <v>2072</v>
      </c>
      <c r="B2023" s="22" t="s">
        <v>15</v>
      </c>
      <c r="C2023" s="40" t="s">
        <v>7650</v>
      </c>
      <c r="D2023" s="39" t="s">
        <v>7649</v>
      </c>
      <c r="E2023" s="22">
        <v>76050</v>
      </c>
      <c r="F2023" s="22">
        <v>5</v>
      </c>
      <c r="G2023" s="108">
        <v>179.56333333333336</v>
      </c>
      <c r="H2023" s="25"/>
      <c r="I2023" s="111">
        <f t="shared" si="62"/>
        <v>0</v>
      </c>
      <c r="J2023" s="107" t="str">
        <f t="shared" si="63"/>
        <v/>
      </c>
    </row>
    <row r="2024" spans="1:10">
      <c r="A2024" s="22">
        <v>2073</v>
      </c>
      <c r="B2024" s="22" t="s">
        <v>15</v>
      </c>
      <c r="C2024" s="40" t="s">
        <v>7648</v>
      </c>
      <c r="D2024" s="39" t="s">
        <v>14641</v>
      </c>
      <c r="E2024" s="22">
        <v>76050</v>
      </c>
      <c r="F2024" s="22">
        <v>5</v>
      </c>
      <c r="G2024" s="108">
        <v>674.04333333333329</v>
      </c>
      <c r="H2024" s="25"/>
      <c r="I2024" s="111">
        <f t="shared" si="62"/>
        <v>0</v>
      </c>
      <c r="J2024" s="107" t="str">
        <f t="shared" si="63"/>
        <v/>
      </c>
    </row>
    <row r="2025" spans="1:10">
      <c r="A2025" s="22">
        <v>2074</v>
      </c>
      <c r="B2025" s="22" t="s">
        <v>15</v>
      </c>
      <c r="C2025" s="40" t="s">
        <v>7647</v>
      </c>
      <c r="D2025" s="39" t="s">
        <v>2963</v>
      </c>
      <c r="E2025" s="22">
        <v>76050</v>
      </c>
      <c r="F2025" s="22">
        <v>5</v>
      </c>
      <c r="G2025" s="108">
        <v>316.80333333333334</v>
      </c>
      <c r="H2025" s="25"/>
      <c r="I2025" s="111">
        <f t="shared" si="62"/>
        <v>0</v>
      </c>
      <c r="J2025" s="107" t="str">
        <f t="shared" si="63"/>
        <v/>
      </c>
    </row>
    <row r="2026" spans="1:10">
      <c r="A2026" s="22">
        <v>2075</v>
      </c>
      <c r="B2026" s="22" t="s">
        <v>15</v>
      </c>
      <c r="C2026" s="40" t="s">
        <v>7646</v>
      </c>
      <c r="D2026" s="39" t="s">
        <v>14689</v>
      </c>
      <c r="E2026" s="22">
        <v>76050</v>
      </c>
      <c r="F2026" s="22">
        <v>5</v>
      </c>
      <c r="G2026" s="108">
        <v>1364.0466666666669</v>
      </c>
      <c r="H2026" s="25"/>
      <c r="I2026" s="111">
        <f t="shared" si="62"/>
        <v>0</v>
      </c>
      <c r="J2026" s="107" t="str">
        <f t="shared" si="63"/>
        <v/>
      </c>
    </row>
    <row r="2027" spans="1:10">
      <c r="A2027" s="22">
        <v>2076</v>
      </c>
      <c r="B2027" s="22" t="s">
        <v>15</v>
      </c>
      <c r="C2027" s="40" t="s">
        <v>7645</v>
      </c>
      <c r="D2027" s="39" t="s">
        <v>3572</v>
      </c>
      <c r="E2027" s="22" t="s">
        <v>4264</v>
      </c>
      <c r="F2027" s="22">
        <v>5</v>
      </c>
      <c r="G2027" s="108">
        <v>2394.0333333333333</v>
      </c>
      <c r="H2027" s="25"/>
      <c r="I2027" s="111">
        <f t="shared" si="62"/>
        <v>0</v>
      </c>
      <c r="J2027" s="107" t="str">
        <f t="shared" si="63"/>
        <v/>
      </c>
    </row>
    <row r="2028" spans="1:10">
      <c r="A2028" s="22">
        <v>2077</v>
      </c>
      <c r="B2028" s="22" t="s">
        <v>15</v>
      </c>
      <c r="C2028" s="40" t="s">
        <v>7644</v>
      </c>
      <c r="D2028" s="39" t="s">
        <v>3118</v>
      </c>
      <c r="E2028" s="22">
        <v>15653</v>
      </c>
      <c r="F2028" s="22">
        <v>6</v>
      </c>
      <c r="G2028" s="108">
        <v>621.72</v>
      </c>
      <c r="H2028" s="25"/>
      <c r="I2028" s="111">
        <f t="shared" si="62"/>
        <v>0</v>
      </c>
      <c r="J2028" s="107" t="str">
        <f t="shared" si="63"/>
        <v/>
      </c>
    </row>
    <row r="2029" spans="1:10">
      <c r="A2029" s="22">
        <v>2078</v>
      </c>
      <c r="B2029" s="22" t="s">
        <v>15</v>
      </c>
      <c r="C2029" s="40" t="s">
        <v>775</v>
      </c>
      <c r="D2029" s="39" t="s">
        <v>14690</v>
      </c>
      <c r="E2029" s="22">
        <v>81349</v>
      </c>
      <c r="F2029" s="22">
        <v>299</v>
      </c>
      <c r="G2029" s="108">
        <v>83.146666666666661</v>
      </c>
      <c r="H2029" s="25"/>
      <c r="I2029" s="111">
        <f t="shared" si="62"/>
        <v>0</v>
      </c>
      <c r="J2029" s="107" t="str">
        <f t="shared" si="63"/>
        <v/>
      </c>
    </row>
    <row r="2030" spans="1:10">
      <c r="A2030" s="22">
        <v>2079</v>
      </c>
      <c r="B2030" s="22" t="s">
        <v>15</v>
      </c>
      <c r="C2030" s="40" t="s">
        <v>4076</v>
      </c>
      <c r="D2030" s="39" t="s">
        <v>5005</v>
      </c>
      <c r="E2030" s="22">
        <v>24930</v>
      </c>
      <c r="F2030" s="22">
        <v>60</v>
      </c>
      <c r="G2030" s="108">
        <v>4.0199999999999996</v>
      </c>
      <c r="H2030" s="25"/>
      <c r="I2030" s="111">
        <f t="shared" si="62"/>
        <v>0</v>
      </c>
      <c r="J2030" s="107" t="str">
        <f t="shared" si="63"/>
        <v/>
      </c>
    </row>
    <row r="2031" spans="1:10">
      <c r="A2031" s="22">
        <v>2080</v>
      </c>
      <c r="B2031" s="22" t="s">
        <v>15</v>
      </c>
      <c r="C2031" s="40" t="s">
        <v>7643</v>
      </c>
      <c r="D2031" s="39" t="s">
        <v>5005</v>
      </c>
      <c r="E2031" s="22">
        <v>81349</v>
      </c>
      <c r="F2031" s="22">
        <v>30</v>
      </c>
      <c r="G2031" s="108">
        <v>2.5933333333333333</v>
      </c>
      <c r="H2031" s="25"/>
      <c r="I2031" s="111">
        <f t="shared" si="62"/>
        <v>0</v>
      </c>
      <c r="J2031" s="107" t="str">
        <f t="shared" si="63"/>
        <v/>
      </c>
    </row>
    <row r="2032" spans="1:10">
      <c r="A2032" s="22">
        <v>2081</v>
      </c>
      <c r="B2032" s="22" t="s">
        <v>15</v>
      </c>
      <c r="C2032" s="40" t="s">
        <v>7642</v>
      </c>
      <c r="D2032" s="39" t="s">
        <v>14691</v>
      </c>
      <c r="E2032" s="22">
        <v>81349</v>
      </c>
      <c r="F2032" s="22">
        <v>26</v>
      </c>
      <c r="G2032" s="108">
        <v>2.52</v>
      </c>
      <c r="H2032" s="25"/>
      <c r="I2032" s="111">
        <f t="shared" si="62"/>
        <v>0</v>
      </c>
      <c r="J2032" s="107" t="str">
        <f t="shared" si="63"/>
        <v/>
      </c>
    </row>
    <row r="2033" spans="1:10">
      <c r="A2033" s="22">
        <v>2082</v>
      </c>
      <c r="B2033" s="22" t="s">
        <v>15</v>
      </c>
      <c r="C2033" s="40" t="s">
        <v>7641</v>
      </c>
      <c r="D2033" s="39" t="s">
        <v>14692</v>
      </c>
      <c r="E2033" s="22">
        <v>81349</v>
      </c>
      <c r="F2033" s="22">
        <v>20</v>
      </c>
      <c r="G2033" s="108">
        <v>10.06</v>
      </c>
      <c r="H2033" s="25"/>
      <c r="I2033" s="111">
        <f t="shared" si="62"/>
        <v>0</v>
      </c>
      <c r="J2033" s="107" t="str">
        <f t="shared" si="63"/>
        <v/>
      </c>
    </row>
    <row r="2034" spans="1:10">
      <c r="A2034" s="22">
        <v>2083</v>
      </c>
      <c r="B2034" s="22" t="s">
        <v>15</v>
      </c>
      <c r="C2034" s="40" t="s">
        <v>7640</v>
      </c>
      <c r="D2034" s="39" t="s">
        <v>14693</v>
      </c>
      <c r="E2034" s="22">
        <v>81349</v>
      </c>
      <c r="F2034" s="22">
        <v>15</v>
      </c>
      <c r="G2034" s="108">
        <v>9</v>
      </c>
      <c r="H2034" s="25"/>
      <c r="I2034" s="111">
        <f t="shared" si="62"/>
        <v>0</v>
      </c>
      <c r="J2034" s="107" t="str">
        <f t="shared" si="63"/>
        <v/>
      </c>
    </row>
    <row r="2035" spans="1:10">
      <c r="A2035" s="22">
        <v>2084</v>
      </c>
      <c r="B2035" s="22" t="s">
        <v>15</v>
      </c>
      <c r="C2035" s="40" t="s">
        <v>7639</v>
      </c>
      <c r="D2035" s="39" t="s">
        <v>3572</v>
      </c>
      <c r="E2035" s="22">
        <v>50294</v>
      </c>
      <c r="F2035" s="22">
        <v>9</v>
      </c>
      <c r="G2035" s="108">
        <v>20.013333333333332</v>
      </c>
      <c r="H2035" s="25"/>
      <c r="I2035" s="111">
        <f t="shared" si="62"/>
        <v>0</v>
      </c>
      <c r="J2035" s="107" t="str">
        <f t="shared" si="63"/>
        <v/>
      </c>
    </row>
    <row r="2036" spans="1:10">
      <c r="A2036" s="22">
        <v>2085</v>
      </c>
      <c r="B2036" s="22" t="s">
        <v>15</v>
      </c>
      <c r="C2036" s="40" t="s">
        <v>7638</v>
      </c>
      <c r="D2036" s="39" t="s">
        <v>3572</v>
      </c>
      <c r="E2036" s="22">
        <v>83086</v>
      </c>
      <c r="F2036" s="22">
        <v>5</v>
      </c>
      <c r="G2036" s="108">
        <v>20.846666666666664</v>
      </c>
      <c r="H2036" s="25"/>
      <c r="I2036" s="111">
        <f t="shared" si="62"/>
        <v>0</v>
      </c>
      <c r="J2036" s="107" t="str">
        <f t="shared" si="63"/>
        <v/>
      </c>
    </row>
    <row r="2037" spans="1:10">
      <c r="A2037" s="22">
        <v>2086</v>
      </c>
      <c r="B2037" s="22" t="s">
        <v>15</v>
      </c>
      <c r="C2037" s="40" t="s">
        <v>7636</v>
      </c>
      <c r="D2037" s="39" t="s">
        <v>2813</v>
      </c>
      <c r="E2037" s="22">
        <v>81343</v>
      </c>
      <c r="F2037" s="22">
        <v>13</v>
      </c>
      <c r="G2037" s="108">
        <v>14.516666666666667</v>
      </c>
      <c r="H2037" s="25"/>
      <c r="I2037" s="111">
        <f t="shared" si="62"/>
        <v>0</v>
      </c>
      <c r="J2037" s="107" t="str">
        <f t="shared" si="63"/>
        <v/>
      </c>
    </row>
    <row r="2038" spans="1:10">
      <c r="A2038" s="22">
        <v>2087</v>
      </c>
      <c r="B2038" s="22" t="s">
        <v>15</v>
      </c>
      <c r="C2038" s="40" t="s">
        <v>7635</v>
      </c>
      <c r="D2038" s="39" t="s">
        <v>14694</v>
      </c>
      <c r="E2038" s="22">
        <v>80205</v>
      </c>
      <c r="F2038" s="22">
        <v>5</v>
      </c>
      <c r="G2038" s="108">
        <v>11.156666666666666</v>
      </c>
      <c r="H2038" s="25"/>
      <c r="I2038" s="111">
        <f t="shared" si="62"/>
        <v>0</v>
      </c>
      <c r="J2038" s="107" t="str">
        <f t="shared" si="63"/>
        <v/>
      </c>
    </row>
    <row r="2039" spans="1:10">
      <c r="A2039" s="22">
        <v>2088</v>
      </c>
      <c r="B2039" s="22" t="s">
        <v>15</v>
      </c>
      <c r="C2039" s="40" t="s">
        <v>4043</v>
      </c>
      <c r="D2039" s="39" t="s">
        <v>14673</v>
      </c>
      <c r="E2039" s="22">
        <v>80205</v>
      </c>
      <c r="F2039" s="22">
        <v>707</v>
      </c>
      <c r="G2039" s="108">
        <v>2.0533333333333332</v>
      </c>
      <c r="H2039" s="25"/>
      <c r="I2039" s="111">
        <f t="shared" si="62"/>
        <v>0</v>
      </c>
      <c r="J2039" s="107" t="str">
        <f t="shared" si="63"/>
        <v/>
      </c>
    </row>
    <row r="2040" spans="1:10">
      <c r="A2040" s="22">
        <v>2089</v>
      </c>
      <c r="B2040" s="22" t="s">
        <v>15</v>
      </c>
      <c r="C2040" s="40" t="s">
        <v>761</v>
      </c>
      <c r="D2040" s="39" t="s">
        <v>14673</v>
      </c>
      <c r="E2040" s="22">
        <v>80205</v>
      </c>
      <c r="F2040" s="22">
        <v>98</v>
      </c>
      <c r="G2040" s="108">
        <v>1.5533333333333335</v>
      </c>
      <c r="H2040" s="25"/>
      <c r="I2040" s="111">
        <f t="shared" ref="I2040:I2103" si="64">F2040*H2040</f>
        <v>0</v>
      </c>
      <c r="J2040" s="107" t="str">
        <f t="shared" si="63"/>
        <v/>
      </c>
    </row>
    <row r="2041" spans="1:10">
      <c r="A2041" s="22">
        <v>2090</v>
      </c>
      <c r="B2041" s="22" t="s">
        <v>15</v>
      </c>
      <c r="C2041" s="40" t="s">
        <v>7634</v>
      </c>
      <c r="D2041" s="39" t="s">
        <v>14673</v>
      </c>
      <c r="E2041" s="22">
        <v>80205</v>
      </c>
      <c r="F2041" s="22">
        <v>66</v>
      </c>
      <c r="G2041" s="108">
        <v>3.14</v>
      </c>
      <c r="H2041" s="25"/>
      <c r="I2041" s="111">
        <f t="shared" si="64"/>
        <v>0</v>
      </c>
      <c r="J2041" s="107" t="str">
        <f t="shared" si="63"/>
        <v/>
      </c>
    </row>
    <row r="2042" spans="1:10">
      <c r="A2042" s="22">
        <v>2091</v>
      </c>
      <c r="B2042" s="22" t="s">
        <v>15</v>
      </c>
      <c r="C2042" s="40" t="s">
        <v>4041</v>
      </c>
      <c r="D2042" s="39" t="s">
        <v>14673</v>
      </c>
      <c r="E2042" s="22">
        <v>80205</v>
      </c>
      <c r="F2042" s="22">
        <v>22</v>
      </c>
      <c r="G2042" s="108">
        <v>2.9633333333333334</v>
      </c>
      <c r="H2042" s="25"/>
      <c r="I2042" s="111">
        <f t="shared" si="64"/>
        <v>0</v>
      </c>
      <c r="J2042" s="107" t="str">
        <f t="shared" si="63"/>
        <v/>
      </c>
    </row>
    <row r="2043" spans="1:10">
      <c r="A2043" s="22">
        <v>2092</v>
      </c>
      <c r="B2043" s="22" t="s">
        <v>15</v>
      </c>
      <c r="C2043" s="40" t="s">
        <v>4040</v>
      </c>
      <c r="D2043" s="39" t="s">
        <v>14673</v>
      </c>
      <c r="E2043" s="22">
        <v>80205</v>
      </c>
      <c r="F2043" s="22">
        <v>48</v>
      </c>
      <c r="G2043" s="108">
        <v>6.25</v>
      </c>
      <c r="H2043" s="25"/>
      <c r="I2043" s="111">
        <f t="shared" si="64"/>
        <v>0</v>
      </c>
      <c r="J2043" s="107" t="str">
        <f t="shared" si="63"/>
        <v/>
      </c>
    </row>
    <row r="2044" spans="1:10">
      <c r="A2044" s="22">
        <v>2093</v>
      </c>
      <c r="B2044" s="22" t="s">
        <v>15</v>
      </c>
      <c r="C2044" s="40" t="s">
        <v>751</v>
      </c>
      <c r="D2044" s="39" t="s">
        <v>2834</v>
      </c>
      <c r="E2044" s="22">
        <v>96906</v>
      </c>
      <c r="F2044" s="22">
        <v>1170</v>
      </c>
      <c r="G2044" s="108">
        <v>2.36</v>
      </c>
      <c r="H2044" s="25"/>
      <c r="I2044" s="111">
        <f t="shared" si="64"/>
        <v>0</v>
      </c>
      <c r="J2044" s="107" t="str">
        <f t="shared" si="63"/>
        <v/>
      </c>
    </row>
    <row r="2045" spans="1:10">
      <c r="A2045" s="22">
        <v>2094</v>
      </c>
      <c r="B2045" s="22" t="s">
        <v>15</v>
      </c>
      <c r="C2045" s="40" t="s">
        <v>7633</v>
      </c>
      <c r="D2045" s="39" t="s">
        <v>2837</v>
      </c>
      <c r="E2045" s="22">
        <v>96906</v>
      </c>
      <c r="F2045" s="22">
        <v>12</v>
      </c>
      <c r="G2045" s="108">
        <v>9</v>
      </c>
      <c r="H2045" s="25"/>
      <c r="I2045" s="111">
        <f t="shared" si="64"/>
        <v>0</v>
      </c>
      <c r="J2045" s="107" t="str">
        <f t="shared" si="63"/>
        <v/>
      </c>
    </row>
    <row r="2046" spans="1:10">
      <c r="A2046" s="22">
        <v>2095</v>
      </c>
      <c r="B2046" s="22" t="s">
        <v>15</v>
      </c>
      <c r="C2046" s="40" t="s">
        <v>7632</v>
      </c>
      <c r="D2046" s="39" t="s">
        <v>14357</v>
      </c>
      <c r="E2046" s="22">
        <v>96906</v>
      </c>
      <c r="F2046" s="22">
        <v>79</v>
      </c>
      <c r="G2046" s="108">
        <v>9.0608000000000004</v>
      </c>
      <c r="H2046" s="25"/>
      <c r="I2046" s="111">
        <f t="shared" si="64"/>
        <v>0</v>
      </c>
      <c r="J2046" s="107" t="str">
        <f t="shared" si="63"/>
        <v/>
      </c>
    </row>
    <row r="2047" spans="1:10">
      <c r="A2047" s="22">
        <v>2096</v>
      </c>
      <c r="B2047" s="22" t="s">
        <v>15</v>
      </c>
      <c r="C2047" s="40" t="s">
        <v>7631</v>
      </c>
      <c r="D2047" s="39" t="s">
        <v>14357</v>
      </c>
      <c r="E2047" s="22">
        <v>80205</v>
      </c>
      <c r="F2047" s="22">
        <v>16</v>
      </c>
      <c r="G2047" s="108">
        <v>59.228466666666669</v>
      </c>
      <c r="H2047" s="25"/>
      <c r="I2047" s="111">
        <f t="shared" si="64"/>
        <v>0</v>
      </c>
      <c r="J2047" s="107" t="str">
        <f t="shared" si="63"/>
        <v/>
      </c>
    </row>
    <row r="2048" spans="1:10">
      <c r="A2048" s="22">
        <v>2097</v>
      </c>
      <c r="B2048" s="22" t="s">
        <v>15</v>
      </c>
      <c r="C2048" s="40" t="s">
        <v>7630</v>
      </c>
      <c r="D2048" s="39" t="s">
        <v>3988</v>
      </c>
      <c r="E2048" s="22" t="s">
        <v>719</v>
      </c>
      <c r="F2048" s="22">
        <v>11</v>
      </c>
      <c r="G2048" s="108">
        <v>4.71</v>
      </c>
      <c r="H2048" s="25"/>
      <c r="I2048" s="111">
        <f t="shared" si="64"/>
        <v>0</v>
      </c>
      <c r="J2048" s="107" t="str">
        <f t="shared" si="63"/>
        <v/>
      </c>
    </row>
    <row r="2049" spans="1:10">
      <c r="A2049" s="22">
        <v>2098</v>
      </c>
      <c r="B2049" s="22" t="s">
        <v>15</v>
      </c>
      <c r="C2049" s="40" t="s">
        <v>7629</v>
      </c>
      <c r="D2049" s="39" t="s">
        <v>14695</v>
      </c>
      <c r="E2049" s="22">
        <v>80205</v>
      </c>
      <c r="F2049" s="22">
        <v>13</v>
      </c>
      <c r="G2049" s="108">
        <v>10.203333333333333</v>
      </c>
      <c r="H2049" s="25"/>
      <c r="I2049" s="111">
        <f t="shared" si="64"/>
        <v>0</v>
      </c>
      <c r="J2049" s="107" t="str">
        <f t="shared" si="63"/>
        <v/>
      </c>
    </row>
    <row r="2050" spans="1:10">
      <c r="A2050" s="22">
        <v>2099</v>
      </c>
      <c r="B2050" s="22" t="s">
        <v>15</v>
      </c>
      <c r="C2050" s="40" t="s">
        <v>735</v>
      </c>
      <c r="D2050" s="39" t="s">
        <v>2658</v>
      </c>
      <c r="E2050" s="22">
        <v>80205</v>
      </c>
      <c r="F2050" s="22">
        <v>39</v>
      </c>
      <c r="G2050" s="108">
        <v>13.607699999999999</v>
      </c>
      <c r="H2050" s="25"/>
      <c r="I2050" s="111">
        <f t="shared" si="64"/>
        <v>0</v>
      </c>
      <c r="J2050" s="107" t="str">
        <f t="shared" ref="J2050:J2113" si="65">IF(H:H&gt;G:G, "Above Estimated Unit Price", "")</f>
        <v/>
      </c>
    </row>
    <row r="2051" spans="1:10">
      <c r="A2051" s="22">
        <v>2100</v>
      </c>
      <c r="B2051" s="22" t="s">
        <v>15</v>
      </c>
      <c r="C2051" s="40" t="s">
        <v>7627</v>
      </c>
      <c r="D2051" s="39" t="s">
        <v>2658</v>
      </c>
      <c r="E2051" s="22">
        <v>80205</v>
      </c>
      <c r="F2051" s="22">
        <v>64</v>
      </c>
      <c r="G2051" s="108">
        <v>17.276666666666667</v>
      </c>
      <c r="H2051" s="25"/>
      <c r="I2051" s="111">
        <f t="shared" si="64"/>
        <v>0</v>
      </c>
      <c r="J2051" s="107" t="str">
        <f t="shared" si="65"/>
        <v/>
      </c>
    </row>
    <row r="2052" spans="1:10">
      <c r="A2052" s="22">
        <v>2101</v>
      </c>
      <c r="B2052" s="22" t="s">
        <v>15</v>
      </c>
      <c r="C2052" s="40" t="s">
        <v>734</v>
      </c>
      <c r="D2052" s="39" t="s">
        <v>2658</v>
      </c>
      <c r="E2052" s="22">
        <v>80205</v>
      </c>
      <c r="F2052" s="22">
        <v>40</v>
      </c>
      <c r="G2052" s="108">
        <v>3.4445666666666668</v>
      </c>
      <c r="H2052" s="25"/>
      <c r="I2052" s="111">
        <f t="shared" si="64"/>
        <v>0</v>
      </c>
      <c r="J2052" s="107" t="str">
        <f t="shared" si="65"/>
        <v/>
      </c>
    </row>
    <row r="2053" spans="1:10">
      <c r="A2053" s="22">
        <v>2102</v>
      </c>
      <c r="B2053" s="22" t="s">
        <v>15</v>
      </c>
      <c r="C2053" s="40" t="s">
        <v>734</v>
      </c>
      <c r="D2053" s="39" t="s">
        <v>2658</v>
      </c>
      <c r="E2053" s="22">
        <v>96906</v>
      </c>
      <c r="F2053" s="22">
        <v>40</v>
      </c>
      <c r="G2053" s="108">
        <v>3.4370999999999996</v>
      </c>
      <c r="H2053" s="25"/>
      <c r="I2053" s="111">
        <f t="shared" si="64"/>
        <v>0</v>
      </c>
      <c r="J2053" s="107" t="str">
        <f t="shared" si="65"/>
        <v/>
      </c>
    </row>
    <row r="2054" spans="1:10">
      <c r="A2054" s="22">
        <v>2103</v>
      </c>
      <c r="B2054" s="22" t="s">
        <v>15</v>
      </c>
      <c r="C2054" s="40" t="s">
        <v>7148</v>
      </c>
      <c r="D2054" s="39" t="s">
        <v>2658</v>
      </c>
      <c r="E2054" s="22">
        <v>80205</v>
      </c>
      <c r="F2054" s="22">
        <v>21</v>
      </c>
      <c r="G2054" s="108">
        <v>5.7164999999999999</v>
      </c>
      <c r="H2054" s="25"/>
      <c r="I2054" s="111">
        <f t="shared" si="64"/>
        <v>0</v>
      </c>
      <c r="J2054" s="107" t="str">
        <f t="shared" si="65"/>
        <v/>
      </c>
    </row>
    <row r="2055" spans="1:10">
      <c r="A2055" s="22">
        <v>2104</v>
      </c>
      <c r="B2055" s="22" t="s">
        <v>15</v>
      </c>
      <c r="C2055" s="40" t="s">
        <v>6869</v>
      </c>
      <c r="D2055" s="39" t="s">
        <v>2658</v>
      </c>
      <c r="E2055" s="22">
        <v>80205</v>
      </c>
      <c r="F2055" s="22">
        <v>28</v>
      </c>
      <c r="G2055" s="108">
        <v>4.1733333333333329</v>
      </c>
      <c r="H2055" s="25"/>
      <c r="I2055" s="111">
        <f t="shared" si="64"/>
        <v>0</v>
      </c>
      <c r="J2055" s="107" t="str">
        <f t="shared" si="65"/>
        <v/>
      </c>
    </row>
    <row r="2056" spans="1:10">
      <c r="A2056" s="22">
        <v>2105</v>
      </c>
      <c r="B2056" s="22" t="s">
        <v>15</v>
      </c>
      <c r="C2056" s="40" t="s">
        <v>4007</v>
      </c>
      <c r="D2056" s="39" t="s">
        <v>4004</v>
      </c>
      <c r="E2056" s="22">
        <v>81349</v>
      </c>
      <c r="F2056" s="22">
        <v>5</v>
      </c>
      <c r="G2056" s="108">
        <v>18.84</v>
      </c>
      <c r="H2056" s="25"/>
      <c r="I2056" s="111">
        <f t="shared" si="64"/>
        <v>0</v>
      </c>
      <c r="J2056" s="107" t="str">
        <f t="shared" si="65"/>
        <v/>
      </c>
    </row>
    <row r="2057" spans="1:10">
      <c r="A2057" s="22">
        <v>2106</v>
      </c>
      <c r="B2057" s="22" t="s">
        <v>15</v>
      </c>
      <c r="C2057" s="40" t="s">
        <v>3994</v>
      </c>
      <c r="D2057" s="39" t="s">
        <v>3989</v>
      </c>
      <c r="E2057" s="22">
        <v>80205</v>
      </c>
      <c r="F2057" s="22">
        <v>7</v>
      </c>
      <c r="G2057" s="108">
        <v>9.4744666666666664</v>
      </c>
      <c r="H2057" s="25"/>
      <c r="I2057" s="111">
        <f t="shared" si="64"/>
        <v>0</v>
      </c>
      <c r="J2057" s="107" t="str">
        <f t="shared" si="65"/>
        <v/>
      </c>
    </row>
    <row r="2058" spans="1:10">
      <c r="A2058" s="22">
        <v>2107</v>
      </c>
      <c r="B2058" s="22" t="s">
        <v>15</v>
      </c>
      <c r="C2058" s="40" t="s">
        <v>3993</v>
      </c>
      <c r="D2058" s="39" t="s">
        <v>3989</v>
      </c>
      <c r="E2058" s="22">
        <v>80205</v>
      </c>
      <c r="F2058" s="22">
        <v>26</v>
      </c>
      <c r="G2058" s="108">
        <v>23.055033333333331</v>
      </c>
      <c r="H2058" s="25"/>
      <c r="I2058" s="111">
        <f t="shared" si="64"/>
        <v>0</v>
      </c>
      <c r="J2058" s="107" t="str">
        <f t="shared" si="65"/>
        <v/>
      </c>
    </row>
    <row r="2059" spans="1:10">
      <c r="A2059" s="22">
        <v>2108</v>
      </c>
      <c r="B2059" s="22" t="s">
        <v>15</v>
      </c>
      <c r="C2059" s="40" t="s">
        <v>3984</v>
      </c>
      <c r="D2059" s="39" t="s">
        <v>3297</v>
      </c>
      <c r="E2059" s="22">
        <v>80205</v>
      </c>
      <c r="F2059" s="22">
        <v>5</v>
      </c>
      <c r="G2059" s="108">
        <v>17.763333333333335</v>
      </c>
      <c r="H2059" s="25"/>
      <c r="I2059" s="111">
        <f t="shared" si="64"/>
        <v>0</v>
      </c>
      <c r="J2059" s="107" t="str">
        <f t="shared" si="65"/>
        <v/>
      </c>
    </row>
    <row r="2060" spans="1:10">
      <c r="A2060" s="22">
        <v>2109</v>
      </c>
      <c r="B2060" s="22" t="s">
        <v>15</v>
      </c>
      <c r="C2060" s="40" t="s">
        <v>7626</v>
      </c>
      <c r="D2060" s="39" t="s">
        <v>3933</v>
      </c>
      <c r="E2060" s="22">
        <v>96906</v>
      </c>
      <c r="F2060" s="22">
        <v>60</v>
      </c>
      <c r="G2060" s="108">
        <v>1.25</v>
      </c>
      <c r="H2060" s="25"/>
      <c r="I2060" s="111">
        <f t="shared" si="64"/>
        <v>0</v>
      </c>
      <c r="J2060" s="107" t="str">
        <f t="shared" si="65"/>
        <v/>
      </c>
    </row>
    <row r="2061" spans="1:10">
      <c r="A2061" s="22">
        <v>2110</v>
      </c>
      <c r="B2061" s="22" t="s">
        <v>15</v>
      </c>
      <c r="C2061" s="40" t="s">
        <v>7625</v>
      </c>
      <c r="D2061" s="39" t="s">
        <v>3933</v>
      </c>
      <c r="E2061" s="22">
        <v>81205</v>
      </c>
      <c r="F2061" s="22">
        <v>60</v>
      </c>
      <c r="G2061" s="108">
        <v>1.25</v>
      </c>
      <c r="H2061" s="25"/>
      <c r="I2061" s="111">
        <f t="shared" si="64"/>
        <v>0</v>
      </c>
      <c r="J2061" s="107" t="str">
        <f t="shared" si="65"/>
        <v/>
      </c>
    </row>
    <row r="2062" spans="1:10">
      <c r="A2062" s="22">
        <v>2111</v>
      </c>
      <c r="B2062" s="22" t="s">
        <v>15</v>
      </c>
      <c r="C2062" s="40" t="s">
        <v>7624</v>
      </c>
      <c r="D2062" s="39" t="s">
        <v>3933</v>
      </c>
      <c r="E2062" s="22">
        <v>96906</v>
      </c>
      <c r="F2062" s="22">
        <v>5</v>
      </c>
      <c r="G2062" s="108">
        <v>53.413333333333334</v>
      </c>
      <c r="H2062" s="25"/>
      <c r="I2062" s="111">
        <f t="shared" si="64"/>
        <v>0</v>
      </c>
      <c r="J2062" s="107" t="str">
        <f t="shared" si="65"/>
        <v/>
      </c>
    </row>
    <row r="2063" spans="1:10">
      <c r="A2063" s="22">
        <v>2112</v>
      </c>
      <c r="B2063" s="22" t="s">
        <v>15</v>
      </c>
      <c r="C2063" s="40" t="s">
        <v>7623</v>
      </c>
      <c r="D2063" s="39" t="s">
        <v>3297</v>
      </c>
      <c r="E2063" s="22">
        <v>96906</v>
      </c>
      <c r="F2063" s="22">
        <v>5</v>
      </c>
      <c r="G2063" s="108">
        <v>29.333333333333332</v>
      </c>
      <c r="H2063" s="25"/>
      <c r="I2063" s="111">
        <f t="shared" si="64"/>
        <v>0</v>
      </c>
      <c r="J2063" s="107" t="str">
        <f t="shared" si="65"/>
        <v/>
      </c>
    </row>
    <row r="2064" spans="1:10">
      <c r="A2064" s="22">
        <v>2113</v>
      </c>
      <c r="B2064" s="22" t="s">
        <v>15</v>
      </c>
      <c r="C2064" s="40" t="s">
        <v>3968</v>
      </c>
      <c r="D2064" s="39" t="s">
        <v>3297</v>
      </c>
      <c r="E2064" s="22">
        <v>96906</v>
      </c>
      <c r="F2064" s="22">
        <v>5</v>
      </c>
      <c r="G2064" s="108">
        <v>29.203333333333333</v>
      </c>
      <c r="H2064" s="25"/>
      <c r="I2064" s="111">
        <f t="shared" si="64"/>
        <v>0</v>
      </c>
      <c r="J2064" s="107" t="str">
        <f t="shared" si="65"/>
        <v/>
      </c>
    </row>
    <row r="2065" spans="1:10">
      <c r="A2065" s="22">
        <v>2114</v>
      </c>
      <c r="B2065" s="22" t="s">
        <v>15</v>
      </c>
      <c r="C2065" s="40" t="s">
        <v>3962</v>
      </c>
      <c r="D2065" s="39" t="s">
        <v>3297</v>
      </c>
      <c r="E2065" s="22">
        <v>80205</v>
      </c>
      <c r="F2065" s="22">
        <v>80</v>
      </c>
      <c r="G2065" s="108">
        <v>11.983333333333334</v>
      </c>
      <c r="H2065" s="25"/>
      <c r="I2065" s="111">
        <f t="shared" si="64"/>
        <v>0</v>
      </c>
      <c r="J2065" s="107" t="str">
        <f t="shared" si="65"/>
        <v/>
      </c>
    </row>
    <row r="2066" spans="1:10">
      <c r="A2066" s="22">
        <v>2115</v>
      </c>
      <c r="B2066" s="22" t="s">
        <v>15</v>
      </c>
      <c r="C2066" s="40" t="s">
        <v>3957</v>
      </c>
      <c r="D2066" s="39" t="s">
        <v>3297</v>
      </c>
      <c r="E2066" s="22">
        <v>80205</v>
      </c>
      <c r="F2066" s="22">
        <v>25</v>
      </c>
      <c r="G2066" s="108">
        <v>15.753333333333332</v>
      </c>
      <c r="H2066" s="25"/>
      <c r="I2066" s="111">
        <f t="shared" si="64"/>
        <v>0</v>
      </c>
      <c r="J2066" s="107" t="str">
        <f t="shared" si="65"/>
        <v/>
      </c>
    </row>
    <row r="2067" spans="1:10">
      <c r="A2067" s="22">
        <v>2116</v>
      </c>
      <c r="B2067" s="22" t="s">
        <v>15</v>
      </c>
      <c r="C2067" s="40" t="s">
        <v>7622</v>
      </c>
      <c r="D2067" s="39" t="s">
        <v>3297</v>
      </c>
      <c r="E2067" s="22">
        <v>88044</v>
      </c>
      <c r="F2067" s="22">
        <v>200</v>
      </c>
      <c r="G2067" s="108">
        <v>10.68</v>
      </c>
      <c r="H2067" s="25"/>
      <c r="I2067" s="111">
        <f t="shared" si="64"/>
        <v>0</v>
      </c>
      <c r="J2067" s="107" t="str">
        <f t="shared" si="65"/>
        <v/>
      </c>
    </row>
    <row r="2068" spans="1:10">
      <c r="A2068" s="22">
        <v>2117</v>
      </c>
      <c r="B2068" s="22" t="s">
        <v>15</v>
      </c>
      <c r="C2068" s="40" t="s">
        <v>7621</v>
      </c>
      <c r="D2068" s="39" t="s">
        <v>3933</v>
      </c>
      <c r="E2068" s="22">
        <v>80205</v>
      </c>
      <c r="F2068" s="22">
        <v>6</v>
      </c>
      <c r="G2068" s="108">
        <v>16.133333333333333</v>
      </c>
      <c r="H2068" s="25"/>
      <c r="I2068" s="111">
        <f t="shared" si="64"/>
        <v>0</v>
      </c>
      <c r="J2068" s="107" t="str">
        <f t="shared" si="65"/>
        <v/>
      </c>
    </row>
    <row r="2069" spans="1:10">
      <c r="A2069" s="22">
        <v>2118</v>
      </c>
      <c r="B2069" s="22" t="s">
        <v>15</v>
      </c>
      <c r="C2069" s="40" t="s">
        <v>7620</v>
      </c>
      <c r="D2069" s="39" t="s">
        <v>3297</v>
      </c>
      <c r="E2069" s="22">
        <v>96906</v>
      </c>
      <c r="F2069" s="22">
        <v>26</v>
      </c>
      <c r="G2069" s="108">
        <v>42.06</v>
      </c>
      <c r="H2069" s="25"/>
      <c r="I2069" s="111">
        <f t="shared" si="64"/>
        <v>0</v>
      </c>
      <c r="J2069" s="107" t="str">
        <f t="shared" si="65"/>
        <v/>
      </c>
    </row>
    <row r="2070" spans="1:10">
      <c r="A2070" s="22">
        <v>2119</v>
      </c>
      <c r="B2070" s="22" t="s">
        <v>15</v>
      </c>
      <c r="C2070" s="40" t="s">
        <v>7619</v>
      </c>
      <c r="D2070" s="39" t="s">
        <v>14696</v>
      </c>
      <c r="E2070" s="22">
        <v>96906</v>
      </c>
      <c r="F2070" s="22">
        <v>5</v>
      </c>
      <c r="G2070" s="108">
        <v>368.25333333333333</v>
      </c>
      <c r="H2070" s="25"/>
      <c r="I2070" s="111">
        <f t="shared" si="64"/>
        <v>0</v>
      </c>
      <c r="J2070" s="107" t="str">
        <f t="shared" si="65"/>
        <v/>
      </c>
    </row>
    <row r="2071" spans="1:10">
      <c r="A2071" s="22">
        <v>2120</v>
      </c>
      <c r="B2071" s="22" t="s">
        <v>15</v>
      </c>
      <c r="C2071" s="40" t="s">
        <v>7618</v>
      </c>
      <c r="D2071" s="39" t="s">
        <v>7617</v>
      </c>
      <c r="E2071" s="22">
        <v>96906</v>
      </c>
      <c r="F2071" s="22">
        <v>20</v>
      </c>
      <c r="G2071" s="108">
        <v>22.826666666666664</v>
      </c>
      <c r="H2071" s="25"/>
      <c r="I2071" s="111">
        <f t="shared" si="64"/>
        <v>0</v>
      </c>
      <c r="J2071" s="107" t="str">
        <f t="shared" si="65"/>
        <v/>
      </c>
    </row>
    <row r="2072" spans="1:10">
      <c r="A2072" s="22">
        <v>2121</v>
      </c>
      <c r="B2072" s="22" t="s">
        <v>15</v>
      </c>
      <c r="C2072" s="40" t="s">
        <v>715</v>
      </c>
      <c r="D2072" s="39" t="s">
        <v>14673</v>
      </c>
      <c r="E2072" s="22">
        <v>80205</v>
      </c>
      <c r="F2072" s="22">
        <v>69</v>
      </c>
      <c r="G2072" s="108">
        <v>32.356666666666662</v>
      </c>
      <c r="H2072" s="25"/>
      <c r="I2072" s="111">
        <f t="shared" si="64"/>
        <v>0</v>
      </c>
      <c r="J2072" s="107" t="str">
        <f t="shared" si="65"/>
        <v/>
      </c>
    </row>
    <row r="2073" spans="1:10">
      <c r="A2073" s="22">
        <v>2122</v>
      </c>
      <c r="B2073" s="22" t="s">
        <v>15</v>
      </c>
      <c r="C2073" s="40" t="s">
        <v>714</v>
      </c>
      <c r="D2073" s="39" t="s">
        <v>14673</v>
      </c>
      <c r="E2073" s="22">
        <v>96906</v>
      </c>
      <c r="F2073" s="22">
        <v>5</v>
      </c>
      <c r="G2073" s="108">
        <v>33.55746666666667</v>
      </c>
      <c r="H2073" s="25"/>
      <c r="I2073" s="111">
        <f t="shared" si="64"/>
        <v>0</v>
      </c>
      <c r="J2073" s="107" t="str">
        <f t="shared" si="65"/>
        <v/>
      </c>
    </row>
    <row r="2074" spans="1:10">
      <c r="A2074" s="22">
        <v>2123</v>
      </c>
      <c r="B2074" s="22" t="s">
        <v>15</v>
      </c>
      <c r="C2074" s="40" t="s">
        <v>3905</v>
      </c>
      <c r="D2074" s="39" t="s">
        <v>3904</v>
      </c>
      <c r="E2074" s="22">
        <v>80205</v>
      </c>
      <c r="F2074" s="22">
        <v>8</v>
      </c>
      <c r="G2074" s="108">
        <v>32.789266666666663</v>
      </c>
      <c r="H2074" s="25"/>
      <c r="I2074" s="111">
        <f t="shared" si="64"/>
        <v>0</v>
      </c>
      <c r="J2074" s="107" t="str">
        <f t="shared" si="65"/>
        <v/>
      </c>
    </row>
    <row r="2075" spans="1:10">
      <c r="A2075" s="22">
        <v>2124</v>
      </c>
      <c r="B2075" s="22" t="s">
        <v>15</v>
      </c>
      <c r="C2075" s="40" t="s">
        <v>713</v>
      </c>
      <c r="D2075" s="39" t="s">
        <v>14673</v>
      </c>
      <c r="E2075" s="22">
        <v>80205</v>
      </c>
      <c r="F2075" s="22">
        <v>59</v>
      </c>
      <c r="G2075" s="108">
        <v>21.749933333333331</v>
      </c>
      <c r="H2075" s="25"/>
      <c r="I2075" s="111">
        <f t="shared" si="64"/>
        <v>0</v>
      </c>
      <c r="J2075" s="107" t="str">
        <f t="shared" si="65"/>
        <v/>
      </c>
    </row>
    <row r="2076" spans="1:10">
      <c r="A2076" s="22">
        <v>2125</v>
      </c>
      <c r="B2076" s="22" t="s">
        <v>15</v>
      </c>
      <c r="C2076" s="40" t="s">
        <v>3903</v>
      </c>
      <c r="D2076" s="39" t="s">
        <v>14694</v>
      </c>
      <c r="E2076" s="22">
        <v>80205</v>
      </c>
      <c r="F2076" s="22">
        <v>83</v>
      </c>
      <c r="G2076" s="108">
        <v>14.221833333333331</v>
      </c>
      <c r="H2076" s="25"/>
      <c r="I2076" s="111">
        <f t="shared" si="64"/>
        <v>0</v>
      </c>
      <c r="J2076" s="107" t="str">
        <f t="shared" si="65"/>
        <v/>
      </c>
    </row>
    <row r="2077" spans="1:10">
      <c r="A2077" s="22">
        <v>2126</v>
      </c>
      <c r="B2077" s="22" t="s">
        <v>15</v>
      </c>
      <c r="C2077" s="40" t="s">
        <v>712</v>
      </c>
      <c r="D2077" s="39" t="s">
        <v>14694</v>
      </c>
      <c r="E2077" s="22">
        <v>80205</v>
      </c>
      <c r="F2077" s="22">
        <v>160</v>
      </c>
      <c r="G2077" s="108">
        <v>13.269799999999998</v>
      </c>
      <c r="H2077" s="25"/>
      <c r="I2077" s="111">
        <f t="shared" si="64"/>
        <v>0</v>
      </c>
      <c r="J2077" s="107" t="str">
        <f t="shared" si="65"/>
        <v/>
      </c>
    </row>
    <row r="2078" spans="1:10">
      <c r="A2078" s="22">
        <v>2127</v>
      </c>
      <c r="B2078" s="22" t="s">
        <v>15</v>
      </c>
      <c r="C2078" s="40" t="s">
        <v>712</v>
      </c>
      <c r="D2078" s="39" t="s">
        <v>14694</v>
      </c>
      <c r="E2078" s="22">
        <v>96906</v>
      </c>
      <c r="F2078" s="22">
        <v>45</v>
      </c>
      <c r="G2078" s="108">
        <v>13.266766666666664</v>
      </c>
      <c r="H2078" s="25"/>
      <c r="I2078" s="111">
        <f t="shared" si="64"/>
        <v>0</v>
      </c>
      <c r="J2078" s="107" t="str">
        <f t="shared" si="65"/>
        <v/>
      </c>
    </row>
    <row r="2079" spans="1:10">
      <c r="A2079" s="22">
        <v>2128</v>
      </c>
      <c r="B2079" s="22" t="s">
        <v>15</v>
      </c>
      <c r="C2079" s="40" t="s">
        <v>711</v>
      </c>
      <c r="D2079" s="39" t="s">
        <v>14673</v>
      </c>
      <c r="E2079" s="22" t="s">
        <v>710</v>
      </c>
      <c r="F2079" s="22">
        <v>10</v>
      </c>
      <c r="G2079" s="108">
        <v>20.206666666666667</v>
      </c>
      <c r="H2079" s="25"/>
      <c r="I2079" s="111">
        <f t="shared" si="64"/>
        <v>0</v>
      </c>
      <c r="J2079" s="107" t="str">
        <f t="shared" si="65"/>
        <v/>
      </c>
    </row>
    <row r="2080" spans="1:10">
      <c r="A2080" s="22">
        <v>2129</v>
      </c>
      <c r="B2080" s="22" t="s">
        <v>15</v>
      </c>
      <c r="C2080" s="40" t="s">
        <v>711</v>
      </c>
      <c r="D2080" s="39" t="s">
        <v>14673</v>
      </c>
      <c r="E2080" s="22">
        <v>80205</v>
      </c>
      <c r="F2080" s="22">
        <v>1731</v>
      </c>
      <c r="G2080" s="108">
        <v>20.1938</v>
      </c>
      <c r="H2080" s="25"/>
      <c r="I2080" s="111">
        <f t="shared" si="64"/>
        <v>0</v>
      </c>
      <c r="J2080" s="107" t="str">
        <f t="shared" si="65"/>
        <v/>
      </c>
    </row>
    <row r="2081" spans="1:10">
      <c r="A2081" s="22">
        <v>2130</v>
      </c>
      <c r="B2081" s="22" t="s">
        <v>15</v>
      </c>
      <c r="C2081" s="40" t="s">
        <v>711</v>
      </c>
      <c r="D2081" s="39" t="s">
        <v>14673</v>
      </c>
      <c r="E2081" s="22">
        <v>96906</v>
      </c>
      <c r="F2081" s="22">
        <v>70</v>
      </c>
      <c r="G2081" s="108">
        <v>20.200866666666666</v>
      </c>
      <c r="H2081" s="25"/>
      <c r="I2081" s="111">
        <f t="shared" si="64"/>
        <v>0</v>
      </c>
      <c r="J2081" s="107" t="str">
        <f t="shared" si="65"/>
        <v/>
      </c>
    </row>
    <row r="2082" spans="1:10">
      <c r="A2082" s="22">
        <v>2131</v>
      </c>
      <c r="B2082" s="22" t="s">
        <v>15</v>
      </c>
      <c r="C2082" s="40" t="s">
        <v>3902</v>
      </c>
      <c r="D2082" s="39" t="s">
        <v>14673</v>
      </c>
      <c r="E2082" s="22">
        <v>60119</v>
      </c>
      <c r="F2082" s="22">
        <v>40</v>
      </c>
      <c r="G2082" s="108">
        <v>33.540199999999999</v>
      </c>
      <c r="H2082" s="25"/>
      <c r="I2082" s="111">
        <f t="shared" si="64"/>
        <v>0</v>
      </c>
      <c r="J2082" s="107" t="str">
        <f t="shared" si="65"/>
        <v/>
      </c>
    </row>
    <row r="2083" spans="1:10">
      <c r="A2083" s="22">
        <v>2132</v>
      </c>
      <c r="B2083" s="22" t="s">
        <v>15</v>
      </c>
      <c r="C2083" s="40" t="s">
        <v>3902</v>
      </c>
      <c r="D2083" s="39" t="s">
        <v>14673</v>
      </c>
      <c r="E2083" s="22">
        <v>80205</v>
      </c>
      <c r="F2083" s="22">
        <v>16</v>
      </c>
      <c r="G2083" s="108">
        <v>33.503333333333337</v>
      </c>
      <c r="H2083" s="25"/>
      <c r="I2083" s="111">
        <f t="shared" si="64"/>
        <v>0</v>
      </c>
      <c r="J2083" s="107" t="str">
        <f t="shared" si="65"/>
        <v/>
      </c>
    </row>
    <row r="2084" spans="1:10">
      <c r="A2084" s="22">
        <v>2133</v>
      </c>
      <c r="B2084" s="22" t="s">
        <v>15</v>
      </c>
      <c r="C2084" s="40" t="s">
        <v>3902</v>
      </c>
      <c r="D2084" s="39" t="s">
        <v>14673</v>
      </c>
      <c r="E2084" s="22">
        <v>96906</v>
      </c>
      <c r="F2084" s="22">
        <v>20</v>
      </c>
      <c r="G2084" s="108">
        <v>33.692933333333336</v>
      </c>
      <c r="H2084" s="25"/>
      <c r="I2084" s="111">
        <f t="shared" si="64"/>
        <v>0</v>
      </c>
      <c r="J2084" s="107" t="str">
        <f t="shared" si="65"/>
        <v/>
      </c>
    </row>
    <row r="2085" spans="1:10">
      <c r="A2085" s="22">
        <v>2134</v>
      </c>
      <c r="B2085" s="22" t="s">
        <v>15</v>
      </c>
      <c r="C2085" s="40" t="s">
        <v>704</v>
      </c>
      <c r="D2085" s="39" t="s">
        <v>14673</v>
      </c>
      <c r="E2085" s="22">
        <v>98897</v>
      </c>
      <c r="F2085" s="22">
        <v>485</v>
      </c>
      <c r="G2085" s="108">
        <v>0.39666666666666667</v>
      </c>
      <c r="H2085" s="25"/>
      <c r="I2085" s="111">
        <f t="shared" si="64"/>
        <v>0</v>
      </c>
      <c r="J2085" s="107" t="str">
        <f t="shared" si="65"/>
        <v/>
      </c>
    </row>
    <row r="2086" spans="1:10">
      <c r="A2086" s="22">
        <v>2135</v>
      </c>
      <c r="B2086" s="22" t="s">
        <v>15</v>
      </c>
      <c r="C2086" s="40" t="s">
        <v>3901</v>
      </c>
      <c r="D2086" s="39" t="s">
        <v>14694</v>
      </c>
      <c r="E2086" s="22">
        <v>80205</v>
      </c>
      <c r="F2086" s="22">
        <v>398</v>
      </c>
      <c r="G2086" s="108">
        <v>0.6433333333333332</v>
      </c>
      <c r="H2086" s="25"/>
      <c r="I2086" s="111">
        <f t="shared" si="64"/>
        <v>0</v>
      </c>
      <c r="J2086" s="107" t="str">
        <f t="shared" si="65"/>
        <v/>
      </c>
    </row>
    <row r="2087" spans="1:10">
      <c r="A2087" s="22">
        <v>2136</v>
      </c>
      <c r="B2087" s="22" t="s">
        <v>15</v>
      </c>
      <c r="C2087" s="40" t="s">
        <v>7616</v>
      </c>
      <c r="D2087" s="39" t="s">
        <v>14673</v>
      </c>
      <c r="E2087" s="22">
        <v>80205</v>
      </c>
      <c r="F2087" s="22">
        <v>50</v>
      </c>
      <c r="G2087" s="108">
        <v>15.71</v>
      </c>
      <c r="H2087" s="25"/>
      <c r="I2087" s="111">
        <f t="shared" si="64"/>
        <v>0</v>
      </c>
      <c r="J2087" s="107" t="str">
        <f t="shared" si="65"/>
        <v/>
      </c>
    </row>
    <row r="2088" spans="1:10">
      <c r="A2088" s="22">
        <v>2137</v>
      </c>
      <c r="B2088" s="22" t="s">
        <v>15</v>
      </c>
      <c r="C2088" s="40" t="s">
        <v>7616</v>
      </c>
      <c r="D2088" s="39" t="s">
        <v>7615</v>
      </c>
      <c r="E2088" s="22" t="s">
        <v>3533</v>
      </c>
      <c r="F2088" s="22">
        <v>73</v>
      </c>
      <c r="G2088" s="108">
        <v>2</v>
      </c>
      <c r="H2088" s="25"/>
      <c r="I2088" s="111">
        <f t="shared" si="64"/>
        <v>0</v>
      </c>
      <c r="J2088" s="107" t="str">
        <f t="shared" si="65"/>
        <v/>
      </c>
    </row>
    <row r="2089" spans="1:10">
      <c r="A2089" s="22">
        <v>2138</v>
      </c>
      <c r="B2089" s="22" t="s">
        <v>15</v>
      </c>
      <c r="C2089" s="40" t="s">
        <v>7614</v>
      </c>
      <c r="D2089" s="39" t="s">
        <v>2751</v>
      </c>
      <c r="E2089" s="22">
        <v>96906</v>
      </c>
      <c r="F2089" s="22">
        <v>24</v>
      </c>
      <c r="G2089" s="108">
        <v>14.619399999999999</v>
      </c>
      <c r="H2089" s="25"/>
      <c r="I2089" s="111">
        <f t="shared" si="64"/>
        <v>0</v>
      </c>
      <c r="J2089" s="107" t="str">
        <f t="shared" si="65"/>
        <v/>
      </c>
    </row>
    <row r="2090" spans="1:10">
      <c r="A2090" s="22">
        <v>2139</v>
      </c>
      <c r="B2090" s="22" t="s">
        <v>15</v>
      </c>
      <c r="C2090" s="40" t="s">
        <v>7613</v>
      </c>
      <c r="D2090" s="39" t="s">
        <v>14400</v>
      </c>
      <c r="E2090" s="22">
        <v>96906</v>
      </c>
      <c r="F2090" s="22">
        <v>10</v>
      </c>
      <c r="G2090" s="108">
        <v>48.43333333333333</v>
      </c>
      <c r="H2090" s="25"/>
      <c r="I2090" s="111">
        <f t="shared" si="64"/>
        <v>0</v>
      </c>
      <c r="J2090" s="107" t="str">
        <f t="shared" si="65"/>
        <v/>
      </c>
    </row>
    <row r="2091" spans="1:10">
      <c r="A2091" s="22">
        <v>2140</v>
      </c>
      <c r="B2091" s="22" t="s">
        <v>15</v>
      </c>
      <c r="C2091" s="40" t="s">
        <v>7612</v>
      </c>
      <c r="D2091" s="39" t="s">
        <v>14400</v>
      </c>
      <c r="E2091" s="22">
        <v>81343</v>
      </c>
      <c r="F2091" s="22">
        <v>5</v>
      </c>
      <c r="G2091" s="108">
        <v>47.669999999999995</v>
      </c>
      <c r="H2091" s="25"/>
      <c r="I2091" s="111">
        <f t="shared" si="64"/>
        <v>0</v>
      </c>
      <c r="J2091" s="107" t="str">
        <f t="shared" si="65"/>
        <v/>
      </c>
    </row>
    <row r="2092" spans="1:10">
      <c r="A2092" s="22">
        <v>2141</v>
      </c>
      <c r="B2092" s="22" t="s">
        <v>15</v>
      </c>
      <c r="C2092" s="40" t="s">
        <v>7612</v>
      </c>
      <c r="D2092" s="39" t="s">
        <v>14400</v>
      </c>
      <c r="E2092" s="22">
        <v>96906</v>
      </c>
      <c r="F2092" s="22">
        <v>5</v>
      </c>
      <c r="G2092" s="108">
        <v>45.183333333333337</v>
      </c>
      <c r="H2092" s="25"/>
      <c r="I2092" s="111">
        <f t="shared" si="64"/>
        <v>0</v>
      </c>
      <c r="J2092" s="107" t="str">
        <f t="shared" si="65"/>
        <v/>
      </c>
    </row>
    <row r="2093" spans="1:10">
      <c r="A2093" s="22">
        <v>2142</v>
      </c>
      <c r="B2093" s="22" t="s">
        <v>15</v>
      </c>
      <c r="C2093" s="40" t="s">
        <v>7611</v>
      </c>
      <c r="D2093" s="39" t="s">
        <v>14400</v>
      </c>
      <c r="E2093" s="22">
        <v>96906</v>
      </c>
      <c r="F2093" s="22">
        <v>10</v>
      </c>
      <c r="G2093" s="108">
        <v>75.733333333333334</v>
      </c>
      <c r="H2093" s="25"/>
      <c r="I2093" s="111">
        <f t="shared" si="64"/>
        <v>0</v>
      </c>
      <c r="J2093" s="107" t="str">
        <f t="shared" si="65"/>
        <v/>
      </c>
    </row>
    <row r="2094" spans="1:10">
      <c r="A2094" s="22">
        <v>2143</v>
      </c>
      <c r="B2094" s="22" t="s">
        <v>15</v>
      </c>
      <c r="C2094" s="40" t="s">
        <v>7610</v>
      </c>
      <c r="D2094" s="39" t="s">
        <v>14400</v>
      </c>
      <c r="E2094" s="22">
        <v>81343</v>
      </c>
      <c r="F2094" s="22">
        <v>10</v>
      </c>
      <c r="G2094" s="108">
        <v>78.453333333333319</v>
      </c>
      <c r="H2094" s="25"/>
      <c r="I2094" s="111">
        <f t="shared" si="64"/>
        <v>0</v>
      </c>
      <c r="J2094" s="107" t="str">
        <f t="shared" si="65"/>
        <v/>
      </c>
    </row>
    <row r="2095" spans="1:10">
      <c r="A2095" s="22">
        <v>2144</v>
      </c>
      <c r="B2095" s="22" t="s">
        <v>15</v>
      </c>
      <c r="C2095" s="40" t="s">
        <v>7609</v>
      </c>
      <c r="D2095" s="39" t="s">
        <v>14600</v>
      </c>
      <c r="E2095" s="22">
        <v>96906</v>
      </c>
      <c r="F2095" s="22">
        <v>23</v>
      </c>
      <c r="G2095" s="108">
        <v>11.050000000000002</v>
      </c>
      <c r="H2095" s="25"/>
      <c r="I2095" s="111">
        <f t="shared" si="64"/>
        <v>0</v>
      </c>
      <c r="J2095" s="107" t="str">
        <f t="shared" si="65"/>
        <v/>
      </c>
    </row>
    <row r="2096" spans="1:10">
      <c r="A2096" s="22">
        <v>2145</v>
      </c>
      <c r="B2096" s="22" t="s">
        <v>15</v>
      </c>
      <c r="C2096" s="40" t="s">
        <v>7608</v>
      </c>
      <c r="D2096" s="39" t="s">
        <v>14341</v>
      </c>
      <c r="E2096" s="22">
        <v>96906</v>
      </c>
      <c r="F2096" s="22">
        <v>5</v>
      </c>
      <c r="G2096" s="108">
        <v>14.626666666666665</v>
      </c>
      <c r="H2096" s="25"/>
      <c r="I2096" s="111">
        <f t="shared" si="64"/>
        <v>0</v>
      </c>
      <c r="J2096" s="107" t="str">
        <f t="shared" si="65"/>
        <v/>
      </c>
    </row>
    <row r="2097" spans="1:10">
      <c r="A2097" s="22">
        <v>2146</v>
      </c>
      <c r="B2097" s="22" t="s">
        <v>15</v>
      </c>
      <c r="C2097" s="40" t="s">
        <v>7607</v>
      </c>
      <c r="D2097" s="39" t="s">
        <v>14697</v>
      </c>
      <c r="E2097" s="22">
        <v>96906</v>
      </c>
      <c r="F2097" s="22">
        <v>5</v>
      </c>
      <c r="G2097" s="108">
        <v>13.51</v>
      </c>
      <c r="H2097" s="25"/>
      <c r="I2097" s="111">
        <f t="shared" si="64"/>
        <v>0</v>
      </c>
      <c r="J2097" s="107" t="str">
        <f t="shared" si="65"/>
        <v/>
      </c>
    </row>
    <row r="2098" spans="1:10">
      <c r="A2098" s="22">
        <v>2147</v>
      </c>
      <c r="B2098" s="22" t="s">
        <v>15</v>
      </c>
      <c r="C2098" s="40" t="s">
        <v>7606</v>
      </c>
      <c r="D2098" s="39" t="s">
        <v>3611</v>
      </c>
      <c r="E2098" s="22">
        <v>96906</v>
      </c>
      <c r="F2098" s="22">
        <v>5</v>
      </c>
      <c r="G2098" s="108">
        <v>973.18333333333339</v>
      </c>
      <c r="H2098" s="25"/>
      <c r="I2098" s="111">
        <f t="shared" si="64"/>
        <v>0</v>
      </c>
      <c r="J2098" s="107" t="str">
        <f t="shared" si="65"/>
        <v/>
      </c>
    </row>
    <row r="2099" spans="1:10">
      <c r="A2099" s="22">
        <v>2148</v>
      </c>
      <c r="B2099" s="22" t="s">
        <v>15</v>
      </c>
      <c r="C2099" s="40" t="s">
        <v>7605</v>
      </c>
      <c r="D2099" s="39" t="s">
        <v>14698</v>
      </c>
      <c r="E2099" s="22">
        <v>96906</v>
      </c>
      <c r="F2099" s="22">
        <v>5</v>
      </c>
      <c r="G2099" s="108">
        <v>112.10333333333334</v>
      </c>
      <c r="H2099" s="25"/>
      <c r="I2099" s="111">
        <f t="shared" si="64"/>
        <v>0</v>
      </c>
      <c r="J2099" s="107" t="str">
        <f t="shared" si="65"/>
        <v/>
      </c>
    </row>
    <row r="2100" spans="1:10">
      <c r="A2100" s="22">
        <v>2149</v>
      </c>
      <c r="B2100" s="22" t="s">
        <v>15</v>
      </c>
      <c r="C2100" s="40" t="s">
        <v>7603</v>
      </c>
      <c r="D2100" s="39" t="s">
        <v>3852</v>
      </c>
      <c r="E2100" s="22">
        <v>96906</v>
      </c>
      <c r="F2100" s="22">
        <v>18</v>
      </c>
      <c r="G2100" s="108">
        <v>3.08</v>
      </c>
      <c r="H2100" s="25"/>
      <c r="I2100" s="111">
        <f t="shared" si="64"/>
        <v>0</v>
      </c>
      <c r="J2100" s="107" t="str">
        <f t="shared" si="65"/>
        <v/>
      </c>
    </row>
    <row r="2101" spans="1:10">
      <c r="A2101" s="22">
        <v>2150</v>
      </c>
      <c r="B2101" s="22" t="s">
        <v>15</v>
      </c>
      <c r="C2101" s="40" t="s">
        <v>3851</v>
      </c>
      <c r="D2101" s="39" t="s">
        <v>3796</v>
      </c>
      <c r="E2101" s="22">
        <v>81343</v>
      </c>
      <c r="F2101" s="22">
        <v>58</v>
      </c>
      <c r="G2101" s="108">
        <v>18.63</v>
      </c>
      <c r="H2101" s="25"/>
      <c r="I2101" s="111">
        <f t="shared" si="64"/>
        <v>0</v>
      </c>
      <c r="J2101" s="107" t="str">
        <f t="shared" si="65"/>
        <v/>
      </c>
    </row>
    <row r="2102" spans="1:10">
      <c r="A2102" s="22">
        <v>2151</v>
      </c>
      <c r="B2102" s="22" t="s">
        <v>15</v>
      </c>
      <c r="C2102" s="40" t="s">
        <v>7602</v>
      </c>
      <c r="D2102" s="39" t="s">
        <v>3852</v>
      </c>
      <c r="E2102" s="22">
        <v>81343</v>
      </c>
      <c r="F2102" s="22">
        <v>11</v>
      </c>
      <c r="G2102" s="108">
        <v>11.013333333333335</v>
      </c>
      <c r="H2102" s="25"/>
      <c r="I2102" s="111">
        <f t="shared" si="64"/>
        <v>0</v>
      </c>
      <c r="J2102" s="107" t="str">
        <f t="shared" si="65"/>
        <v/>
      </c>
    </row>
    <row r="2103" spans="1:10">
      <c r="A2103" s="22">
        <v>2152</v>
      </c>
      <c r="B2103" s="22" t="s">
        <v>15</v>
      </c>
      <c r="C2103" s="40" t="s">
        <v>7601</v>
      </c>
      <c r="D2103" s="39" t="s">
        <v>3852</v>
      </c>
      <c r="E2103" s="22">
        <v>81343</v>
      </c>
      <c r="F2103" s="22">
        <v>51</v>
      </c>
      <c r="G2103" s="108">
        <v>11.860000000000001</v>
      </c>
      <c r="H2103" s="25"/>
      <c r="I2103" s="111">
        <f t="shared" si="64"/>
        <v>0</v>
      </c>
      <c r="J2103" s="107" t="str">
        <f t="shared" si="65"/>
        <v/>
      </c>
    </row>
    <row r="2104" spans="1:10">
      <c r="A2104" s="22">
        <v>2153</v>
      </c>
      <c r="B2104" s="22" t="s">
        <v>15</v>
      </c>
      <c r="C2104" s="40" t="s">
        <v>3850</v>
      </c>
      <c r="D2104" s="39" t="s">
        <v>3796</v>
      </c>
      <c r="E2104" s="22">
        <v>81343</v>
      </c>
      <c r="F2104" s="22">
        <v>373</v>
      </c>
      <c r="G2104" s="108">
        <v>3.6</v>
      </c>
      <c r="H2104" s="25"/>
      <c r="I2104" s="111">
        <f t="shared" ref="I2104:I2167" si="66">F2104*H2104</f>
        <v>0</v>
      </c>
      <c r="J2104" s="107" t="str">
        <f t="shared" si="65"/>
        <v/>
      </c>
    </row>
    <row r="2105" spans="1:10">
      <c r="A2105" s="22">
        <v>2154</v>
      </c>
      <c r="B2105" s="22" t="s">
        <v>15</v>
      </c>
      <c r="C2105" s="40" t="s">
        <v>667</v>
      </c>
      <c r="D2105" s="39" t="s">
        <v>3852</v>
      </c>
      <c r="E2105" s="22">
        <v>81343</v>
      </c>
      <c r="F2105" s="22">
        <v>37</v>
      </c>
      <c r="G2105" s="108">
        <v>3.94</v>
      </c>
      <c r="H2105" s="25"/>
      <c r="I2105" s="111">
        <f t="shared" si="66"/>
        <v>0</v>
      </c>
      <c r="J2105" s="107" t="str">
        <f t="shared" si="65"/>
        <v/>
      </c>
    </row>
    <row r="2106" spans="1:10">
      <c r="A2106" s="22">
        <v>2155</v>
      </c>
      <c r="B2106" s="22" t="s">
        <v>15</v>
      </c>
      <c r="C2106" s="40" t="s">
        <v>7600</v>
      </c>
      <c r="D2106" s="39" t="s">
        <v>3795</v>
      </c>
      <c r="E2106" s="22">
        <v>96906</v>
      </c>
      <c r="F2106" s="22">
        <v>21</v>
      </c>
      <c r="G2106" s="108">
        <v>30.926666666666666</v>
      </c>
      <c r="H2106" s="25"/>
      <c r="I2106" s="111">
        <f t="shared" si="66"/>
        <v>0</v>
      </c>
      <c r="J2106" s="107" t="str">
        <f t="shared" si="65"/>
        <v/>
      </c>
    </row>
    <row r="2107" spans="1:10">
      <c r="A2107" s="22">
        <v>2156</v>
      </c>
      <c r="B2107" s="22" t="s">
        <v>15</v>
      </c>
      <c r="C2107" s="40" t="s">
        <v>7599</v>
      </c>
      <c r="D2107" s="39" t="s">
        <v>3834</v>
      </c>
      <c r="E2107" s="22">
        <v>96906</v>
      </c>
      <c r="F2107" s="22">
        <v>11</v>
      </c>
      <c r="G2107" s="108">
        <v>30.966666666666665</v>
      </c>
      <c r="H2107" s="25"/>
      <c r="I2107" s="111">
        <f t="shared" si="66"/>
        <v>0</v>
      </c>
      <c r="J2107" s="107" t="str">
        <f t="shared" si="65"/>
        <v/>
      </c>
    </row>
    <row r="2108" spans="1:10">
      <c r="A2108" s="22">
        <v>2157</v>
      </c>
      <c r="B2108" s="22" t="s">
        <v>15</v>
      </c>
      <c r="C2108" s="40" t="s">
        <v>7598</v>
      </c>
      <c r="D2108" s="39" t="s">
        <v>3795</v>
      </c>
      <c r="E2108" s="22">
        <v>96906</v>
      </c>
      <c r="F2108" s="22">
        <v>15</v>
      </c>
      <c r="G2108" s="108">
        <v>11.536666666666667</v>
      </c>
      <c r="H2108" s="25"/>
      <c r="I2108" s="111">
        <f t="shared" si="66"/>
        <v>0</v>
      </c>
      <c r="J2108" s="107" t="str">
        <f t="shared" si="65"/>
        <v/>
      </c>
    </row>
    <row r="2109" spans="1:10">
      <c r="A2109" s="22">
        <v>2158</v>
      </c>
      <c r="B2109" s="22" t="s">
        <v>15</v>
      </c>
      <c r="C2109" s="40" t="s">
        <v>661</v>
      </c>
      <c r="D2109" s="39" t="s">
        <v>3795</v>
      </c>
      <c r="E2109" s="22">
        <v>81343</v>
      </c>
      <c r="F2109" s="22">
        <v>10</v>
      </c>
      <c r="G2109" s="108">
        <v>13.35</v>
      </c>
      <c r="H2109" s="25"/>
      <c r="I2109" s="111">
        <f t="shared" si="66"/>
        <v>0</v>
      </c>
      <c r="J2109" s="107" t="str">
        <f t="shared" si="65"/>
        <v/>
      </c>
    </row>
    <row r="2110" spans="1:10">
      <c r="A2110" s="22">
        <v>2159</v>
      </c>
      <c r="B2110" s="22" t="s">
        <v>15</v>
      </c>
      <c r="C2110" s="40" t="s">
        <v>3843</v>
      </c>
      <c r="D2110" s="39" t="s">
        <v>3795</v>
      </c>
      <c r="E2110" s="22">
        <v>81343</v>
      </c>
      <c r="F2110" s="22">
        <v>6</v>
      </c>
      <c r="G2110" s="108">
        <v>11.196666666666667</v>
      </c>
      <c r="H2110" s="25"/>
      <c r="I2110" s="111">
        <f t="shared" si="66"/>
        <v>0</v>
      </c>
      <c r="J2110" s="107" t="str">
        <f t="shared" si="65"/>
        <v/>
      </c>
    </row>
    <row r="2111" spans="1:10">
      <c r="A2111" s="22">
        <v>2160</v>
      </c>
      <c r="B2111" s="22" t="s">
        <v>15</v>
      </c>
      <c r="C2111" s="40" t="s">
        <v>7597</v>
      </c>
      <c r="D2111" s="39" t="s">
        <v>3795</v>
      </c>
      <c r="E2111" s="22">
        <v>81343</v>
      </c>
      <c r="F2111" s="22">
        <v>41</v>
      </c>
      <c r="G2111" s="108">
        <v>25.466666666666669</v>
      </c>
      <c r="H2111" s="25"/>
      <c r="I2111" s="111">
        <f t="shared" si="66"/>
        <v>0</v>
      </c>
      <c r="J2111" s="107" t="str">
        <f t="shared" si="65"/>
        <v/>
      </c>
    </row>
    <row r="2112" spans="1:10">
      <c r="A2112" s="22">
        <v>2161</v>
      </c>
      <c r="B2112" s="22" t="s">
        <v>15</v>
      </c>
      <c r="C2112" s="40" t="s">
        <v>7596</v>
      </c>
      <c r="D2112" s="39" t="s">
        <v>3834</v>
      </c>
      <c r="E2112" s="22">
        <v>3647</v>
      </c>
      <c r="F2112" s="22">
        <v>30</v>
      </c>
      <c r="G2112" s="108">
        <v>13.079999999999998</v>
      </c>
      <c r="H2112" s="25"/>
      <c r="I2112" s="111">
        <f t="shared" si="66"/>
        <v>0</v>
      </c>
      <c r="J2112" s="107" t="str">
        <f t="shared" si="65"/>
        <v/>
      </c>
    </row>
    <row r="2113" spans="1:10">
      <c r="A2113" s="22">
        <v>2162</v>
      </c>
      <c r="B2113" s="22" t="s">
        <v>15</v>
      </c>
      <c r="C2113" s="40" t="s">
        <v>7595</v>
      </c>
      <c r="D2113" s="39" t="s">
        <v>14274</v>
      </c>
      <c r="E2113" s="22">
        <v>96906</v>
      </c>
      <c r="F2113" s="22">
        <v>9</v>
      </c>
      <c r="G2113" s="108">
        <v>56.406666666666666</v>
      </c>
      <c r="H2113" s="25"/>
      <c r="I2113" s="111">
        <f t="shared" si="66"/>
        <v>0</v>
      </c>
      <c r="J2113" s="107" t="str">
        <f t="shared" si="65"/>
        <v/>
      </c>
    </row>
    <row r="2114" spans="1:10">
      <c r="A2114" s="22">
        <v>2163</v>
      </c>
      <c r="B2114" s="22" t="s">
        <v>15</v>
      </c>
      <c r="C2114" s="40" t="s">
        <v>7594</v>
      </c>
      <c r="D2114" s="39" t="s">
        <v>3834</v>
      </c>
      <c r="E2114" s="22">
        <v>81343</v>
      </c>
      <c r="F2114" s="22">
        <v>5</v>
      </c>
      <c r="G2114" s="108">
        <v>44.356666666666662</v>
      </c>
      <c r="H2114" s="25"/>
      <c r="I2114" s="111">
        <f t="shared" si="66"/>
        <v>0</v>
      </c>
      <c r="J2114" s="107" t="str">
        <f t="shared" ref="J2114:J2177" si="67">IF(H:H&gt;G:G, "Above Estimated Unit Price", "")</f>
        <v/>
      </c>
    </row>
    <row r="2115" spans="1:10">
      <c r="A2115" s="22">
        <v>2164</v>
      </c>
      <c r="B2115" s="22" t="s">
        <v>15</v>
      </c>
      <c r="C2115" s="40" t="s">
        <v>7593</v>
      </c>
      <c r="D2115" s="39" t="s">
        <v>3834</v>
      </c>
      <c r="E2115" s="22">
        <v>81343</v>
      </c>
      <c r="F2115" s="22">
        <v>5</v>
      </c>
      <c r="G2115" s="108">
        <v>16.503333333333334</v>
      </c>
      <c r="H2115" s="25"/>
      <c r="I2115" s="111">
        <f t="shared" si="66"/>
        <v>0</v>
      </c>
      <c r="J2115" s="107" t="str">
        <f t="shared" si="67"/>
        <v/>
      </c>
    </row>
    <row r="2116" spans="1:10">
      <c r="A2116" s="22">
        <v>2165</v>
      </c>
      <c r="B2116" s="22" t="s">
        <v>15</v>
      </c>
      <c r="C2116" s="40" t="s">
        <v>7592</v>
      </c>
      <c r="D2116" s="39" t="s">
        <v>14699</v>
      </c>
      <c r="E2116" s="22">
        <v>96906</v>
      </c>
      <c r="F2116" s="22">
        <v>20</v>
      </c>
      <c r="G2116" s="108">
        <v>5.5033333333333339</v>
      </c>
      <c r="H2116" s="25"/>
      <c r="I2116" s="111">
        <f t="shared" si="66"/>
        <v>0</v>
      </c>
      <c r="J2116" s="107" t="str">
        <f t="shared" si="67"/>
        <v/>
      </c>
    </row>
    <row r="2117" spans="1:10">
      <c r="A2117" s="22">
        <v>2166</v>
      </c>
      <c r="B2117" s="22" t="s">
        <v>15</v>
      </c>
      <c r="C2117" s="40" t="s">
        <v>7591</v>
      </c>
      <c r="D2117" s="39" t="s">
        <v>14699</v>
      </c>
      <c r="E2117" s="22">
        <v>624</v>
      </c>
      <c r="F2117" s="22">
        <v>30</v>
      </c>
      <c r="G2117" s="108">
        <v>3.9333333333333336</v>
      </c>
      <c r="H2117" s="25"/>
      <c r="I2117" s="111">
        <f t="shared" si="66"/>
        <v>0</v>
      </c>
      <c r="J2117" s="107" t="str">
        <f t="shared" si="67"/>
        <v/>
      </c>
    </row>
    <row r="2118" spans="1:10">
      <c r="A2118" s="22">
        <v>2167</v>
      </c>
      <c r="B2118" s="22" t="s">
        <v>15</v>
      </c>
      <c r="C2118" s="40" t="s">
        <v>7590</v>
      </c>
      <c r="D2118" s="39" t="s">
        <v>3351</v>
      </c>
      <c r="E2118" s="22">
        <v>96906</v>
      </c>
      <c r="F2118" s="22">
        <v>100</v>
      </c>
      <c r="G2118" s="108">
        <v>1.88</v>
      </c>
      <c r="H2118" s="25"/>
      <c r="I2118" s="111">
        <f t="shared" si="66"/>
        <v>0</v>
      </c>
      <c r="J2118" s="107" t="str">
        <f t="shared" si="67"/>
        <v/>
      </c>
    </row>
    <row r="2119" spans="1:10">
      <c r="A2119" s="22">
        <v>2168</v>
      </c>
      <c r="B2119" s="22" t="s">
        <v>15</v>
      </c>
      <c r="C2119" s="40" t="s">
        <v>7589</v>
      </c>
      <c r="D2119" s="39" t="s">
        <v>14700</v>
      </c>
      <c r="E2119" s="22">
        <v>96906</v>
      </c>
      <c r="F2119" s="22">
        <v>5</v>
      </c>
      <c r="G2119" s="108">
        <v>15.393333333333333</v>
      </c>
      <c r="H2119" s="25"/>
      <c r="I2119" s="111">
        <f t="shared" si="66"/>
        <v>0</v>
      </c>
      <c r="J2119" s="107" t="str">
        <f t="shared" si="67"/>
        <v/>
      </c>
    </row>
    <row r="2120" spans="1:10">
      <c r="A2120" s="22">
        <v>2169</v>
      </c>
      <c r="B2120" s="22" t="s">
        <v>15</v>
      </c>
      <c r="C2120" s="40" t="s">
        <v>7588</v>
      </c>
      <c r="D2120" s="39" t="s">
        <v>3824</v>
      </c>
      <c r="E2120" s="22">
        <v>96906</v>
      </c>
      <c r="F2120" s="22">
        <v>42</v>
      </c>
      <c r="G2120" s="108">
        <v>20.113333333333333</v>
      </c>
      <c r="H2120" s="25"/>
      <c r="I2120" s="111">
        <f t="shared" si="66"/>
        <v>0</v>
      </c>
      <c r="J2120" s="107" t="str">
        <f t="shared" si="67"/>
        <v/>
      </c>
    </row>
    <row r="2121" spans="1:10">
      <c r="A2121" s="22">
        <v>2170</v>
      </c>
      <c r="B2121" s="22" t="s">
        <v>15</v>
      </c>
      <c r="C2121" s="40" t="s">
        <v>7588</v>
      </c>
      <c r="D2121" s="39" t="s">
        <v>3824</v>
      </c>
      <c r="E2121" s="22" t="s">
        <v>3811</v>
      </c>
      <c r="F2121" s="22">
        <v>26</v>
      </c>
      <c r="G2121" s="108">
        <v>5.1166666666666663</v>
      </c>
      <c r="H2121" s="25"/>
      <c r="I2121" s="111">
        <f t="shared" si="66"/>
        <v>0</v>
      </c>
      <c r="J2121" s="107" t="str">
        <f t="shared" si="67"/>
        <v/>
      </c>
    </row>
    <row r="2122" spans="1:10">
      <c r="A2122" s="22">
        <v>2171</v>
      </c>
      <c r="B2122" s="22" t="s">
        <v>15</v>
      </c>
      <c r="C2122" s="40" t="s">
        <v>3831</v>
      </c>
      <c r="D2122" s="39" t="s">
        <v>3824</v>
      </c>
      <c r="E2122" s="22">
        <v>96906</v>
      </c>
      <c r="F2122" s="22">
        <v>23</v>
      </c>
      <c r="G2122" s="108">
        <v>9.5400000000000009</v>
      </c>
      <c r="H2122" s="25"/>
      <c r="I2122" s="111">
        <f t="shared" si="66"/>
        <v>0</v>
      </c>
      <c r="J2122" s="107" t="str">
        <f t="shared" si="67"/>
        <v/>
      </c>
    </row>
    <row r="2123" spans="1:10">
      <c r="A2123" s="22">
        <v>2172</v>
      </c>
      <c r="B2123" s="22" t="s">
        <v>15</v>
      </c>
      <c r="C2123" s="40" t="s">
        <v>7587</v>
      </c>
      <c r="D2123" s="39" t="s">
        <v>3824</v>
      </c>
      <c r="E2123" s="22">
        <v>81343</v>
      </c>
      <c r="F2123" s="22">
        <v>11</v>
      </c>
      <c r="G2123" s="108">
        <v>28.403333333333332</v>
      </c>
      <c r="H2123" s="25"/>
      <c r="I2123" s="111">
        <f t="shared" si="66"/>
        <v>0</v>
      </c>
      <c r="J2123" s="107" t="str">
        <f t="shared" si="67"/>
        <v/>
      </c>
    </row>
    <row r="2124" spans="1:10">
      <c r="A2124" s="22">
        <v>2173</v>
      </c>
      <c r="B2124" s="22" t="s">
        <v>15</v>
      </c>
      <c r="C2124" s="40" t="s">
        <v>7586</v>
      </c>
      <c r="D2124" s="39" t="s">
        <v>3824</v>
      </c>
      <c r="E2124" s="22">
        <v>81343</v>
      </c>
      <c r="F2124" s="22">
        <v>8</v>
      </c>
      <c r="G2124" s="108">
        <v>13.643333333333333</v>
      </c>
      <c r="H2124" s="25"/>
      <c r="I2124" s="111">
        <f t="shared" si="66"/>
        <v>0</v>
      </c>
      <c r="J2124" s="107" t="str">
        <f t="shared" si="67"/>
        <v/>
      </c>
    </row>
    <row r="2125" spans="1:10">
      <c r="A2125" s="22">
        <v>2174</v>
      </c>
      <c r="B2125" s="22" t="s">
        <v>15</v>
      </c>
      <c r="C2125" s="40" t="s">
        <v>3818</v>
      </c>
      <c r="D2125" s="39" t="s">
        <v>2775</v>
      </c>
      <c r="E2125" s="22">
        <v>96906</v>
      </c>
      <c r="F2125" s="22">
        <v>60</v>
      </c>
      <c r="G2125" s="108">
        <v>245.41333333333333</v>
      </c>
      <c r="H2125" s="25"/>
      <c r="I2125" s="111">
        <f t="shared" si="66"/>
        <v>0</v>
      </c>
      <c r="J2125" s="107" t="str">
        <f t="shared" si="67"/>
        <v/>
      </c>
    </row>
    <row r="2126" spans="1:10">
      <c r="A2126" s="22">
        <v>2175</v>
      </c>
      <c r="B2126" s="22" t="s">
        <v>15</v>
      </c>
      <c r="C2126" s="40" t="s">
        <v>3806</v>
      </c>
      <c r="D2126" s="39" t="s">
        <v>14701</v>
      </c>
      <c r="E2126" s="22">
        <v>624</v>
      </c>
      <c r="F2126" s="22">
        <v>12</v>
      </c>
      <c r="G2126" s="108">
        <v>5.3666666666666671</v>
      </c>
      <c r="H2126" s="25"/>
      <c r="I2126" s="111">
        <f t="shared" si="66"/>
        <v>0</v>
      </c>
      <c r="J2126" s="107" t="str">
        <f t="shared" si="67"/>
        <v/>
      </c>
    </row>
    <row r="2127" spans="1:10">
      <c r="A2127" s="22">
        <v>2176</v>
      </c>
      <c r="B2127" s="22" t="s">
        <v>15</v>
      </c>
      <c r="C2127" s="40" t="s">
        <v>7585</v>
      </c>
      <c r="D2127" s="39" t="s">
        <v>3795</v>
      </c>
      <c r="E2127" s="22">
        <v>81343</v>
      </c>
      <c r="F2127" s="22">
        <v>8</v>
      </c>
      <c r="G2127" s="108">
        <v>13.733333333333334</v>
      </c>
      <c r="H2127" s="25"/>
      <c r="I2127" s="111">
        <f t="shared" si="66"/>
        <v>0</v>
      </c>
      <c r="J2127" s="107" t="str">
        <f t="shared" si="67"/>
        <v/>
      </c>
    </row>
    <row r="2128" spans="1:10">
      <c r="A2128" s="22">
        <v>2177</v>
      </c>
      <c r="B2128" s="22" t="s">
        <v>15</v>
      </c>
      <c r="C2128" s="40" t="s">
        <v>7584</v>
      </c>
      <c r="D2128" s="39" t="s">
        <v>14702</v>
      </c>
      <c r="E2128" s="22">
        <v>81349</v>
      </c>
      <c r="F2128" s="22">
        <v>5</v>
      </c>
      <c r="G2128" s="108">
        <v>56.6</v>
      </c>
      <c r="H2128" s="25"/>
      <c r="I2128" s="111">
        <f t="shared" si="66"/>
        <v>0</v>
      </c>
      <c r="J2128" s="107" t="str">
        <f t="shared" si="67"/>
        <v/>
      </c>
    </row>
    <row r="2129" spans="1:10">
      <c r="A2129" s="22">
        <v>2178</v>
      </c>
      <c r="B2129" s="22" t="s">
        <v>15</v>
      </c>
      <c r="C2129" s="40" t="s">
        <v>7583</v>
      </c>
      <c r="D2129" s="39" t="s">
        <v>14703</v>
      </c>
      <c r="E2129" s="22">
        <v>81343</v>
      </c>
      <c r="F2129" s="22">
        <v>5</v>
      </c>
      <c r="G2129" s="108">
        <v>27.88</v>
      </c>
      <c r="H2129" s="25"/>
      <c r="I2129" s="111">
        <f t="shared" si="66"/>
        <v>0</v>
      </c>
      <c r="J2129" s="107" t="str">
        <f t="shared" si="67"/>
        <v/>
      </c>
    </row>
    <row r="2130" spans="1:10">
      <c r="A2130" s="22">
        <v>2179</v>
      </c>
      <c r="B2130" s="22" t="s">
        <v>15</v>
      </c>
      <c r="C2130" s="40" t="s">
        <v>7582</v>
      </c>
      <c r="D2130" s="39" t="s">
        <v>14702</v>
      </c>
      <c r="E2130" s="22">
        <v>76374</v>
      </c>
      <c r="F2130" s="22">
        <v>5</v>
      </c>
      <c r="G2130" s="108">
        <v>15.68</v>
      </c>
      <c r="H2130" s="25"/>
      <c r="I2130" s="111">
        <f t="shared" si="66"/>
        <v>0</v>
      </c>
      <c r="J2130" s="107" t="str">
        <f t="shared" si="67"/>
        <v/>
      </c>
    </row>
    <row r="2131" spans="1:10">
      <c r="A2131" s="22">
        <v>2180</v>
      </c>
      <c r="B2131" s="22" t="s">
        <v>15</v>
      </c>
      <c r="C2131" s="40" t="s">
        <v>7581</v>
      </c>
      <c r="D2131" s="39" t="s">
        <v>2678</v>
      </c>
      <c r="E2131" s="22">
        <v>96906</v>
      </c>
      <c r="F2131" s="22">
        <v>5</v>
      </c>
      <c r="G2131" s="108">
        <v>1282.4466666666667</v>
      </c>
      <c r="H2131" s="25"/>
      <c r="I2131" s="111">
        <f t="shared" si="66"/>
        <v>0</v>
      </c>
      <c r="J2131" s="107" t="str">
        <f t="shared" si="67"/>
        <v/>
      </c>
    </row>
    <row r="2132" spans="1:10">
      <c r="A2132" s="22">
        <v>2181</v>
      </c>
      <c r="B2132" s="22" t="s">
        <v>15</v>
      </c>
      <c r="C2132" s="40" t="s">
        <v>7580</v>
      </c>
      <c r="D2132" s="39" t="s">
        <v>7579</v>
      </c>
      <c r="E2132" s="22">
        <v>96906</v>
      </c>
      <c r="F2132" s="22">
        <v>79</v>
      </c>
      <c r="G2132" s="108">
        <v>3.2033333333333331</v>
      </c>
      <c r="H2132" s="25"/>
      <c r="I2132" s="111">
        <f t="shared" si="66"/>
        <v>0</v>
      </c>
      <c r="J2132" s="107" t="str">
        <f t="shared" si="67"/>
        <v/>
      </c>
    </row>
    <row r="2133" spans="1:10">
      <c r="A2133" s="22">
        <v>2182</v>
      </c>
      <c r="B2133" s="22" t="s">
        <v>15</v>
      </c>
      <c r="C2133" s="40" t="s">
        <v>7578</v>
      </c>
      <c r="D2133" s="39" t="s">
        <v>4180</v>
      </c>
      <c r="E2133" s="22">
        <v>96906</v>
      </c>
      <c r="F2133" s="22">
        <v>5</v>
      </c>
      <c r="G2133" s="108">
        <v>181.87666666666667</v>
      </c>
      <c r="H2133" s="25"/>
      <c r="I2133" s="111">
        <f t="shared" si="66"/>
        <v>0</v>
      </c>
      <c r="J2133" s="107" t="str">
        <f t="shared" si="67"/>
        <v/>
      </c>
    </row>
    <row r="2134" spans="1:10">
      <c r="A2134" s="22">
        <v>2183</v>
      </c>
      <c r="B2134" s="22" t="s">
        <v>15</v>
      </c>
      <c r="C2134" s="40" t="s">
        <v>7577</v>
      </c>
      <c r="D2134" s="39" t="s">
        <v>14704</v>
      </c>
      <c r="E2134" s="22">
        <v>96906</v>
      </c>
      <c r="F2134" s="22">
        <v>5</v>
      </c>
      <c r="G2134" s="108">
        <v>395.02666666666664</v>
      </c>
      <c r="H2134" s="25"/>
      <c r="I2134" s="111">
        <f t="shared" si="66"/>
        <v>0</v>
      </c>
      <c r="J2134" s="107" t="str">
        <f t="shared" si="67"/>
        <v/>
      </c>
    </row>
    <row r="2135" spans="1:10">
      <c r="A2135" s="22">
        <v>2184</v>
      </c>
      <c r="B2135" s="22" t="s">
        <v>15</v>
      </c>
      <c r="C2135" s="40" t="s">
        <v>638</v>
      </c>
      <c r="D2135" s="39" t="s">
        <v>3354</v>
      </c>
      <c r="E2135" s="22">
        <v>80205</v>
      </c>
      <c r="F2135" s="22">
        <v>141</v>
      </c>
      <c r="G2135" s="108">
        <v>0.8833333333333333</v>
      </c>
      <c r="H2135" s="25"/>
      <c r="I2135" s="111">
        <f t="shared" si="66"/>
        <v>0</v>
      </c>
      <c r="J2135" s="107" t="str">
        <f t="shared" si="67"/>
        <v/>
      </c>
    </row>
    <row r="2136" spans="1:10">
      <c r="A2136" s="22">
        <v>2185</v>
      </c>
      <c r="B2136" s="22" t="s">
        <v>15</v>
      </c>
      <c r="C2136" s="40" t="s">
        <v>637</v>
      </c>
      <c r="D2136" s="39" t="s">
        <v>3354</v>
      </c>
      <c r="E2136" s="22">
        <v>96906</v>
      </c>
      <c r="F2136" s="22">
        <v>43</v>
      </c>
      <c r="G2136" s="108">
        <v>1.23</v>
      </c>
      <c r="H2136" s="25"/>
      <c r="I2136" s="111">
        <f t="shared" si="66"/>
        <v>0</v>
      </c>
      <c r="J2136" s="107" t="str">
        <f t="shared" si="67"/>
        <v/>
      </c>
    </row>
    <row r="2137" spans="1:10">
      <c r="A2137" s="22">
        <v>2186</v>
      </c>
      <c r="B2137" s="22" t="s">
        <v>15</v>
      </c>
      <c r="C2137" s="40" t="s">
        <v>634</v>
      </c>
      <c r="D2137" s="39" t="s">
        <v>3354</v>
      </c>
      <c r="E2137" s="22">
        <v>80205</v>
      </c>
      <c r="F2137" s="22">
        <v>55</v>
      </c>
      <c r="G2137" s="108">
        <v>0.94333333333333336</v>
      </c>
      <c r="H2137" s="25"/>
      <c r="I2137" s="111">
        <f t="shared" si="66"/>
        <v>0</v>
      </c>
      <c r="J2137" s="107" t="str">
        <f t="shared" si="67"/>
        <v/>
      </c>
    </row>
    <row r="2138" spans="1:10">
      <c r="A2138" s="22">
        <v>2187</v>
      </c>
      <c r="B2138" s="22" t="s">
        <v>15</v>
      </c>
      <c r="C2138" s="40" t="s">
        <v>633</v>
      </c>
      <c r="D2138" s="39" t="s">
        <v>3780</v>
      </c>
      <c r="E2138" s="22">
        <v>80205</v>
      </c>
      <c r="F2138" s="22">
        <v>73</v>
      </c>
      <c r="G2138" s="108">
        <v>1.7966666666666666</v>
      </c>
      <c r="H2138" s="25"/>
      <c r="I2138" s="111">
        <f t="shared" si="66"/>
        <v>0</v>
      </c>
      <c r="J2138" s="107" t="str">
        <f t="shared" si="67"/>
        <v/>
      </c>
    </row>
    <row r="2139" spans="1:10">
      <c r="A2139" s="22">
        <v>2188</v>
      </c>
      <c r="B2139" s="22" t="s">
        <v>15</v>
      </c>
      <c r="C2139" s="40" t="s">
        <v>7576</v>
      </c>
      <c r="D2139" s="39" t="s">
        <v>3354</v>
      </c>
      <c r="E2139" s="22">
        <v>80205</v>
      </c>
      <c r="F2139" s="22">
        <v>130</v>
      </c>
      <c r="G2139" s="108">
        <v>1.4233333333333331</v>
      </c>
      <c r="H2139" s="25"/>
      <c r="I2139" s="111">
        <f t="shared" si="66"/>
        <v>0</v>
      </c>
      <c r="J2139" s="107" t="str">
        <f t="shared" si="67"/>
        <v/>
      </c>
    </row>
    <row r="2140" spans="1:10">
      <c r="A2140" s="22">
        <v>2189</v>
      </c>
      <c r="B2140" s="22" t="s">
        <v>15</v>
      </c>
      <c r="C2140" s="40" t="s">
        <v>7575</v>
      </c>
      <c r="D2140" s="39" t="s">
        <v>3775</v>
      </c>
      <c r="E2140" s="22">
        <v>80205</v>
      </c>
      <c r="F2140" s="22">
        <v>40</v>
      </c>
      <c r="G2140" s="108">
        <v>17.98</v>
      </c>
      <c r="H2140" s="25"/>
      <c r="I2140" s="111">
        <f t="shared" si="66"/>
        <v>0</v>
      </c>
      <c r="J2140" s="107" t="str">
        <f t="shared" si="67"/>
        <v/>
      </c>
    </row>
    <row r="2141" spans="1:10">
      <c r="A2141" s="22">
        <v>2190</v>
      </c>
      <c r="B2141" s="22" t="s">
        <v>15</v>
      </c>
      <c r="C2141" s="40" t="s">
        <v>7574</v>
      </c>
      <c r="D2141" s="39" t="s">
        <v>3354</v>
      </c>
      <c r="E2141" s="22">
        <v>80205</v>
      </c>
      <c r="F2141" s="22">
        <v>30</v>
      </c>
      <c r="G2141" s="108">
        <v>15.893333333333333</v>
      </c>
      <c r="H2141" s="25"/>
      <c r="I2141" s="111">
        <f t="shared" si="66"/>
        <v>0</v>
      </c>
      <c r="J2141" s="107" t="str">
        <f t="shared" si="67"/>
        <v/>
      </c>
    </row>
    <row r="2142" spans="1:10">
      <c r="A2142" s="22">
        <v>2191</v>
      </c>
      <c r="B2142" s="22" t="s">
        <v>15</v>
      </c>
      <c r="C2142" s="40" t="s">
        <v>7573</v>
      </c>
      <c r="D2142" s="39" t="s">
        <v>3354</v>
      </c>
      <c r="E2142" s="22">
        <v>96906</v>
      </c>
      <c r="F2142" s="22">
        <v>20</v>
      </c>
      <c r="G2142" s="108">
        <v>2.5099999999999998</v>
      </c>
      <c r="H2142" s="25"/>
      <c r="I2142" s="111">
        <f t="shared" si="66"/>
        <v>0</v>
      </c>
      <c r="J2142" s="107" t="str">
        <f t="shared" si="67"/>
        <v/>
      </c>
    </row>
    <row r="2143" spans="1:10">
      <c r="A2143" s="22">
        <v>2192</v>
      </c>
      <c r="B2143" s="22" t="s">
        <v>15</v>
      </c>
      <c r="C2143" s="40" t="s">
        <v>3766</v>
      </c>
      <c r="D2143" s="39" t="s">
        <v>3354</v>
      </c>
      <c r="E2143" s="22">
        <v>80205</v>
      </c>
      <c r="F2143" s="22">
        <v>100</v>
      </c>
      <c r="G2143" s="108">
        <v>1.0199999999999998</v>
      </c>
      <c r="H2143" s="25"/>
      <c r="I2143" s="111">
        <f t="shared" si="66"/>
        <v>0</v>
      </c>
      <c r="J2143" s="107" t="str">
        <f t="shared" si="67"/>
        <v/>
      </c>
    </row>
    <row r="2144" spans="1:10">
      <c r="A2144" s="22">
        <v>2193</v>
      </c>
      <c r="B2144" s="22" t="s">
        <v>15</v>
      </c>
      <c r="C2144" s="40" t="s">
        <v>620</v>
      </c>
      <c r="D2144" s="39" t="s">
        <v>3354</v>
      </c>
      <c r="E2144" s="22">
        <v>96906</v>
      </c>
      <c r="F2144" s="22">
        <v>1873</v>
      </c>
      <c r="G2144" s="108">
        <v>1.4866666666666666</v>
      </c>
      <c r="H2144" s="25"/>
      <c r="I2144" s="111">
        <f t="shared" si="66"/>
        <v>0</v>
      </c>
      <c r="J2144" s="107" t="str">
        <f t="shared" si="67"/>
        <v/>
      </c>
    </row>
    <row r="2145" spans="1:10">
      <c r="A2145" s="22">
        <v>2194</v>
      </c>
      <c r="B2145" s="22" t="s">
        <v>15</v>
      </c>
      <c r="C2145" s="40" t="s">
        <v>3760</v>
      </c>
      <c r="D2145" s="39" t="s">
        <v>2752</v>
      </c>
      <c r="E2145" s="22">
        <v>80205</v>
      </c>
      <c r="F2145" s="22">
        <v>27</v>
      </c>
      <c r="G2145" s="108">
        <v>4.2166666666666668</v>
      </c>
      <c r="H2145" s="25"/>
      <c r="I2145" s="111">
        <f t="shared" si="66"/>
        <v>0</v>
      </c>
      <c r="J2145" s="107" t="str">
        <f t="shared" si="67"/>
        <v/>
      </c>
    </row>
    <row r="2146" spans="1:10">
      <c r="A2146" s="22">
        <v>2195</v>
      </c>
      <c r="B2146" s="22" t="s">
        <v>15</v>
      </c>
      <c r="C2146" s="40" t="s">
        <v>3760</v>
      </c>
      <c r="D2146" s="39" t="s">
        <v>2752</v>
      </c>
      <c r="E2146" s="22">
        <v>96906</v>
      </c>
      <c r="F2146" s="22">
        <v>21</v>
      </c>
      <c r="G2146" s="108">
        <v>4.0766666666666671</v>
      </c>
      <c r="H2146" s="25"/>
      <c r="I2146" s="111">
        <f t="shared" si="66"/>
        <v>0</v>
      </c>
      <c r="J2146" s="107" t="str">
        <f t="shared" si="67"/>
        <v/>
      </c>
    </row>
    <row r="2147" spans="1:10">
      <c r="A2147" s="22">
        <v>2196</v>
      </c>
      <c r="B2147" s="22" t="s">
        <v>15</v>
      </c>
      <c r="C2147" s="40" t="s">
        <v>7572</v>
      </c>
      <c r="D2147" s="39" t="s">
        <v>2752</v>
      </c>
      <c r="E2147" s="22">
        <v>96906</v>
      </c>
      <c r="F2147" s="22">
        <v>20</v>
      </c>
      <c r="G2147" s="108">
        <v>2.8</v>
      </c>
      <c r="H2147" s="25"/>
      <c r="I2147" s="111">
        <f t="shared" si="66"/>
        <v>0</v>
      </c>
      <c r="J2147" s="107" t="str">
        <f t="shared" si="67"/>
        <v/>
      </c>
    </row>
    <row r="2148" spans="1:10">
      <c r="A2148" s="22">
        <v>2197</v>
      </c>
      <c r="B2148" s="22" t="s">
        <v>15</v>
      </c>
      <c r="C2148" s="40" t="s">
        <v>6880</v>
      </c>
      <c r="D2148" s="39" t="s">
        <v>2752</v>
      </c>
      <c r="E2148" s="22">
        <v>80205</v>
      </c>
      <c r="F2148" s="22">
        <v>26</v>
      </c>
      <c r="G2148" s="108">
        <v>4.3166666666666664</v>
      </c>
      <c r="H2148" s="25"/>
      <c r="I2148" s="111">
        <f t="shared" si="66"/>
        <v>0</v>
      </c>
      <c r="J2148" s="107" t="str">
        <f t="shared" si="67"/>
        <v/>
      </c>
    </row>
    <row r="2149" spans="1:10">
      <c r="A2149" s="22">
        <v>2198</v>
      </c>
      <c r="B2149" s="22" t="s">
        <v>15</v>
      </c>
      <c r="C2149" s="40" t="s">
        <v>7571</v>
      </c>
      <c r="D2149" s="39" t="s">
        <v>2854</v>
      </c>
      <c r="E2149" s="22">
        <v>96906</v>
      </c>
      <c r="F2149" s="22">
        <v>8</v>
      </c>
      <c r="G2149" s="108">
        <v>9.5633333333333344</v>
      </c>
      <c r="H2149" s="25"/>
      <c r="I2149" s="111">
        <f t="shared" si="66"/>
        <v>0</v>
      </c>
      <c r="J2149" s="107" t="str">
        <f t="shared" si="67"/>
        <v/>
      </c>
    </row>
    <row r="2150" spans="1:10">
      <c r="A2150" s="22">
        <v>2199</v>
      </c>
      <c r="B2150" s="22" t="s">
        <v>15</v>
      </c>
      <c r="C2150" s="40" t="s">
        <v>3715</v>
      </c>
      <c r="D2150" s="39" t="s">
        <v>2669</v>
      </c>
      <c r="E2150" s="22">
        <v>96906</v>
      </c>
      <c r="F2150" s="22">
        <v>15</v>
      </c>
      <c r="G2150" s="108">
        <v>5.8033333333333337</v>
      </c>
      <c r="H2150" s="25"/>
      <c r="I2150" s="111">
        <f t="shared" si="66"/>
        <v>0</v>
      </c>
      <c r="J2150" s="107" t="str">
        <f t="shared" si="67"/>
        <v/>
      </c>
    </row>
    <row r="2151" spans="1:10">
      <c r="A2151" s="22">
        <v>2200</v>
      </c>
      <c r="B2151" s="22" t="s">
        <v>15</v>
      </c>
      <c r="C2151" s="40" t="s">
        <v>3667</v>
      </c>
      <c r="D2151" s="39" t="s">
        <v>3666</v>
      </c>
      <c r="E2151" s="22">
        <v>96906</v>
      </c>
      <c r="F2151" s="22">
        <v>100</v>
      </c>
      <c r="G2151" s="108">
        <v>1.9033333333333333</v>
      </c>
      <c r="H2151" s="25"/>
      <c r="I2151" s="111">
        <f t="shared" si="66"/>
        <v>0</v>
      </c>
      <c r="J2151" s="107" t="str">
        <f t="shared" si="67"/>
        <v/>
      </c>
    </row>
    <row r="2152" spans="1:10">
      <c r="A2152" s="22">
        <v>2201</v>
      </c>
      <c r="B2152" s="22" t="s">
        <v>15</v>
      </c>
      <c r="C2152" s="40" t="s">
        <v>7570</v>
      </c>
      <c r="D2152" s="39" t="s">
        <v>3315</v>
      </c>
      <c r="E2152" s="22">
        <v>96906</v>
      </c>
      <c r="F2152" s="22">
        <v>5</v>
      </c>
      <c r="G2152" s="108">
        <v>51.109999999999992</v>
      </c>
      <c r="H2152" s="25"/>
      <c r="I2152" s="111">
        <f t="shared" si="66"/>
        <v>0</v>
      </c>
      <c r="J2152" s="107" t="str">
        <f t="shared" si="67"/>
        <v/>
      </c>
    </row>
    <row r="2153" spans="1:10">
      <c r="A2153" s="22">
        <v>2202</v>
      </c>
      <c r="B2153" s="22" t="s">
        <v>15</v>
      </c>
      <c r="C2153" s="40" t="s">
        <v>7569</v>
      </c>
      <c r="D2153" s="39" t="s">
        <v>2759</v>
      </c>
      <c r="E2153" s="22">
        <v>81343</v>
      </c>
      <c r="F2153" s="22">
        <v>7</v>
      </c>
      <c r="G2153" s="108">
        <v>10.896666666666667</v>
      </c>
      <c r="H2153" s="25"/>
      <c r="I2153" s="111">
        <f t="shared" si="66"/>
        <v>0</v>
      </c>
      <c r="J2153" s="107" t="str">
        <f t="shared" si="67"/>
        <v/>
      </c>
    </row>
    <row r="2154" spans="1:10">
      <c r="A2154" s="22">
        <v>2203</v>
      </c>
      <c r="B2154" s="22" t="s">
        <v>15</v>
      </c>
      <c r="C2154" s="40" t="s">
        <v>7568</v>
      </c>
      <c r="D2154" s="39" t="s">
        <v>2759</v>
      </c>
      <c r="E2154" s="22">
        <v>96906</v>
      </c>
      <c r="F2154" s="22">
        <v>6</v>
      </c>
      <c r="G2154" s="108">
        <v>10.006666666666666</v>
      </c>
      <c r="H2154" s="25"/>
      <c r="I2154" s="111">
        <f t="shared" si="66"/>
        <v>0</v>
      </c>
      <c r="J2154" s="107" t="str">
        <f t="shared" si="67"/>
        <v/>
      </c>
    </row>
    <row r="2155" spans="1:10">
      <c r="A2155" s="22">
        <v>2204</v>
      </c>
      <c r="B2155" s="22" t="s">
        <v>15</v>
      </c>
      <c r="C2155" s="40" t="s">
        <v>7567</v>
      </c>
      <c r="D2155" s="39" t="s">
        <v>2678</v>
      </c>
      <c r="E2155" s="22">
        <v>96906</v>
      </c>
      <c r="F2155" s="22">
        <v>5</v>
      </c>
      <c r="G2155" s="108">
        <v>885.94</v>
      </c>
      <c r="H2155" s="25"/>
      <c r="I2155" s="111">
        <f t="shared" si="66"/>
        <v>0</v>
      </c>
      <c r="J2155" s="107" t="str">
        <f t="shared" si="67"/>
        <v/>
      </c>
    </row>
    <row r="2156" spans="1:10">
      <c r="A2156" s="22">
        <v>2205</v>
      </c>
      <c r="B2156" s="22" t="s">
        <v>15</v>
      </c>
      <c r="C2156" s="40" t="s">
        <v>7566</v>
      </c>
      <c r="D2156" s="39" t="s">
        <v>2700</v>
      </c>
      <c r="E2156" s="22">
        <v>96906</v>
      </c>
      <c r="F2156" s="22">
        <v>5</v>
      </c>
      <c r="G2156" s="108">
        <v>21.346666666666664</v>
      </c>
      <c r="H2156" s="25"/>
      <c r="I2156" s="111">
        <f t="shared" si="66"/>
        <v>0</v>
      </c>
      <c r="J2156" s="107" t="str">
        <f t="shared" si="67"/>
        <v/>
      </c>
    </row>
    <row r="2157" spans="1:10">
      <c r="A2157" s="22">
        <v>2206</v>
      </c>
      <c r="B2157" s="22" t="s">
        <v>15</v>
      </c>
      <c r="C2157" s="40" t="s">
        <v>7565</v>
      </c>
      <c r="D2157" s="39" t="s">
        <v>3572</v>
      </c>
      <c r="E2157" s="22">
        <v>96906</v>
      </c>
      <c r="F2157" s="22">
        <v>5</v>
      </c>
      <c r="G2157" s="108">
        <v>19.71</v>
      </c>
      <c r="H2157" s="25"/>
      <c r="I2157" s="111">
        <f t="shared" si="66"/>
        <v>0</v>
      </c>
      <c r="J2157" s="107" t="str">
        <f t="shared" si="67"/>
        <v/>
      </c>
    </row>
    <row r="2158" spans="1:10">
      <c r="A2158" s="22">
        <v>2207</v>
      </c>
      <c r="B2158" s="22" t="s">
        <v>15</v>
      </c>
      <c r="C2158" s="40" t="s">
        <v>3588</v>
      </c>
      <c r="D2158" s="39" t="s">
        <v>3572</v>
      </c>
      <c r="E2158" s="22">
        <v>81343</v>
      </c>
      <c r="F2158" s="22">
        <v>5</v>
      </c>
      <c r="G2158" s="108">
        <v>12.99</v>
      </c>
      <c r="H2158" s="25"/>
      <c r="I2158" s="111">
        <f t="shared" si="66"/>
        <v>0</v>
      </c>
      <c r="J2158" s="107" t="str">
        <f t="shared" si="67"/>
        <v/>
      </c>
    </row>
    <row r="2159" spans="1:10">
      <c r="A2159" s="22">
        <v>2208</v>
      </c>
      <c r="B2159" s="22" t="s">
        <v>15</v>
      </c>
      <c r="C2159" s="40" t="s">
        <v>7564</v>
      </c>
      <c r="D2159" s="39" t="s">
        <v>3572</v>
      </c>
      <c r="E2159" s="22">
        <v>81343</v>
      </c>
      <c r="F2159" s="22">
        <v>10</v>
      </c>
      <c r="G2159" s="108">
        <v>11.32</v>
      </c>
      <c r="H2159" s="25"/>
      <c r="I2159" s="111">
        <f t="shared" si="66"/>
        <v>0</v>
      </c>
      <c r="J2159" s="107" t="str">
        <f t="shared" si="67"/>
        <v/>
      </c>
    </row>
    <row r="2160" spans="1:10">
      <c r="A2160" s="22">
        <v>2209</v>
      </c>
      <c r="B2160" s="22" t="s">
        <v>15</v>
      </c>
      <c r="C2160" s="40" t="s">
        <v>3587</v>
      </c>
      <c r="D2160" s="39" t="s">
        <v>3572</v>
      </c>
      <c r="E2160" s="22">
        <v>81343</v>
      </c>
      <c r="F2160" s="22">
        <v>5</v>
      </c>
      <c r="G2160" s="108">
        <v>13.543333333333335</v>
      </c>
      <c r="H2160" s="25"/>
      <c r="I2160" s="111">
        <f t="shared" si="66"/>
        <v>0</v>
      </c>
      <c r="J2160" s="107" t="str">
        <f t="shared" si="67"/>
        <v/>
      </c>
    </row>
    <row r="2161" spans="1:10">
      <c r="A2161" s="22">
        <v>2210</v>
      </c>
      <c r="B2161" s="22" t="s">
        <v>15</v>
      </c>
      <c r="C2161" s="40" t="s">
        <v>3587</v>
      </c>
      <c r="D2161" s="39" t="s">
        <v>3572</v>
      </c>
      <c r="E2161" s="22">
        <v>96906</v>
      </c>
      <c r="F2161" s="22">
        <v>18</v>
      </c>
      <c r="G2161" s="108">
        <v>14.206666666666669</v>
      </c>
      <c r="H2161" s="25"/>
      <c r="I2161" s="111">
        <f t="shared" si="66"/>
        <v>0</v>
      </c>
      <c r="J2161" s="107" t="str">
        <f t="shared" si="67"/>
        <v/>
      </c>
    </row>
    <row r="2162" spans="1:10">
      <c r="A2162" s="22">
        <v>2211</v>
      </c>
      <c r="B2162" s="22" t="s">
        <v>15</v>
      </c>
      <c r="C2162" s="40" t="s">
        <v>7563</v>
      </c>
      <c r="D2162" s="39" t="s">
        <v>3572</v>
      </c>
      <c r="E2162" s="22">
        <v>81343</v>
      </c>
      <c r="F2162" s="22">
        <v>16</v>
      </c>
      <c r="G2162" s="108">
        <v>10.373333333333333</v>
      </c>
      <c r="H2162" s="25"/>
      <c r="I2162" s="111">
        <f t="shared" si="66"/>
        <v>0</v>
      </c>
      <c r="J2162" s="107" t="str">
        <f t="shared" si="67"/>
        <v/>
      </c>
    </row>
    <row r="2163" spans="1:10">
      <c r="A2163" s="22">
        <v>2212</v>
      </c>
      <c r="B2163" s="22" t="s">
        <v>15</v>
      </c>
      <c r="C2163" s="40" t="s">
        <v>7562</v>
      </c>
      <c r="D2163" s="39" t="s">
        <v>3572</v>
      </c>
      <c r="E2163" s="22">
        <v>96906</v>
      </c>
      <c r="F2163" s="22">
        <v>5</v>
      </c>
      <c r="G2163" s="108">
        <v>44.456666666666671</v>
      </c>
      <c r="H2163" s="25"/>
      <c r="I2163" s="111">
        <f t="shared" si="66"/>
        <v>0</v>
      </c>
      <c r="J2163" s="107" t="str">
        <f t="shared" si="67"/>
        <v/>
      </c>
    </row>
    <row r="2164" spans="1:10">
      <c r="A2164" s="22">
        <v>2213</v>
      </c>
      <c r="B2164" s="22" t="s">
        <v>15</v>
      </c>
      <c r="C2164" s="40" t="s">
        <v>7561</v>
      </c>
      <c r="D2164" s="39" t="s">
        <v>3572</v>
      </c>
      <c r="E2164" s="22">
        <v>81343</v>
      </c>
      <c r="F2164" s="22">
        <v>10</v>
      </c>
      <c r="G2164" s="108">
        <v>75.86333333333333</v>
      </c>
      <c r="H2164" s="25"/>
      <c r="I2164" s="111">
        <f t="shared" si="66"/>
        <v>0</v>
      </c>
      <c r="J2164" s="107" t="str">
        <f t="shared" si="67"/>
        <v/>
      </c>
    </row>
    <row r="2165" spans="1:10">
      <c r="A2165" s="22">
        <v>2214</v>
      </c>
      <c r="B2165" s="22" t="s">
        <v>15</v>
      </c>
      <c r="C2165" s="40" t="s">
        <v>3577</v>
      </c>
      <c r="D2165" s="39" t="s">
        <v>3572</v>
      </c>
      <c r="E2165" s="22">
        <v>81343</v>
      </c>
      <c r="F2165" s="22">
        <v>10</v>
      </c>
      <c r="G2165" s="108">
        <v>22.02333333333333</v>
      </c>
      <c r="H2165" s="25"/>
      <c r="I2165" s="111">
        <f t="shared" si="66"/>
        <v>0</v>
      </c>
      <c r="J2165" s="107" t="str">
        <f t="shared" si="67"/>
        <v/>
      </c>
    </row>
    <row r="2166" spans="1:10">
      <c r="A2166" s="22">
        <v>2215</v>
      </c>
      <c r="B2166" s="22" t="s">
        <v>15</v>
      </c>
      <c r="C2166" s="40" t="s">
        <v>3570</v>
      </c>
      <c r="D2166" s="39" t="s">
        <v>3106</v>
      </c>
      <c r="E2166" s="22">
        <v>81343</v>
      </c>
      <c r="F2166" s="22">
        <v>5</v>
      </c>
      <c r="G2166" s="108">
        <v>83.023333333333326</v>
      </c>
      <c r="H2166" s="25"/>
      <c r="I2166" s="111">
        <f t="shared" si="66"/>
        <v>0</v>
      </c>
      <c r="J2166" s="107" t="str">
        <f t="shared" si="67"/>
        <v/>
      </c>
    </row>
    <row r="2167" spans="1:10">
      <c r="A2167" s="22">
        <v>2216</v>
      </c>
      <c r="B2167" s="22" t="s">
        <v>15</v>
      </c>
      <c r="C2167" s="40" t="s">
        <v>7560</v>
      </c>
      <c r="D2167" s="39" t="s">
        <v>3572</v>
      </c>
      <c r="E2167" s="22">
        <v>81343</v>
      </c>
      <c r="F2167" s="22">
        <v>5</v>
      </c>
      <c r="G2167" s="108">
        <v>100.55</v>
      </c>
      <c r="H2167" s="25"/>
      <c r="I2167" s="111">
        <f t="shared" si="66"/>
        <v>0</v>
      </c>
      <c r="J2167" s="107" t="str">
        <f t="shared" si="67"/>
        <v/>
      </c>
    </row>
    <row r="2168" spans="1:10">
      <c r="A2168" s="22">
        <v>2217</v>
      </c>
      <c r="B2168" s="22" t="s">
        <v>15</v>
      </c>
      <c r="C2168" s="40" t="s">
        <v>7559</v>
      </c>
      <c r="D2168" s="39" t="s">
        <v>14221</v>
      </c>
      <c r="E2168" s="22">
        <v>96906</v>
      </c>
      <c r="F2168" s="22">
        <v>5</v>
      </c>
      <c r="G2168" s="108">
        <v>52.21</v>
      </c>
      <c r="H2168" s="25"/>
      <c r="I2168" s="111">
        <f t="shared" ref="I2168:I2231" si="68">F2168*H2168</f>
        <v>0</v>
      </c>
      <c r="J2168" s="107" t="str">
        <f t="shared" si="67"/>
        <v/>
      </c>
    </row>
    <row r="2169" spans="1:10">
      <c r="A2169" s="22">
        <v>2218</v>
      </c>
      <c r="B2169" s="22" t="s">
        <v>15</v>
      </c>
      <c r="C2169" s="40" t="s">
        <v>3564</v>
      </c>
      <c r="D2169" s="39" t="s">
        <v>2755</v>
      </c>
      <c r="E2169" s="22">
        <v>81343</v>
      </c>
      <c r="F2169" s="22">
        <v>103</v>
      </c>
      <c r="G2169" s="108">
        <v>1.07</v>
      </c>
      <c r="H2169" s="25"/>
      <c r="I2169" s="111">
        <f t="shared" si="68"/>
        <v>0</v>
      </c>
      <c r="J2169" s="107" t="str">
        <f t="shared" si="67"/>
        <v/>
      </c>
    </row>
    <row r="2170" spans="1:10">
      <c r="A2170" s="22">
        <v>2219</v>
      </c>
      <c r="B2170" s="22" t="s">
        <v>15</v>
      </c>
      <c r="C2170" s="40" t="s">
        <v>7557</v>
      </c>
      <c r="D2170" s="39" t="s">
        <v>2755</v>
      </c>
      <c r="E2170" s="22">
        <v>81343</v>
      </c>
      <c r="F2170" s="22">
        <v>455</v>
      </c>
      <c r="G2170" s="108">
        <v>0.77666666666666673</v>
      </c>
      <c r="H2170" s="25"/>
      <c r="I2170" s="111">
        <f t="shared" si="68"/>
        <v>0</v>
      </c>
      <c r="J2170" s="107" t="str">
        <f t="shared" si="67"/>
        <v/>
      </c>
    </row>
    <row r="2171" spans="1:10">
      <c r="A2171" s="22">
        <v>2220</v>
      </c>
      <c r="B2171" s="22" t="s">
        <v>15</v>
      </c>
      <c r="C2171" s="40" t="s">
        <v>3552</v>
      </c>
      <c r="D2171" s="39" t="s">
        <v>7556</v>
      </c>
      <c r="E2171" s="22">
        <v>96906</v>
      </c>
      <c r="F2171" s="22">
        <v>5</v>
      </c>
      <c r="G2171" s="108">
        <v>19.316666666666666</v>
      </c>
      <c r="H2171" s="25"/>
      <c r="I2171" s="111">
        <f t="shared" si="68"/>
        <v>0</v>
      </c>
      <c r="J2171" s="107" t="str">
        <f t="shared" si="67"/>
        <v/>
      </c>
    </row>
    <row r="2172" spans="1:10">
      <c r="A2172" s="22">
        <v>2221</v>
      </c>
      <c r="B2172" s="22" t="s">
        <v>15</v>
      </c>
      <c r="C2172" s="40" t="s">
        <v>7555</v>
      </c>
      <c r="D2172" s="39" t="s">
        <v>3373</v>
      </c>
      <c r="E2172" s="22">
        <v>96906</v>
      </c>
      <c r="F2172" s="22">
        <v>6</v>
      </c>
      <c r="G2172" s="108">
        <v>9.5200000000000014</v>
      </c>
      <c r="H2172" s="25"/>
      <c r="I2172" s="111">
        <f t="shared" si="68"/>
        <v>0</v>
      </c>
      <c r="J2172" s="107" t="str">
        <f t="shared" si="67"/>
        <v/>
      </c>
    </row>
    <row r="2173" spans="1:10">
      <c r="A2173" s="22">
        <v>2222</v>
      </c>
      <c r="B2173" s="22" t="s">
        <v>15</v>
      </c>
      <c r="C2173" s="40" t="s">
        <v>7554</v>
      </c>
      <c r="D2173" s="39" t="s">
        <v>14705</v>
      </c>
      <c r="E2173" s="22">
        <v>96906</v>
      </c>
      <c r="F2173" s="22">
        <v>23</v>
      </c>
      <c r="G2173" s="108">
        <v>9.42</v>
      </c>
      <c r="H2173" s="25"/>
      <c r="I2173" s="111">
        <f t="shared" si="68"/>
        <v>0</v>
      </c>
      <c r="J2173" s="107" t="str">
        <f t="shared" si="67"/>
        <v/>
      </c>
    </row>
    <row r="2174" spans="1:10">
      <c r="A2174" s="22">
        <v>2223</v>
      </c>
      <c r="B2174" s="22" t="s">
        <v>15</v>
      </c>
      <c r="C2174" s="40" t="s">
        <v>7553</v>
      </c>
      <c r="D2174" s="39" t="s">
        <v>3374</v>
      </c>
      <c r="E2174" s="22">
        <v>96906</v>
      </c>
      <c r="F2174" s="22">
        <v>5</v>
      </c>
      <c r="G2174" s="108">
        <v>13.846666666666666</v>
      </c>
      <c r="H2174" s="25"/>
      <c r="I2174" s="111">
        <f t="shared" si="68"/>
        <v>0</v>
      </c>
      <c r="J2174" s="107" t="str">
        <f t="shared" si="67"/>
        <v/>
      </c>
    </row>
    <row r="2175" spans="1:10">
      <c r="A2175" s="22">
        <v>2224</v>
      </c>
      <c r="B2175" s="22" t="s">
        <v>15</v>
      </c>
      <c r="C2175" s="40" t="s">
        <v>7552</v>
      </c>
      <c r="D2175" s="39" t="s">
        <v>14705</v>
      </c>
      <c r="E2175" s="22">
        <v>96906</v>
      </c>
      <c r="F2175" s="22">
        <v>5</v>
      </c>
      <c r="G2175" s="108">
        <v>14.506666666666666</v>
      </c>
      <c r="H2175" s="25"/>
      <c r="I2175" s="111">
        <f t="shared" si="68"/>
        <v>0</v>
      </c>
      <c r="J2175" s="107" t="str">
        <f t="shared" si="67"/>
        <v/>
      </c>
    </row>
    <row r="2176" spans="1:10">
      <c r="A2176" s="22">
        <v>2225</v>
      </c>
      <c r="B2176" s="22" t="s">
        <v>15</v>
      </c>
      <c r="C2176" s="40" t="s">
        <v>7551</v>
      </c>
      <c r="D2176" s="39" t="s">
        <v>4112</v>
      </c>
      <c r="E2176" s="22">
        <v>96906</v>
      </c>
      <c r="F2176" s="22">
        <v>14</v>
      </c>
      <c r="G2176" s="108">
        <v>36.863333333333337</v>
      </c>
      <c r="H2176" s="25"/>
      <c r="I2176" s="111">
        <f t="shared" si="68"/>
        <v>0</v>
      </c>
      <c r="J2176" s="107" t="str">
        <f t="shared" si="67"/>
        <v/>
      </c>
    </row>
    <row r="2177" spans="1:10">
      <c r="A2177" s="22">
        <v>2226</v>
      </c>
      <c r="B2177" s="22" t="s">
        <v>15</v>
      </c>
      <c r="C2177" s="40" t="s">
        <v>7550</v>
      </c>
      <c r="D2177" s="39" t="s">
        <v>3374</v>
      </c>
      <c r="E2177" s="22">
        <v>96906</v>
      </c>
      <c r="F2177" s="22">
        <v>12</v>
      </c>
      <c r="G2177" s="108">
        <v>9.8666666666666671</v>
      </c>
      <c r="H2177" s="25"/>
      <c r="I2177" s="111">
        <f t="shared" si="68"/>
        <v>0</v>
      </c>
      <c r="J2177" s="107" t="str">
        <f t="shared" si="67"/>
        <v/>
      </c>
    </row>
    <row r="2178" spans="1:10">
      <c r="A2178" s="22">
        <v>2227</v>
      </c>
      <c r="B2178" s="22" t="s">
        <v>15</v>
      </c>
      <c r="C2178" s="40" t="s">
        <v>580</v>
      </c>
      <c r="D2178" s="39" t="s">
        <v>2755</v>
      </c>
      <c r="E2178" s="22">
        <v>96906</v>
      </c>
      <c r="F2178" s="22">
        <v>596</v>
      </c>
      <c r="G2178" s="108">
        <v>0.12666666666666668</v>
      </c>
      <c r="H2178" s="25"/>
      <c r="I2178" s="111">
        <f t="shared" si="68"/>
        <v>0</v>
      </c>
      <c r="J2178" s="107" t="str">
        <f t="shared" ref="J2178:J2241" si="69">IF(H:H&gt;G:G, "Above Estimated Unit Price", "")</f>
        <v/>
      </c>
    </row>
    <row r="2179" spans="1:10">
      <c r="A2179" s="22">
        <v>2228</v>
      </c>
      <c r="B2179" s="22" t="s">
        <v>15</v>
      </c>
      <c r="C2179" s="40" t="s">
        <v>3544</v>
      </c>
      <c r="D2179" s="39" t="s">
        <v>2755</v>
      </c>
      <c r="E2179" s="22">
        <v>81343</v>
      </c>
      <c r="F2179" s="22">
        <v>853</v>
      </c>
      <c r="G2179" s="108">
        <v>0.13666666666666669</v>
      </c>
      <c r="H2179" s="25"/>
      <c r="I2179" s="111">
        <f t="shared" si="68"/>
        <v>0</v>
      </c>
      <c r="J2179" s="107" t="str">
        <f t="shared" si="69"/>
        <v/>
      </c>
    </row>
    <row r="2180" spans="1:10">
      <c r="A2180" s="22">
        <v>2229</v>
      </c>
      <c r="B2180" s="22" t="s">
        <v>15</v>
      </c>
      <c r="C2180" s="40" t="s">
        <v>7545</v>
      </c>
      <c r="D2180" s="39" t="s">
        <v>2755</v>
      </c>
      <c r="E2180" s="22">
        <v>96906</v>
      </c>
      <c r="F2180" s="22">
        <v>48</v>
      </c>
      <c r="G2180" s="108">
        <v>7.7333333333333334</v>
      </c>
      <c r="H2180" s="25"/>
      <c r="I2180" s="111">
        <f t="shared" si="68"/>
        <v>0</v>
      </c>
      <c r="J2180" s="107" t="str">
        <f t="shared" si="69"/>
        <v/>
      </c>
    </row>
    <row r="2181" spans="1:10">
      <c r="A2181" s="22">
        <v>2230</v>
      </c>
      <c r="B2181" s="22" t="s">
        <v>15</v>
      </c>
      <c r="C2181" s="40" t="s">
        <v>577</v>
      </c>
      <c r="D2181" s="39" t="s">
        <v>2755</v>
      </c>
      <c r="E2181" s="22">
        <v>96906</v>
      </c>
      <c r="F2181" s="22">
        <v>61</v>
      </c>
      <c r="G2181" s="108">
        <v>2.5666666666666669</v>
      </c>
      <c r="H2181" s="25"/>
      <c r="I2181" s="111">
        <f t="shared" si="68"/>
        <v>0</v>
      </c>
      <c r="J2181" s="107" t="str">
        <f t="shared" si="69"/>
        <v/>
      </c>
    </row>
    <row r="2182" spans="1:10">
      <c r="A2182" s="22">
        <v>2231</v>
      </c>
      <c r="B2182" s="22" t="s">
        <v>15</v>
      </c>
      <c r="C2182" s="40" t="s">
        <v>7544</v>
      </c>
      <c r="D2182" s="39" t="s">
        <v>2755</v>
      </c>
      <c r="E2182" s="22">
        <v>81343</v>
      </c>
      <c r="F2182" s="22">
        <v>853</v>
      </c>
      <c r="G2182" s="108">
        <v>0.36000000000000004</v>
      </c>
      <c r="H2182" s="25"/>
      <c r="I2182" s="111">
        <f t="shared" si="68"/>
        <v>0</v>
      </c>
      <c r="J2182" s="107" t="str">
        <f t="shared" si="69"/>
        <v/>
      </c>
    </row>
    <row r="2183" spans="1:10">
      <c r="A2183" s="22">
        <v>2232</v>
      </c>
      <c r="B2183" s="22" t="s">
        <v>15</v>
      </c>
      <c r="C2183" s="40" t="s">
        <v>7543</v>
      </c>
      <c r="D2183" s="39" t="s">
        <v>2755</v>
      </c>
      <c r="E2183" s="22">
        <v>96906</v>
      </c>
      <c r="F2183" s="22">
        <v>178</v>
      </c>
      <c r="G2183" s="108">
        <v>0.54666666666666663</v>
      </c>
      <c r="H2183" s="25"/>
      <c r="I2183" s="111">
        <f t="shared" si="68"/>
        <v>0</v>
      </c>
      <c r="J2183" s="107" t="str">
        <f t="shared" si="69"/>
        <v/>
      </c>
    </row>
    <row r="2184" spans="1:10">
      <c r="A2184" s="22">
        <v>2233</v>
      </c>
      <c r="B2184" s="22" t="s">
        <v>15</v>
      </c>
      <c r="C2184" s="40" t="s">
        <v>7542</v>
      </c>
      <c r="D2184" s="39" t="s">
        <v>2685</v>
      </c>
      <c r="E2184" s="22">
        <v>81343</v>
      </c>
      <c r="F2184" s="22">
        <v>72</v>
      </c>
      <c r="G2184" s="108">
        <v>0.77999999999999992</v>
      </c>
      <c r="H2184" s="25"/>
      <c r="I2184" s="111">
        <f t="shared" si="68"/>
        <v>0</v>
      </c>
      <c r="J2184" s="107" t="str">
        <f t="shared" si="69"/>
        <v/>
      </c>
    </row>
    <row r="2185" spans="1:10">
      <c r="A2185" s="22">
        <v>2234</v>
      </c>
      <c r="B2185" s="22" t="s">
        <v>15</v>
      </c>
      <c r="C2185" s="40" t="s">
        <v>7541</v>
      </c>
      <c r="D2185" s="39" t="s">
        <v>2755</v>
      </c>
      <c r="E2185" s="22">
        <v>81343</v>
      </c>
      <c r="F2185" s="22">
        <v>168</v>
      </c>
      <c r="G2185" s="108">
        <v>1.7033333333333331</v>
      </c>
      <c r="H2185" s="25"/>
      <c r="I2185" s="111">
        <f t="shared" si="68"/>
        <v>0</v>
      </c>
      <c r="J2185" s="107" t="str">
        <f t="shared" si="69"/>
        <v/>
      </c>
    </row>
    <row r="2186" spans="1:10">
      <c r="A2186" s="22">
        <v>2235</v>
      </c>
      <c r="B2186" s="22" t="s">
        <v>15</v>
      </c>
      <c r="C2186" s="40" t="s">
        <v>7540</v>
      </c>
      <c r="D2186" s="39" t="s">
        <v>2755</v>
      </c>
      <c r="E2186" s="22">
        <v>81343</v>
      </c>
      <c r="F2186" s="22">
        <v>303</v>
      </c>
      <c r="G2186" s="108">
        <v>1.1599999999999999</v>
      </c>
      <c r="H2186" s="25"/>
      <c r="I2186" s="111">
        <f t="shared" si="68"/>
        <v>0</v>
      </c>
      <c r="J2186" s="107" t="str">
        <f t="shared" si="69"/>
        <v/>
      </c>
    </row>
    <row r="2187" spans="1:10">
      <c r="A2187" s="22">
        <v>2236</v>
      </c>
      <c r="B2187" s="22" t="s">
        <v>15</v>
      </c>
      <c r="C2187" s="40" t="s">
        <v>7539</v>
      </c>
      <c r="D2187" s="39" t="s">
        <v>2755</v>
      </c>
      <c r="E2187" s="22">
        <v>81343</v>
      </c>
      <c r="F2187" s="22">
        <v>46</v>
      </c>
      <c r="G2187" s="108">
        <v>1.74</v>
      </c>
      <c r="H2187" s="25"/>
      <c r="I2187" s="111">
        <f t="shared" si="68"/>
        <v>0</v>
      </c>
      <c r="J2187" s="107" t="str">
        <f t="shared" si="69"/>
        <v/>
      </c>
    </row>
    <row r="2188" spans="1:10">
      <c r="A2188" s="22">
        <v>2237</v>
      </c>
      <c r="B2188" s="22" t="s">
        <v>15</v>
      </c>
      <c r="C2188" s="40" t="s">
        <v>3535</v>
      </c>
      <c r="D2188" s="39" t="s">
        <v>2755</v>
      </c>
      <c r="E2188" s="22">
        <v>96906</v>
      </c>
      <c r="F2188" s="22">
        <v>108</v>
      </c>
      <c r="G2188" s="108">
        <v>0.78333333333333333</v>
      </c>
      <c r="H2188" s="25"/>
      <c r="I2188" s="111">
        <f t="shared" si="68"/>
        <v>0</v>
      </c>
      <c r="J2188" s="107" t="str">
        <f t="shared" si="69"/>
        <v/>
      </c>
    </row>
    <row r="2189" spans="1:10">
      <c r="A2189" s="22">
        <v>2238</v>
      </c>
      <c r="B2189" s="22" t="s">
        <v>15</v>
      </c>
      <c r="C2189" s="40" t="s">
        <v>7538</v>
      </c>
      <c r="D2189" s="39" t="s">
        <v>3470</v>
      </c>
      <c r="E2189" s="22">
        <v>96906</v>
      </c>
      <c r="F2189" s="22">
        <v>5</v>
      </c>
      <c r="G2189" s="108">
        <v>14.593333333333334</v>
      </c>
      <c r="H2189" s="25"/>
      <c r="I2189" s="111">
        <f t="shared" si="68"/>
        <v>0</v>
      </c>
      <c r="J2189" s="107" t="str">
        <f t="shared" si="69"/>
        <v/>
      </c>
    </row>
    <row r="2190" spans="1:10">
      <c r="A2190" s="22">
        <v>2239</v>
      </c>
      <c r="B2190" s="22" t="s">
        <v>15</v>
      </c>
      <c r="C2190" s="40" t="s">
        <v>3480</v>
      </c>
      <c r="D2190" s="39" t="s">
        <v>14706</v>
      </c>
      <c r="E2190" s="22">
        <v>96906</v>
      </c>
      <c r="F2190" s="22">
        <v>150</v>
      </c>
      <c r="G2190" s="108">
        <v>2.2566666666666668</v>
      </c>
      <c r="H2190" s="25"/>
      <c r="I2190" s="111">
        <f t="shared" si="68"/>
        <v>0</v>
      </c>
      <c r="J2190" s="107" t="str">
        <f t="shared" si="69"/>
        <v/>
      </c>
    </row>
    <row r="2191" spans="1:10">
      <c r="A2191" s="22">
        <v>2240</v>
      </c>
      <c r="B2191" s="22" t="s">
        <v>15</v>
      </c>
      <c r="C2191" s="40" t="s">
        <v>568</v>
      </c>
      <c r="D2191" s="39" t="s">
        <v>14707</v>
      </c>
      <c r="E2191" s="22">
        <v>96906</v>
      </c>
      <c r="F2191" s="22">
        <v>362</v>
      </c>
      <c r="G2191" s="108">
        <v>1.26</v>
      </c>
      <c r="H2191" s="25"/>
      <c r="I2191" s="111">
        <f t="shared" si="68"/>
        <v>0</v>
      </c>
      <c r="J2191" s="107" t="str">
        <f t="shared" si="69"/>
        <v/>
      </c>
    </row>
    <row r="2192" spans="1:10">
      <c r="A2192" s="22">
        <v>2241</v>
      </c>
      <c r="B2192" s="22" t="s">
        <v>15</v>
      </c>
      <c r="C2192" s="40" t="s">
        <v>564</v>
      </c>
      <c r="D2192" s="39" t="s">
        <v>14708</v>
      </c>
      <c r="E2192" s="22">
        <v>81349</v>
      </c>
      <c r="F2192" s="22">
        <v>150</v>
      </c>
      <c r="G2192" s="108">
        <v>1.2</v>
      </c>
      <c r="H2192" s="25"/>
      <c r="I2192" s="111">
        <f t="shared" si="68"/>
        <v>0</v>
      </c>
      <c r="J2192" s="107" t="str">
        <f t="shared" si="69"/>
        <v/>
      </c>
    </row>
    <row r="2193" spans="1:10">
      <c r="A2193" s="22">
        <v>2242</v>
      </c>
      <c r="B2193" s="22" t="s">
        <v>15</v>
      </c>
      <c r="C2193" s="40" t="s">
        <v>3472</v>
      </c>
      <c r="D2193" s="39" t="s">
        <v>14709</v>
      </c>
      <c r="E2193" s="22">
        <v>81343</v>
      </c>
      <c r="F2193" s="22">
        <v>240</v>
      </c>
      <c r="G2193" s="108">
        <v>2.5966666666666662</v>
      </c>
      <c r="H2193" s="25"/>
      <c r="I2193" s="111">
        <f t="shared" si="68"/>
        <v>0</v>
      </c>
      <c r="J2193" s="107" t="str">
        <f t="shared" si="69"/>
        <v/>
      </c>
    </row>
    <row r="2194" spans="1:10">
      <c r="A2194" s="22">
        <v>2243</v>
      </c>
      <c r="B2194" s="22" t="s">
        <v>15</v>
      </c>
      <c r="C2194" s="40" t="s">
        <v>3472</v>
      </c>
      <c r="D2194" s="39" t="s">
        <v>14709</v>
      </c>
      <c r="E2194" s="22">
        <v>96906</v>
      </c>
      <c r="F2194" s="22">
        <v>196</v>
      </c>
      <c r="G2194" s="108">
        <v>1.7700000000000002</v>
      </c>
      <c r="H2194" s="25"/>
      <c r="I2194" s="111">
        <f t="shared" si="68"/>
        <v>0</v>
      </c>
      <c r="J2194" s="107" t="str">
        <f t="shared" si="69"/>
        <v/>
      </c>
    </row>
    <row r="2195" spans="1:10">
      <c r="A2195" s="22">
        <v>2244</v>
      </c>
      <c r="B2195" s="22" t="s">
        <v>15</v>
      </c>
      <c r="C2195" s="40" t="s">
        <v>7537</v>
      </c>
      <c r="D2195" s="39" t="s">
        <v>3457</v>
      </c>
      <c r="E2195" s="22">
        <v>96906</v>
      </c>
      <c r="F2195" s="22">
        <v>10</v>
      </c>
      <c r="G2195" s="108">
        <v>15.116666666666667</v>
      </c>
      <c r="H2195" s="25"/>
      <c r="I2195" s="111">
        <f t="shared" si="68"/>
        <v>0</v>
      </c>
      <c r="J2195" s="107" t="str">
        <f t="shared" si="69"/>
        <v/>
      </c>
    </row>
    <row r="2196" spans="1:10">
      <c r="A2196" s="22">
        <v>2245</v>
      </c>
      <c r="B2196" s="22" t="s">
        <v>15</v>
      </c>
      <c r="C2196" s="40" t="s">
        <v>3451</v>
      </c>
      <c r="D2196" s="39" t="s">
        <v>2752</v>
      </c>
      <c r="E2196" s="22">
        <v>80205</v>
      </c>
      <c r="F2196" s="22">
        <v>20</v>
      </c>
      <c r="G2196" s="108">
        <v>2.9766666666666666</v>
      </c>
      <c r="H2196" s="25"/>
      <c r="I2196" s="111">
        <f t="shared" si="68"/>
        <v>0</v>
      </c>
      <c r="J2196" s="107" t="str">
        <f t="shared" si="69"/>
        <v/>
      </c>
    </row>
    <row r="2197" spans="1:10">
      <c r="A2197" s="22">
        <v>2246</v>
      </c>
      <c r="B2197" s="22" t="s">
        <v>15</v>
      </c>
      <c r="C2197" s="40" t="s">
        <v>7536</v>
      </c>
      <c r="D2197" s="39" t="s">
        <v>2752</v>
      </c>
      <c r="E2197" s="22">
        <v>96906</v>
      </c>
      <c r="F2197" s="22">
        <v>21</v>
      </c>
      <c r="G2197" s="108">
        <v>14.756666666666666</v>
      </c>
      <c r="H2197" s="25"/>
      <c r="I2197" s="111">
        <f t="shared" si="68"/>
        <v>0</v>
      </c>
      <c r="J2197" s="107" t="str">
        <f t="shared" si="69"/>
        <v/>
      </c>
    </row>
    <row r="2198" spans="1:10">
      <c r="A2198" s="22">
        <v>2247</v>
      </c>
      <c r="B2198" s="22" t="s">
        <v>15</v>
      </c>
      <c r="C2198" s="40" t="s">
        <v>7535</v>
      </c>
      <c r="D2198" s="39" t="s">
        <v>2817</v>
      </c>
      <c r="E2198" s="22">
        <v>96906</v>
      </c>
      <c r="F2198" s="22">
        <v>6</v>
      </c>
      <c r="G2198" s="108">
        <v>10.963333333333333</v>
      </c>
      <c r="H2198" s="25"/>
      <c r="I2198" s="111">
        <f t="shared" si="68"/>
        <v>0</v>
      </c>
      <c r="J2198" s="107" t="str">
        <f t="shared" si="69"/>
        <v/>
      </c>
    </row>
    <row r="2199" spans="1:10">
      <c r="A2199" s="22">
        <v>2248</v>
      </c>
      <c r="B2199" s="22" t="s">
        <v>15</v>
      </c>
      <c r="C2199" s="40" t="s">
        <v>3435</v>
      </c>
      <c r="D2199" s="39" t="s">
        <v>2752</v>
      </c>
      <c r="E2199" s="22">
        <v>96906</v>
      </c>
      <c r="F2199" s="22">
        <v>10</v>
      </c>
      <c r="G2199" s="108">
        <v>12.719999999999999</v>
      </c>
      <c r="H2199" s="25"/>
      <c r="I2199" s="111">
        <f t="shared" si="68"/>
        <v>0</v>
      </c>
      <c r="J2199" s="107" t="str">
        <f t="shared" si="69"/>
        <v/>
      </c>
    </row>
    <row r="2200" spans="1:10">
      <c r="A2200" s="22">
        <v>2249</v>
      </c>
      <c r="B2200" s="22" t="s">
        <v>15</v>
      </c>
      <c r="C2200" s="40" t="s">
        <v>7534</v>
      </c>
      <c r="D2200" s="39" t="s">
        <v>2752</v>
      </c>
      <c r="E2200" s="22">
        <v>96906</v>
      </c>
      <c r="F2200" s="22">
        <v>8</v>
      </c>
      <c r="G2200" s="108">
        <v>17.583333333333332</v>
      </c>
      <c r="H2200" s="25"/>
      <c r="I2200" s="111">
        <f t="shared" si="68"/>
        <v>0</v>
      </c>
      <c r="J2200" s="107" t="str">
        <f t="shared" si="69"/>
        <v/>
      </c>
    </row>
    <row r="2201" spans="1:10">
      <c r="A2201" s="22">
        <v>2250</v>
      </c>
      <c r="B2201" s="22" t="s">
        <v>15</v>
      </c>
      <c r="C2201" s="40" t="s">
        <v>3433</v>
      </c>
      <c r="D2201" s="39" t="s">
        <v>2752</v>
      </c>
      <c r="E2201" s="22">
        <v>96906</v>
      </c>
      <c r="F2201" s="22">
        <v>16</v>
      </c>
      <c r="G2201" s="108">
        <v>12.916666666666666</v>
      </c>
      <c r="H2201" s="25"/>
      <c r="I2201" s="111">
        <f t="shared" si="68"/>
        <v>0</v>
      </c>
      <c r="J2201" s="107" t="str">
        <f t="shared" si="69"/>
        <v/>
      </c>
    </row>
    <row r="2202" spans="1:10">
      <c r="A2202" s="22">
        <v>2251</v>
      </c>
      <c r="B2202" s="22" t="s">
        <v>15</v>
      </c>
      <c r="C2202" s="40" t="s">
        <v>7533</v>
      </c>
      <c r="D2202" s="39" t="s">
        <v>2752</v>
      </c>
      <c r="E2202" s="22">
        <v>96906</v>
      </c>
      <c r="F2202" s="22">
        <v>200</v>
      </c>
      <c r="G2202" s="108">
        <v>12.62</v>
      </c>
      <c r="H2202" s="25"/>
      <c r="I2202" s="111">
        <f t="shared" si="68"/>
        <v>0</v>
      </c>
      <c r="J2202" s="107" t="str">
        <f t="shared" si="69"/>
        <v/>
      </c>
    </row>
    <row r="2203" spans="1:10">
      <c r="A2203" s="22">
        <v>2252</v>
      </c>
      <c r="B2203" s="22" t="s">
        <v>15</v>
      </c>
      <c r="C2203" s="40" t="s">
        <v>7532</v>
      </c>
      <c r="D2203" s="39" t="s">
        <v>2752</v>
      </c>
      <c r="E2203" s="22" t="s">
        <v>3440</v>
      </c>
      <c r="F2203" s="22">
        <v>10</v>
      </c>
      <c r="G2203" s="108">
        <v>10.903333333333334</v>
      </c>
      <c r="H2203" s="25"/>
      <c r="I2203" s="111">
        <f t="shared" si="68"/>
        <v>0</v>
      </c>
      <c r="J2203" s="107" t="str">
        <f t="shared" si="69"/>
        <v/>
      </c>
    </row>
    <row r="2204" spans="1:10">
      <c r="A2204" s="22">
        <v>2253</v>
      </c>
      <c r="B2204" s="22" t="s">
        <v>15</v>
      </c>
      <c r="C2204" s="40" t="s">
        <v>7532</v>
      </c>
      <c r="D2204" s="39" t="s">
        <v>2752</v>
      </c>
      <c r="E2204" s="22" t="s">
        <v>7531</v>
      </c>
      <c r="F2204" s="22">
        <v>68</v>
      </c>
      <c r="G2204" s="108">
        <v>10.903333333333334</v>
      </c>
      <c r="H2204" s="25"/>
      <c r="I2204" s="111">
        <f t="shared" si="68"/>
        <v>0</v>
      </c>
      <c r="J2204" s="107" t="str">
        <f t="shared" si="69"/>
        <v/>
      </c>
    </row>
    <row r="2205" spans="1:10">
      <c r="A2205" s="22">
        <v>2254</v>
      </c>
      <c r="B2205" s="22" t="s">
        <v>15</v>
      </c>
      <c r="C2205" s="40" t="s">
        <v>3431</v>
      </c>
      <c r="D2205" s="39" t="s">
        <v>2752</v>
      </c>
      <c r="E2205" s="22">
        <v>96906</v>
      </c>
      <c r="F2205" s="22">
        <v>14</v>
      </c>
      <c r="G2205" s="108">
        <v>5.3</v>
      </c>
      <c r="H2205" s="25"/>
      <c r="I2205" s="111">
        <f t="shared" si="68"/>
        <v>0</v>
      </c>
      <c r="J2205" s="107" t="str">
        <f t="shared" si="69"/>
        <v/>
      </c>
    </row>
    <row r="2206" spans="1:10">
      <c r="A2206" s="22">
        <v>2255</v>
      </c>
      <c r="B2206" s="22" t="s">
        <v>15</v>
      </c>
      <c r="C2206" s="40" t="s">
        <v>3428</v>
      </c>
      <c r="D2206" s="39" t="s">
        <v>2752</v>
      </c>
      <c r="E2206" s="22">
        <v>96906</v>
      </c>
      <c r="F2206" s="22">
        <v>5</v>
      </c>
      <c r="G2206" s="108">
        <v>18.39</v>
      </c>
      <c r="H2206" s="25"/>
      <c r="I2206" s="111">
        <f t="shared" si="68"/>
        <v>0</v>
      </c>
      <c r="J2206" s="107" t="str">
        <f t="shared" si="69"/>
        <v/>
      </c>
    </row>
    <row r="2207" spans="1:10">
      <c r="A2207" s="22">
        <v>2256</v>
      </c>
      <c r="B2207" s="22" t="s">
        <v>15</v>
      </c>
      <c r="C2207" s="40" t="s">
        <v>7530</v>
      </c>
      <c r="D2207" s="39" t="s">
        <v>2752</v>
      </c>
      <c r="E2207" s="22">
        <v>96906</v>
      </c>
      <c r="F2207" s="22">
        <v>5</v>
      </c>
      <c r="G2207" s="108">
        <v>15.606666666666667</v>
      </c>
      <c r="H2207" s="25"/>
      <c r="I2207" s="111">
        <f t="shared" si="68"/>
        <v>0</v>
      </c>
      <c r="J2207" s="107" t="str">
        <f t="shared" si="69"/>
        <v/>
      </c>
    </row>
    <row r="2208" spans="1:10">
      <c r="A2208" s="22">
        <v>2257</v>
      </c>
      <c r="B2208" s="22" t="s">
        <v>15</v>
      </c>
      <c r="C2208" s="40" t="s">
        <v>3427</v>
      </c>
      <c r="D2208" s="39" t="s">
        <v>2752</v>
      </c>
      <c r="E2208" s="22">
        <v>96906</v>
      </c>
      <c r="F2208" s="22">
        <v>10</v>
      </c>
      <c r="G2208" s="108">
        <v>19.746666666666666</v>
      </c>
      <c r="H2208" s="25"/>
      <c r="I2208" s="111">
        <f t="shared" si="68"/>
        <v>0</v>
      </c>
      <c r="J2208" s="107" t="str">
        <f t="shared" si="69"/>
        <v/>
      </c>
    </row>
    <row r="2209" spans="1:10">
      <c r="A2209" s="22">
        <v>2258</v>
      </c>
      <c r="B2209" s="22" t="s">
        <v>15</v>
      </c>
      <c r="C2209" s="40" t="s">
        <v>3422</v>
      </c>
      <c r="D2209" s="39" t="s">
        <v>3419</v>
      </c>
      <c r="E2209" s="22">
        <v>15090</v>
      </c>
      <c r="F2209" s="22">
        <v>46</v>
      </c>
      <c r="G2209" s="108">
        <v>4.4733333333333336</v>
      </c>
      <c r="H2209" s="25"/>
      <c r="I2209" s="111">
        <f t="shared" si="68"/>
        <v>0</v>
      </c>
      <c r="J2209" s="107" t="str">
        <f t="shared" si="69"/>
        <v/>
      </c>
    </row>
    <row r="2210" spans="1:10">
      <c r="A2210" s="22">
        <v>2259</v>
      </c>
      <c r="B2210" s="22" t="s">
        <v>15</v>
      </c>
      <c r="C2210" s="40" t="s">
        <v>549</v>
      </c>
      <c r="D2210" s="39" t="s">
        <v>14710</v>
      </c>
      <c r="E2210" s="22">
        <v>80205</v>
      </c>
      <c r="F2210" s="22">
        <v>137</v>
      </c>
      <c r="G2210" s="108">
        <v>0.55333333333333334</v>
      </c>
      <c r="H2210" s="25"/>
      <c r="I2210" s="111">
        <f t="shared" si="68"/>
        <v>0</v>
      </c>
      <c r="J2210" s="107" t="str">
        <f t="shared" si="69"/>
        <v/>
      </c>
    </row>
    <row r="2211" spans="1:10">
      <c r="A2211" s="22">
        <v>2260</v>
      </c>
      <c r="B2211" s="22" t="s">
        <v>15</v>
      </c>
      <c r="C2211" s="40" t="s">
        <v>7529</v>
      </c>
      <c r="D2211" s="39" t="s">
        <v>3214</v>
      </c>
      <c r="E2211" s="22">
        <v>96906</v>
      </c>
      <c r="F2211" s="22">
        <v>79</v>
      </c>
      <c r="G2211" s="108">
        <v>1.2233333333333334</v>
      </c>
      <c r="H2211" s="25"/>
      <c r="I2211" s="111">
        <f t="shared" si="68"/>
        <v>0</v>
      </c>
      <c r="J2211" s="107" t="str">
        <f t="shared" si="69"/>
        <v/>
      </c>
    </row>
    <row r="2212" spans="1:10">
      <c r="A2212" s="22">
        <v>2261</v>
      </c>
      <c r="B2212" s="22" t="s">
        <v>15</v>
      </c>
      <c r="C2212" s="40" t="s">
        <v>545</v>
      </c>
      <c r="D2212" s="39" t="s">
        <v>3214</v>
      </c>
      <c r="E2212" s="22">
        <v>80205</v>
      </c>
      <c r="F2212" s="22">
        <v>46</v>
      </c>
      <c r="G2212" s="108">
        <v>1.38</v>
      </c>
      <c r="H2212" s="25"/>
      <c r="I2212" s="111">
        <f t="shared" si="68"/>
        <v>0</v>
      </c>
      <c r="J2212" s="107" t="str">
        <f t="shared" si="69"/>
        <v/>
      </c>
    </row>
    <row r="2213" spans="1:10">
      <c r="A2213" s="22">
        <v>2262</v>
      </c>
      <c r="B2213" s="22" t="s">
        <v>15</v>
      </c>
      <c r="C2213" s="40" t="s">
        <v>7528</v>
      </c>
      <c r="D2213" s="39" t="s">
        <v>14711</v>
      </c>
      <c r="E2213" s="22">
        <v>96906</v>
      </c>
      <c r="F2213" s="22">
        <v>50</v>
      </c>
      <c r="G2213" s="108">
        <v>6.916666666666667</v>
      </c>
      <c r="H2213" s="25"/>
      <c r="I2213" s="111">
        <f t="shared" si="68"/>
        <v>0</v>
      </c>
      <c r="J2213" s="107" t="str">
        <f t="shared" si="69"/>
        <v/>
      </c>
    </row>
    <row r="2214" spans="1:10">
      <c r="A2214" s="22">
        <v>2263</v>
      </c>
      <c r="B2214" s="22" t="s">
        <v>15</v>
      </c>
      <c r="C2214" s="40" t="s">
        <v>7527</v>
      </c>
      <c r="D2214" s="39" t="s">
        <v>2752</v>
      </c>
      <c r="E2214" s="22">
        <v>96906</v>
      </c>
      <c r="F2214" s="22">
        <v>100</v>
      </c>
      <c r="G2214" s="108">
        <v>1.0566666666666666</v>
      </c>
      <c r="H2214" s="25"/>
      <c r="I2214" s="111">
        <f t="shared" si="68"/>
        <v>0</v>
      </c>
      <c r="J2214" s="107" t="str">
        <f t="shared" si="69"/>
        <v/>
      </c>
    </row>
    <row r="2215" spans="1:10">
      <c r="A2215" s="22">
        <v>2264</v>
      </c>
      <c r="B2215" s="22" t="s">
        <v>15</v>
      </c>
      <c r="C2215" s="40" t="s">
        <v>7526</v>
      </c>
      <c r="D2215" s="39" t="s">
        <v>2752</v>
      </c>
      <c r="E2215" s="22">
        <v>96906</v>
      </c>
      <c r="F2215" s="22">
        <v>19</v>
      </c>
      <c r="G2215" s="108">
        <v>5.9066666666666663</v>
      </c>
      <c r="H2215" s="25"/>
      <c r="I2215" s="111">
        <f t="shared" si="68"/>
        <v>0</v>
      </c>
      <c r="J2215" s="107" t="str">
        <f t="shared" si="69"/>
        <v/>
      </c>
    </row>
    <row r="2216" spans="1:10">
      <c r="A2216" s="22">
        <v>2265</v>
      </c>
      <c r="B2216" s="22" t="s">
        <v>15</v>
      </c>
      <c r="C2216" s="40" t="s">
        <v>7525</v>
      </c>
      <c r="D2216" s="39" t="s">
        <v>2752</v>
      </c>
      <c r="E2216" s="22">
        <v>96906</v>
      </c>
      <c r="F2216" s="22">
        <v>100</v>
      </c>
      <c r="G2216" s="108">
        <v>1.5566666666666666</v>
      </c>
      <c r="H2216" s="25"/>
      <c r="I2216" s="111">
        <f t="shared" si="68"/>
        <v>0</v>
      </c>
      <c r="J2216" s="107" t="str">
        <f t="shared" si="69"/>
        <v/>
      </c>
    </row>
    <row r="2217" spans="1:10">
      <c r="A2217" s="22">
        <v>2266</v>
      </c>
      <c r="B2217" s="22" t="s">
        <v>15</v>
      </c>
      <c r="C2217" s="40" t="s">
        <v>7524</v>
      </c>
      <c r="D2217" s="39" t="s">
        <v>3385</v>
      </c>
      <c r="E2217" s="22">
        <v>96906</v>
      </c>
      <c r="F2217" s="22">
        <v>10</v>
      </c>
      <c r="G2217" s="108">
        <v>5.82</v>
      </c>
      <c r="H2217" s="25"/>
      <c r="I2217" s="111">
        <f t="shared" si="68"/>
        <v>0</v>
      </c>
      <c r="J2217" s="107" t="str">
        <f t="shared" si="69"/>
        <v/>
      </c>
    </row>
    <row r="2218" spans="1:10">
      <c r="A2218" s="22">
        <v>2267</v>
      </c>
      <c r="B2218" s="22" t="s">
        <v>15</v>
      </c>
      <c r="C2218" s="40" t="s">
        <v>7523</v>
      </c>
      <c r="D2218" s="39" t="s">
        <v>3236</v>
      </c>
      <c r="E2218" s="22">
        <v>96906</v>
      </c>
      <c r="F2218" s="22">
        <v>112</v>
      </c>
      <c r="G2218" s="108">
        <v>1.4366666666666668</v>
      </c>
      <c r="H2218" s="25"/>
      <c r="I2218" s="111">
        <f t="shared" si="68"/>
        <v>0</v>
      </c>
      <c r="J2218" s="107" t="str">
        <f t="shared" si="69"/>
        <v/>
      </c>
    </row>
    <row r="2219" spans="1:10">
      <c r="A2219" s="22">
        <v>2268</v>
      </c>
      <c r="B2219" s="22" t="s">
        <v>15</v>
      </c>
      <c r="C2219" s="40" t="s">
        <v>7522</v>
      </c>
      <c r="D2219" s="39" t="s">
        <v>3236</v>
      </c>
      <c r="E2219" s="22">
        <v>96906</v>
      </c>
      <c r="F2219" s="22">
        <v>48</v>
      </c>
      <c r="G2219" s="108">
        <v>1.5200000000000002</v>
      </c>
      <c r="H2219" s="25"/>
      <c r="I2219" s="111">
        <f t="shared" si="68"/>
        <v>0</v>
      </c>
      <c r="J2219" s="107" t="str">
        <f t="shared" si="69"/>
        <v/>
      </c>
    </row>
    <row r="2220" spans="1:10">
      <c r="A2220" s="22">
        <v>2269</v>
      </c>
      <c r="B2220" s="22" t="s">
        <v>15</v>
      </c>
      <c r="C2220" s="40" t="s">
        <v>7521</v>
      </c>
      <c r="D2220" s="39" t="s">
        <v>14060</v>
      </c>
      <c r="E2220" s="22">
        <v>96906</v>
      </c>
      <c r="F2220" s="22">
        <v>60</v>
      </c>
      <c r="G2220" s="108">
        <v>2.1</v>
      </c>
      <c r="H2220" s="25"/>
      <c r="I2220" s="111">
        <f t="shared" si="68"/>
        <v>0</v>
      </c>
      <c r="J2220" s="107" t="str">
        <f t="shared" si="69"/>
        <v/>
      </c>
    </row>
    <row r="2221" spans="1:10">
      <c r="A2221" s="22">
        <v>2270</v>
      </c>
      <c r="B2221" s="22" t="s">
        <v>15</v>
      </c>
      <c r="C2221" s="40" t="s">
        <v>3369</v>
      </c>
      <c r="D2221" s="39" t="s">
        <v>2759</v>
      </c>
      <c r="E2221" s="22">
        <v>96906</v>
      </c>
      <c r="F2221" s="22">
        <v>28</v>
      </c>
      <c r="G2221" s="108">
        <v>2.5099999999999998</v>
      </c>
      <c r="H2221" s="25"/>
      <c r="I2221" s="111">
        <f t="shared" si="68"/>
        <v>0</v>
      </c>
      <c r="J2221" s="107" t="str">
        <f t="shared" si="69"/>
        <v/>
      </c>
    </row>
    <row r="2222" spans="1:10">
      <c r="A2222" s="22">
        <v>2271</v>
      </c>
      <c r="B2222" s="22" t="s">
        <v>15</v>
      </c>
      <c r="C2222" s="40" t="s">
        <v>7520</v>
      </c>
      <c r="D2222" s="39" t="s">
        <v>3354</v>
      </c>
      <c r="E2222" s="22">
        <v>96906</v>
      </c>
      <c r="F2222" s="22">
        <v>5</v>
      </c>
      <c r="G2222" s="108">
        <v>15.703333333333333</v>
      </c>
      <c r="H2222" s="25"/>
      <c r="I2222" s="111">
        <f t="shared" si="68"/>
        <v>0</v>
      </c>
      <c r="J2222" s="107" t="str">
        <f t="shared" si="69"/>
        <v/>
      </c>
    </row>
    <row r="2223" spans="1:10">
      <c r="A2223" s="22">
        <v>2272</v>
      </c>
      <c r="B2223" s="22" t="s">
        <v>15</v>
      </c>
      <c r="C2223" s="40" t="s">
        <v>7519</v>
      </c>
      <c r="D2223" s="39" t="s">
        <v>3988</v>
      </c>
      <c r="E2223" s="22">
        <v>96906</v>
      </c>
      <c r="F2223" s="22">
        <v>42</v>
      </c>
      <c r="G2223" s="108">
        <v>2.1066666666666669</v>
      </c>
      <c r="H2223" s="25"/>
      <c r="I2223" s="111">
        <f t="shared" si="68"/>
        <v>0</v>
      </c>
      <c r="J2223" s="107" t="str">
        <f t="shared" si="69"/>
        <v/>
      </c>
    </row>
    <row r="2224" spans="1:10">
      <c r="A2224" s="22">
        <v>2273</v>
      </c>
      <c r="B2224" s="22" t="s">
        <v>15</v>
      </c>
      <c r="C2224" s="40" t="s">
        <v>3356</v>
      </c>
      <c r="D2224" s="39" t="s">
        <v>3354</v>
      </c>
      <c r="E2224" s="22">
        <v>81343</v>
      </c>
      <c r="F2224" s="22">
        <v>130</v>
      </c>
      <c r="G2224" s="108">
        <v>1.2166666666666668</v>
      </c>
      <c r="H2224" s="25"/>
      <c r="I2224" s="111">
        <f t="shared" si="68"/>
        <v>0</v>
      </c>
      <c r="J2224" s="107" t="str">
        <f t="shared" si="69"/>
        <v/>
      </c>
    </row>
    <row r="2225" spans="1:10">
      <c r="A2225" s="22">
        <v>2274</v>
      </c>
      <c r="B2225" s="22" t="s">
        <v>15</v>
      </c>
      <c r="C2225" s="40" t="s">
        <v>7518</v>
      </c>
      <c r="D2225" s="39" t="s">
        <v>3354</v>
      </c>
      <c r="E2225" s="22">
        <v>81343</v>
      </c>
      <c r="F2225" s="22">
        <v>12</v>
      </c>
      <c r="G2225" s="108">
        <v>6.9666666666666659</v>
      </c>
      <c r="H2225" s="25"/>
      <c r="I2225" s="111">
        <f t="shared" si="68"/>
        <v>0</v>
      </c>
      <c r="J2225" s="107" t="str">
        <f t="shared" si="69"/>
        <v/>
      </c>
    </row>
    <row r="2226" spans="1:10">
      <c r="A2226" s="22">
        <v>2275</v>
      </c>
      <c r="B2226" s="22" t="s">
        <v>15</v>
      </c>
      <c r="C2226" s="40" t="s">
        <v>7517</v>
      </c>
      <c r="D2226" s="39" t="s">
        <v>14347</v>
      </c>
      <c r="E2226" s="22" t="s">
        <v>1236</v>
      </c>
      <c r="F2226" s="22">
        <v>13</v>
      </c>
      <c r="G2226" s="108">
        <v>7</v>
      </c>
      <c r="H2226" s="25"/>
      <c r="I2226" s="111">
        <f t="shared" si="68"/>
        <v>0</v>
      </c>
      <c r="J2226" s="107" t="str">
        <f t="shared" si="69"/>
        <v/>
      </c>
    </row>
    <row r="2227" spans="1:10">
      <c r="A2227" s="22">
        <v>2276</v>
      </c>
      <c r="B2227" s="22" t="s">
        <v>15</v>
      </c>
      <c r="C2227" s="40" t="s">
        <v>7516</v>
      </c>
      <c r="D2227" s="39" t="s">
        <v>14079</v>
      </c>
      <c r="E2227" s="22">
        <v>96906</v>
      </c>
      <c r="F2227" s="22">
        <v>192</v>
      </c>
      <c r="G2227" s="108">
        <v>0.78333333333333333</v>
      </c>
      <c r="H2227" s="25"/>
      <c r="I2227" s="111">
        <f t="shared" si="68"/>
        <v>0</v>
      </c>
      <c r="J2227" s="107" t="str">
        <f t="shared" si="69"/>
        <v/>
      </c>
    </row>
    <row r="2228" spans="1:10">
      <c r="A2228" s="22">
        <v>2277</v>
      </c>
      <c r="B2228" s="22" t="s">
        <v>15</v>
      </c>
      <c r="C2228" s="40" t="s">
        <v>3331</v>
      </c>
      <c r="D2228" s="39" t="s">
        <v>3236</v>
      </c>
      <c r="E2228" s="22">
        <v>80205</v>
      </c>
      <c r="F2228" s="22">
        <v>109</v>
      </c>
      <c r="G2228" s="108">
        <v>6.746666666666667</v>
      </c>
      <c r="H2228" s="25"/>
      <c r="I2228" s="111">
        <f t="shared" si="68"/>
        <v>0</v>
      </c>
      <c r="J2228" s="107" t="str">
        <f t="shared" si="69"/>
        <v/>
      </c>
    </row>
    <row r="2229" spans="1:10">
      <c r="A2229" s="22">
        <v>2278</v>
      </c>
      <c r="B2229" s="22" t="s">
        <v>15</v>
      </c>
      <c r="C2229" s="40" t="s">
        <v>7515</v>
      </c>
      <c r="D2229" s="39" t="s">
        <v>14712</v>
      </c>
      <c r="E2229" s="22">
        <v>79326</v>
      </c>
      <c r="F2229" s="22">
        <v>5</v>
      </c>
      <c r="G2229" s="108">
        <v>3897.6833333333329</v>
      </c>
      <c r="H2229" s="25"/>
      <c r="I2229" s="111">
        <f t="shared" si="68"/>
        <v>0</v>
      </c>
      <c r="J2229" s="107" t="str">
        <f t="shared" si="69"/>
        <v/>
      </c>
    </row>
    <row r="2230" spans="1:10">
      <c r="A2230" s="22">
        <v>2279</v>
      </c>
      <c r="B2230" s="22" t="s">
        <v>15</v>
      </c>
      <c r="C2230" s="40" t="s">
        <v>7514</v>
      </c>
      <c r="D2230" s="39" t="s">
        <v>3236</v>
      </c>
      <c r="E2230" s="22">
        <v>80205</v>
      </c>
      <c r="F2230" s="22">
        <v>27</v>
      </c>
      <c r="G2230" s="108">
        <v>2.2999999999999998</v>
      </c>
      <c r="H2230" s="25"/>
      <c r="I2230" s="111">
        <f t="shared" si="68"/>
        <v>0</v>
      </c>
      <c r="J2230" s="107" t="str">
        <f t="shared" si="69"/>
        <v/>
      </c>
    </row>
    <row r="2231" spans="1:10">
      <c r="A2231" s="22">
        <v>2280</v>
      </c>
      <c r="B2231" s="22" t="s">
        <v>15</v>
      </c>
      <c r="C2231" s="40" t="s">
        <v>7513</v>
      </c>
      <c r="D2231" s="39" t="s">
        <v>2751</v>
      </c>
      <c r="E2231" s="22">
        <v>80205</v>
      </c>
      <c r="F2231" s="22">
        <v>8</v>
      </c>
      <c r="G2231" s="108">
        <v>7.9899999999999993</v>
      </c>
      <c r="H2231" s="25"/>
      <c r="I2231" s="111">
        <f t="shared" si="68"/>
        <v>0</v>
      </c>
      <c r="J2231" s="107" t="str">
        <f t="shared" si="69"/>
        <v/>
      </c>
    </row>
    <row r="2232" spans="1:10">
      <c r="A2232" s="22">
        <v>2281</v>
      </c>
      <c r="B2232" s="22" t="s">
        <v>15</v>
      </c>
      <c r="C2232" s="40" t="s">
        <v>7512</v>
      </c>
      <c r="D2232" s="39" t="s">
        <v>4008</v>
      </c>
      <c r="E2232" s="22">
        <v>80205</v>
      </c>
      <c r="F2232" s="22">
        <v>20</v>
      </c>
      <c r="G2232" s="108">
        <v>598</v>
      </c>
      <c r="H2232" s="25"/>
      <c r="I2232" s="111">
        <f t="shared" ref="I2232:I2295" si="70">F2232*H2232</f>
        <v>0</v>
      </c>
      <c r="J2232" s="107" t="str">
        <f t="shared" si="69"/>
        <v/>
      </c>
    </row>
    <row r="2233" spans="1:10">
      <c r="A2233" s="22">
        <v>2282</v>
      </c>
      <c r="B2233" s="22" t="s">
        <v>15</v>
      </c>
      <c r="C2233" s="40" t="s">
        <v>7511</v>
      </c>
      <c r="D2233" s="39" t="s">
        <v>2752</v>
      </c>
      <c r="E2233" s="22">
        <v>80205</v>
      </c>
      <c r="F2233" s="22">
        <v>30</v>
      </c>
      <c r="G2233" s="108">
        <v>6.2366666666666672</v>
      </c>
      <c r="H2233" s="25"/>
      <c r="I2233" s="111">
        <f t="shared" si="70"/>
        <v>0</v>
      </c>
      <c r="J2233" s="107" t="str">
        <f t="shared" si="69"/>
        <v/>
      </c>
    </row>
    <row r="2234" spans="1:10">
      <c r="A2234" s="22">
        <v>2283</v>
      </c>
      <c r="B2234" s="22" t="s">
        <v>15</v>
      </c>
      <c r="C2234" s="40" t="s">
        <v>7510</v>
      </c>
      <c r="D2234" s="39" t="s">
        <v>2752</v>
      </c>
      <c r="E2234" s="22">
        <v>80205</v>
      </c>
      <c r="F2234" s="22">
        <v>122</v>
      </c>
      <c r="G2234" s="108">
        <v>0.79</v>
      </c>
      <c r="H2234" s="25"/>
      <c r="I2234" s="111">
        <f t="shared" si="70"/>
        <v>0</v>
      </c>
      <c r="J2234" s="107" t="str">
        <f t="shared" si="69"/>
        <v/>
      </c>
    </row>
    <row r="2235" spans="1:10">
      <c r="A2235" s="22">
        <v>2284</v>
      </c>
      <c r="B2235" s="22" t="s">
        <v>15</v>
      </c>
      <c r="C2235" s="40" t="s">
        <v>7509</v>
      </c>
      <c r="D2235" s="39" t="s">
        <v>14502</v>
      </c>
      <c r="E2235" s="22">
        <v>80205</v>
      </c>
      <c r="F2235" s="22">
        <v>44</v>
      </c>
      <c r="G2235" s="108">
        <v>5.2566666666666668</v>
      </c>
      <c r="H2235" s="25"/>
      <c r="I2235" s="111">
        <f t="shared" si="70"/>
        <v>0</v>
      </c>
      <c r="J2235" s="107" t="str">
        <f t="shared" si="69"/>
        <v/>
      </c>
    </row>
    <row r="2236" spans="1:10">
      <c r="A2236" s="22">
        <v>2285</v>
      </c>
      <c r="B2236" s="22" t="s">
        <v>15</v>
      </c>
      <c r="C2236" s="40" t="s">
        <v>7508</v>
      </c>
      <c r="D2236" s="39" t="s">
        <v>14713</v>
      </c>
      <c r="E2236" s="22">
        <v>80205</v>
      </c>
      <c r="F2236" s="22">
        <v>5</v>
      </c>
      <c r="G2236" s="108">
        <v>178.16666666666666</v>
      </c>
      <c r="H2236" s="25"/>
      <c r="I2236" s="111">
        <f t="shared" si="70"/>
        <v>0</v>
      </c>
      <c r="J2236" s="107" t="str">
        <f t="shared" si="69"/>
        <v/>
      </c>
    </row>
    <row r="2237" spans="1:10">
      <c r="A2237" s="22">
        <v>2286</v>
      </c>
      <c r="B2237" s="22" t="s">
        <v>15</v>
      </c>
      <c r="C2237" s="40" t="s">
        <v>7507</v>
      </c>
      <c r="D2237" s="39" t="s">
        <v>2752</v>
      </c>
      <c r="E2237" s="22">
        <v>80205</v>
      </c>
      <c r="F2237" s="22">
        <v>36</v>
      </c>
      <c r="G2237" s="108">
        <v>1.6033333333333335</v>
      </c>
      <c r="H2237" s="25"/>
      <c r="I2237" s="111">
        <f t="shared" si="70"/>
        <v>0</v>
      </c>
      <c r="J2237" s="107" t="str">
        <f t="shared" si="69"/>
        <v/>
      </c>
    </row>
    <row r="2238" spans="1:10">
      <c r="A2238" s="22">
        <v>2287</v>
      </c>
      <c r="B2238" s="22" t="s">
        <v>15</v>
      </c>
      <c r="C2238" s="40" t="s">
        <v>7506</v>
      </c>
      <c r="D2238" s="39" t="s">
        <v>14502</v>
      </c>
      <c r="E2238" s="22">
        <v>80205</v>
      </c>
      <c r="F2238" s="22">
        <v>185</v>
      </c>
      <c r="G2238" s="108">
        <v>0.3666666666666667</v>
      </c>
      <c r="H2238" s="25"/>
      <c r="I2238" s="111">
        <f t="shared" si="70"/>
        <v>0</v>
      </c>
      <c r="J2238" s="107" t="str">
        <f t="shared" si="69"/>
        <v/>
      </c>
    </row>
    <row r="2239" spans="1:10">
      <c r="A2239" s="22">
        <v>2288</v>
      </c>
      <c r="B2239" s="22" t="s">
        <v>15</v>
      </c>
      <c r="C2239" s="40" t="s">
        <v>7505</v>
      </c>
      <c r="D2239" s="39" t="s">
        <v>14502</v>
      </c>
      <c r="E2239" s="22">
        <v>80205</v>
      </c>
      <c r="F2239" s="22">
        <v>149</v>
      </c>
      <c r="G2239" s="108">
        <v>1.43</v>
      </c>
      <c r="H2239" s="25"/>
      <c r="I2239" s="111">
        <f t="shared" si="70"/>
        <v>0</v>
      </c>
      <c r="J2239" s="107" t="str">
        <f t="shared" si="69"/>
        <v/>
      </c>
    </row>
    <row r="2240" spans="1:10">
      <c r="A2240" s="22">
        <v>2289</v>
      </c>
      <c r="B2240" s="22" t="s">
        <v>15</v>
      </c>
      <c r="C2240" s="40" t="s">
        <v>7504</v>
      </c>
      <c r="D2240" s="39" t="s">
        <v>2752</v>
      </c>
      <c r="E2240" s="22">
        <v>80205</v>
      </c>
      <c r="F2240" s="22">
        <v>19</v>
      </c>
      <c r="G2240" s="108">
        <v>32.943333333333335</v>
      </c>
      <c r="H2240" s="25"/>
      <c r="I2240" s="111">
        <f t="shared" si="70"/>
        <v>0</v>
      </c>
      <c r="J2240" s="107" t="str">
        <f t="shared" si="69"/>
        <v/>
      </c>
    </row>
    <row r="2241" spans="1:10">
      <c r="A2241" s="22">
        <v>2290</v>
      </c>
      <c r="B2241" s="22" t="s">
        <v>15</v>
      </c>
      <c r="C2241" s="40" t="s">
        <v>7503</v>
      </c>
      <c r="D2241" s="39" t="s">
        <v>2752</v>
      </c>
      <c r="E2241" s="22">
        <v>17446</v>
      </c>
      <c r="F2241" s="22">
        <v>21</v>
      </c>
      <c r="G2241" s="108">
        <v>9.2666666666666657</v>
      </c>
      <c r="H2241" s="25"/>
      <c r="I2241" s="111">
        <f t="shared" si="70"/>
        <v>0</v>
      </c>
      <c r="J2241" s="107" t="str">
        <f t="shared" si="69"/>
        <v/>
      </c>
    </row>
    <row r="2242" spans="1:10">
      <c r="A2242" s="22">
        <v>2291</v>
      </c>
      <c r="B2242" s="22" t="s">
        <v>15</v>
      </c>
      <c r="C2242" s="40" t="s">
        <v>7502</v>
      </c>
      <c r="D2242" s="39" t="s">
        <v>2752</v>
      </c>
      <c r="E2242" s="22" t="s">
        <v>483</v>
      </c>
      <c r="F2242" s="22">
        <v>252</v>
      </c>
      <c r="G2242" s="108">
        <v>3.1566666666666663</v>
      </c>
      <c r="H2242" s="25"/>
      <c r="I2242" s="111">
        <f t="shared" si="70"/>
        <v>0</v>
      </c>
      <c r="J2242" s="107" t="str">
        <f t="shared" ref="J2242:J2305" si="71">IF(H:H&gt;G:G, "Above Estimated Unit Price", "")</f>
        <v/>
      </c>
    </row>
    <row r="2243" spans="1:10">
      <c r="A2243" s="22">
        <v>2292</v>
      </c>
      <c r="B2243" s="22" t="s">
        <v>15</v>
      </c>
      <c r="C2243" s="40" t="s">
        <v>481</v>
      </c>
      <c r="D2243" s="39" t="s">
        <v>2752</v>
      </c>
      <c r="E2243" s="22">
        <v>80205</v>
      </c>
      <c r="F2243" s="22">
        <v>10</v>
      </c>
      <c r="G2243" s="108">
        <v>5.333333333333333</v>
      </c>
      <c r="H2243" s="25"/>
      <c r="I2243" s="111">
        <f t="shared" si="70"/>
        <v>0</v>
      </c>
      <c r="J2243" s="107" t="str">
        <f t="shared" si="71"/>
        <v/>
      </c>
    </row>
    <row r="2244" spans="1:10">
      <c r="A2244" s="22">
        <v>2293</v>
      </c>
      <c r="B2244" s="22" t="s">
        <v>15</v>
      </c>
      <c r="C2244" s="40" t="s">
        <v>7501</v>
      </c>
      <c r="D2244" s="39" t="s">
        <v>14502</v>
      </c>
      <c r="E2244" s="22">
        <v>80205</v>
      </c>
      <c r="F2244" s="22">
        <v>24</v>
      </c>
      <c r="G2244" s="108">
        <v>3.1966666666666668</v>
      </c>
      <c r="H2244" s="25"/>
      <c r="I2244" s="111">
        <f t="shared" si="70"/>
        <v>0</v>
      </c>
      <c r="J2244" s="107" t="str">
        <f t="shared" si="71"/>
        <v/>
      </c>
    </row>
    <row r="2245" spans="1:10">
      <c r="A2245" s="22">
        <v>2294</v>
      </c>
      <c r="B2245" s="22" t="s">
        <v>15</v>
      </c>
      <c r="C2245" s="40" t="s">
        <v>478</v>
      </c>
      <c r="D2245" s="39" t="s">
        <v>14502</v>
      </c>
      <c r="E2245" s="22">
        <v>80205</v>
      </c>
      <c r="F2245" s="22">
        <v>36</v>
      </c>
      <c r="G2245" s="108">
        <v>4.24</v>
      </c>
      <c r="H2245" s="25"/>
      <c r="I2245" s="111">
        <f t="shared" si="70"/>
        <v>0</v>
      </c>
      <c r="J2245" s="107" t="str">
        <f t="shared" si="71"/>
        <v/>
      </c>
    </row>
    <row r="2246" spans="1:10">
      <c r="A2246" s="22">
        <v>2295</v>
      </c>
      <c r="B2246" s="22" t="s">
        <v>15</v>
      </c>
      <c r="C2246" s="40" t="s">
        <v>471</v>
      </c>
      <c r="D2246" s="39" t="s">
        <v>2752</v>
      </c>
      <c r="E2246" s="22">
        <v>80205</v>
      </c>
      <c r="F2246" s="22">
        <v>240</v>
      </c>
      <c r="G2246" s="108">
        <v>0.27</v>
      </c>
      <c r="H2246" s="25"/>
      <c r="I2246" s="111">
        <f t="shared" si="70"/>
        <v>0</v>
      </c>
      <c r="J2246" s="107" t="str">
        <f t="shared" si="71"/>
        <v/>
      </c>
    </row>
    <row r="2247" spans="1:10">
      <c r="A2247" s="22">
        <v>2296</v>
      </c>
      <c r="B2247" s="22" t="s">
        <v>15</v>
      </c>
      <c r="C2247" s="40" t="s">
        <v>7500</v>
      </c>
      <c r="D2247" s="39" t="s">
        <v>2752</v>
      </c>
      <c r="E2247" s="22">
        <v>80205</v>
      </c>
      <c r="F2247" s="22">
        <v>279</v>
      </c>
      <c r="G2247" s="108">
        <v>3.23</v>
      </c>
      <c r="H2247" s="25"/>
      <c r="I2247" s="111">
        <f t="shared" si="70"/>
        <v>0</v>
      </c>
      <c r="J2247" s="107" t="str">
        <f t="shared" si="71"/>
        <v/>
      </c>
    </row>
    <row r="2248" spans="1:10">
      <c r="A2248" s="22">
        <v>2297</v>
      </c>
      <c r="B2248" s="22" t="s">
        <v>15</v>
      </c>
      <c r="C2248" s="40" t="s">
        <v>7499</v>
      </c>
      <c r="D2248" s="39" t="s">
        <v>2752</v>
      </c>
      <c r="E2248" s="22">
        <v>80205</v>
      </c>
      <c r="F2248" s="22">
        <v>5</v>
      </c>
      <c r="G2248" s="108">
        <v>13.913333333333334</v>
      </c>
      <c r="H2248" s="25"/>
      <c r="I2248" s="111">
        <f t="shared" si="70"/>
        <v>0</v>
      </c>
      <c r="J2248" s="107" t="str">
        <f t="shared" si="71"/>
        <v/>
      </c>
    </row>
    <row r="2249" spans="1:10">
      <c r="A2249" s="22">
        <v>2298</v>
      </c>
      <c r="B2249" s="22" t="s">
        <v>15</v>
      </c>
      <c r="C2249" s="40" t="s">
        <v>7498</v>
      </c>
      <c r="D2249" s="39" t="s">
        <v>2752</v>
      </c>
      <c r="E2249" s="22">
        <v>80205</v>
      </c>
      <c r="F2249" s="22">
        <v>9</v>
      </c>
      <c r="G2249" s="108">
        <v>14.313333333333334</v>
      </c>
      <c r="H2249" s="25"/>
      <c r="I2249" s="111">
        <f t="shared" si="70"/>
        <v>0</v>
      </c>
      <c r="J2249" s="107" t="str">
        <f t="shared" si="71"/>
        <v/>
      </c>
    </row>
    <row r="2250" spans="1:10">
      <c r="A2250" s="22">
        <v>2299</v>
      </c>
      <c r="B2250" s="22" t="s">
        <v>15</v>
      </c>
      <c r="C2250" s="40" t="s">
        <v>7497</v>
      </c>
      <c r="D2250" s="39" t="s">
        <v>2752</v>
      </c>
      <c r="E2250" s="22">
        <v>80205</v>
      </c>
      <c r="F2250" s="22">
        <v>70</v>
      </c>
      <c r="G2250" s="108">
        <v>2.2200000000000002</v>
      </c>
      <c r="H2250" s="25"/>
      <c r="I2250" s="111">
        <f t="shared" si="70"/>
        <v>0</v>
      </c>
      <c r="J2250" s="107" t="str">
        <f t="shared" si="71"/>
        <v/>
      </c>
    </row>
    <row r="2251" spans="1:10">
      <c r="A2251" s="22">
        <v>2300</v>
      </c>
      <c r="B2251" s="22" t="s">
        <v>15</v>
      </c>
      <c r="C2251" s="40" t="s">
        <v>7496</v>
      </c>
      <c r="D2251" s="39" t="s">
        <v>14502</v>
      </c>
      <c r="E2251" s="22">
        <v>80205</v>
      </c>
      <c r="F2251" s="22">
        <v>62</v>
      </c>
      <c r="G2251" s="108">
        <v>3.9133333333333336</v>
      </c>
      <c r="H2251" s="25"/>
      <c r="I2251" s="111">
        <f t="shared" si="70"/>
        <v>0</v>
      </c>
      <c r="J2251" s="107" t="str">
        <f t="shared" si="71"/>
        <v/>
      </c>
    </row>
    <row r="2252" spans="1:10">
      <c r="A2252" s="22">
        <v>2301</v>
      </c>
      <c r="B2252" s="22" t="s">
        <v>15</v>
      </c>
      <c r="C2252" s="40" t="s">
        <v>7495</v>
      </c>
      <c r="D2252" s="39" t="s">
        <v>14355</v>
      </c>
      <c r="E2252" s="22">
        <v>80205</v>
      </c>
      <c r="F2252" s="22">
        <v>16</v>
      </c>
      <c r="G2252" s="108">
        <v>15.103333333333333</v>
      </c>
      <c r="H2252" s="25"/>
      <c r="I2252" s="111">
        <f t="shared" si="70"/>
        <v>0</v>
      </c>
      <c r="J2252" s="107" t="str">
        <f t="shared" si="71"/>
        <v/>
      </c>
    </row>
    <row r="2253" spans="1:10">
      <c r="A2253" s="22">
        <v>2302</v>
      </c>
      <c r="B2253" s="22" t="s">
        <v>15</v>
      </c>
      <c r="C2253" s="40" t="s">
        <v>7494</v>
      </c>
      <c r="D2253" s="39" t="s">
        <v>14355</v>
      </c>
      <c r="E2253" s="22">
        <v>50568</v>
      </c>
      <c r="F2253" s="22">
        <v>16</v>
      </c>
      <c r="G2253" s="108">
        <v>7.7899999999999991</v>
      </c>
      <c r="H2253" s="25"/>
      <c r="I2253" s="111">
        <f t="shared" si="70"/>
        <v>0</v>
      </c>
      <c r="J2253" s="107" t="str">
        <f t="shared" si="71"/>
        <v/>
      </c>
    </row>
    <row r="2254" spans="1:10">
      <c r="A2254" s="22">
        <v>2303</v>
      </c>
      <c r="B2254" s="22" t="s">
        <v>15</v>
      </c>
      <c r="C2254" s="40" t="s">
        <v>7493</v>
      </c>
      <c r="D2254" s="39" t="s">
        <v>14355</v>
      </c>
      <c r="E2254" s="22">
        <v>80205</v>
      </c>
      <c r="F2254" s="22">
        <v>21</v>
      </c>
      <c r="G2254" s="108">
        <v>4.0733333333333341</v>
      </c>
      <c r="H2254" s="25"/>
      <c r="I2254" s="111">
        <f t="shared" si="70"/>
        <v>0</v>
      </c>
      <c r="J2254" s="107" t="str">
        <f t="shared" si="71"/>
        <v/>
      </c>
    </row>
    <row r="2255" spans="1:10">
      <c r="A2255" s="22">
        <v>2304</v>
      </c>
      <c r="B2255" s="22" t="s">
        <v>15</v>
      </c>
      <c r="C2255" s="40" t="s">
        <v>7492</v>
      </c>
      <c r="D2255" s="39" t="s">
        <v>14355</v>
      </c>
      <c r="E2255" s="22">
        <v>80205</v>
      </c>
      <c r="F2255" s="22">
        <v>9</v>
      </c>
      <c r="G2255" s="108">
        <v>6.84</v>
      </c>
      <c r="H2255" s="25"/>
      <c r="I2255" s="111">
        <f t="shared" si="70"/>
        <v>0</v>
      </c>
      <c r="J2255" s="107" t="str">
        <f t="shared" si="71"/>
        <v/>
      </c>
    </row>
    <row r="2256" spans="1:10">
      <c r="A2256" s="22">
        <v>2305</v>
      </c>
      <c r="B2256" s="22" t="s">
        <v>15</v>
      </c>
      <c r="C2256" s="40" t="s">
        <v>457</v>
      </c>
      <c r="D2256" s="39" t="s">
        <v>14355</v>
      </c>
      <c r="E2256" s="22">
        <v>80205</v>
      </c>
      <c r="F2256" s="22">
        <v>26</v>
      </c>
      <c r="G2256" s="108">
        <v>7.6533333333333333</v>
      </c>
      <c r="H2256" s="25"/>
      <c r="I2256" s="111">
        <f t="shared" si="70"/>
        <v>0</v>
      </c>
      <c r="J2256" s="107" t="str">
        <f t="shared" si="71"/>
        <v/>
      </c>
    </row>
    <row r="2257" spans="1:10">
      <c r="A2257" s="22">
        <v>2306</v>
      </c>
      <c r="B2257" s="22" t="s">
        <v>15</v>
      </c>
      <c r="C2257" s="40" t="s">
        <v>445</v>
      </c>
      <c r="D2257" s="39" t="s">
        <v>2743</v>
      </c>
      <c r="E2257" s="22">
        <v>80205</v>
      </c>
      <c r="F2257" s="22">
        <v>555</v>
      </c>
      <c r="G2257" s="108">
        <v>0.45666666666666672</v>
      </c>
      <c r="H2257" s="25"/>
      <c r="I2257" s="111">
        <f t="shared" si="70"/>
        <v>0</v>
      </c>
      <c r="J2257" s="107" t="str">
        <f t="shared" si="71"/>
        <v/>
      </c>
    </row>
    <row r="2258" spans="1:10">
      <c r="A2258" s="22">
        <v>2307</v>
      </c>
      <c r="B2258" s="22" t="s">
        <v>15</v>
      </c>
      <c r="C2258" s="40" t="s">
        <v>444</v>
      </c>
      <c r="D2258" s="39" t="s">
        <v>2743</v>
      </c>
      <c r="E2258" s="22">
        <v>80205</v>
      </c>
      <c r="F2258" s="22">
        <v>2682</v>
      </c>
      <c r="G2258" s="108">
        <v>0.71666666666666679</v>
      </c>
      <c r="H2258" s="25"/>
      <c r="I2258" s="111">
        <f t="shared" si="70"/>
        <v>0</v>
      </c>
      <c r="J2258" s="107" t="str">
        <f t="shared" si="71"/>
        <v/>
      </c>
    </row>
    <row r="2259" spans="1:10">
      <c r="A2259" s="22">
        <v>2308</v>
      </c>
      <c r="B2259" s="22" t="s">
        <v>15</v>
      </c>
      <c r="C2259" s="40" t="s">
        <v>3286</v>
      </c>
      <c r="D2259" s="39" t="s">
        <v>2743</v>
      </c>
      <c r="E2259" s="22">
        <v>10630</v>
      </c>
      <c r="F2259" s="22">
        <v>153</v>
      </c>
      <c r="G2259" s="108">
        <v>1.18</v>
      </c>
      <c r="H2259" s="25"/>
      <c r="I2259" s="111">
        <f t="shared" si="70"/>
        <v>0</v>
      </c>
      <c r="J2259" s="107" t="str">
        <f t="shared" si="71"/>
        <v/>
      </c>
    </row>
    <row r="2260" spans="1:10">
      <c r="A2260" s="22">
        <v>2309</v>
      </c>
      <c r="B2260" s="22" t="s">
        <v>15</v>
      </c>
      <c r="C2260" s="40" t="s">
        <v>3286</v>
      </c>
      <c r="D2260" s="39" t="s">
        <v>2743</v>
      </c>
      <c r="E2260" s="22">
        <v>80205</v>
      </c>
      <c r="F2260" s="22">
        <v>1862</v>
      </c>
      <c r="G2260" s="108">
        <v>1.18</v>
      </c>
      <c r="H2260" s="25"/>
      <c r="I2260" s="111">
        <f t="shared" si="70"/>
        <v>0</v>
      </c>
      <c r="J2260" s="107" t="str">
        <f t="shared" si="71"/>
        <v/>
      </c>
    </row>
    <row r="2261" spans="1:10">
      <c r="A2261" s="22">
        <v>2310</v>
      </c>
      <c r="B2261" s="22" t="s">
        <v>15</v>
      </c>
      <c r="C2261" s="40" t="s">
        <v>7491</v>
      </c>
      <c r="D2261" s="39" t="s">
        <v>2743</v>
      </c>
      <c r="E2261" s="22">
        <v>80205</v>
      </c>
      <c r="F2261" s="22">
        <v>184</v>
      </c>
      <c r="G2261" s="108">
        <v>1.0866666666666667</v>
      </c>
      <c r="H2261" s="25"/>
      <c r="I2261" s="111">
        <f t="shared" si="70"/>
        <v>0</v>
      </c>
      <c r="J2261" s="107" t="str">
        <f t="shared" si="71"/>
        <v/>
      </c>
    </row>
    <row r="2262" spans="1:10">
      <c r="A2262" s="22">
        <v>2311</v>
      </c>
      <c r="B2262" s="22" t="s">
        <v>15</v>
      </c>
      <c r="C2262" s="40" t="s">
        <v>430</v>
      </c>
      <c r="D2262" s="39" t="s">
        <v>2743</v>
      </c>
      <c r="E2262" s="22">
        <v>80205</v>
      </c>
      <c r="F2262" s="22">
        <v>283</v>
      </c>
      <c r="G2262" s="108">
        <v>0.49</v>
      </c>
      <c r="H2262" s="25"/>
      <c r="I2262" s="111">
        <f t="shared" si="70"/>
        <v>0</v>
      </c>
      <c r="J2262" s="107" t="str">
        <f t="shared" si="71"/>
        <v/>
      </c>
    </row>
    <row r="2263" spans="1:10">
      <c r="A2263" s="22">
        <v>2312</v>
      </c>
      <c r="B2263" s="22" t="s">
        <v>15</v>
      </c>
      <c r="C2263" s="40" t="s">
        <v>7490</v>
      </c>
      <c r="D2263" s="39" t="s">
        <v>14355</v>
      </c>
      <c r="E2263" s="22">
        <v>80205</v>
      </c>
      <c r="F2263" s="22">
        <v>16</v>
      </c>
      <c r="G2263" s="108">
        <v>6.6499999999999995</v>
      </c>
      <c r="H2263" s="25"/>
      <c r="I2263" s="111">
        <f t="shared" si="70"/>
        <v>0</v>
      </c>
      <c r="J2263" s="107" t="str">
        <f t="shared" si="71"/>
        <v/>
      </c>
    </row>
    <row r="2264" spans="1:10">
      <c r="A2264" s="22">
        <v>2313</v>
      </c>
      <c r="B2264" s="22" t="s">
        <v>15</v>
      </c>
      <c r="C2264" s="40" t="s">
        <v>419</v>
      </c>
      <c r="D2264" s="39" t="s">
        <v>14355</v>
      </c>
      <c r="E2264" s="22">
        <v>80205</v>
      </c>
      <c r="F2264" s="22">
        <v>214</v>
      </c>
      <c r="G2264" s="108">
        <v>0.35333333333333333</v>
      </c>
      <c r="H2264" s="25"/>
      <c r="I2264" s="111">
        <f t="shared" si="70"/>
        <v>0</v>
      </c>
      <c r="J2264" s="107" t="str">
        <f t="shared" si="71"/>
        <v/>
      </c>
    </row>
    <row r="2265" spans="1:10">
      <c r="A2265" s="22">
        <v>2314</v>
      </c>
      <c r="B2265" s="22" t="s">
        <v>15</v>
      </c>
      <c r="C2265" s="40" t="s">
        <v>416</v>
      </c>
      <c r="D2265" s="39" t="s">
        <v>14355</v>
      </c>
      <c r="E2265" s="22">
        <v>80205</v>
      </c>
      <c r="F2265" s="22">
        <v>501</v>
      </c>
      <c r="G2265" s="108">
        <v>0.19000000000000003</v>
      </c>
      <c r="H2265" s="25"/>
      <c r="I2265" s="111">
        <f t="shared" si="70"/>
        <v>0</v>
      </c>
      <c r="J2265" s="107" t="str">
        <f t="shared" si="71"/>
        <v/>
      </c>
    </row>
    <row r="2266" spans="1:10">
      <c r="A2266" s="22">
        <v>2315</v>
      </c>
      <c r="B2266" s="22" t="s">
        <v>15</v>
      </c>
      <c r="C2266" s="40" t="s">
        <v>415</v>
      </c>
      <c r="D2266" s="39" t="s">
        <v>14355</v>
      </c>
      <c r="E2266" s="22">
        <v>80205</v>
      </c>
      <c r="F2266" s="22">
        <v>219</v>
      </c>
      <c r="G2266" s="108">
        <v>9.0933333333333337</v>
      </c>
      <c r="H2266" s="25"/>
      <c r="I2266" s="111">
        <f t="shared" si="70"/>
        <v>0</v>
      </c>
      <c r="J2266" s="107" t="str">
        <f t="shared" si="71"/>
        <v/>
      </c>
    </row>
    <row r="2267" spans="1:10">
      <c r="A2267" s="22">
        <v>2316</v>
      </c>
      <c r="B2267" s="22" t="s">
        <v>15</v>
      </c>
      <c r="C2267" s="40" t="s">
        <v>414</v>
      </c>
      <c r="D2267" s="39" t="s">
        <v>14355</v>
      </c>
      <c r="E2267" s="22">
        <v>80205</v>
      </c>
      <c r="F2267" s="22">
        <v>806</v>
      </c>
      <c r="G2267" s="108">
        <v>6.1033333333333326</v>
      </c>
      <c r="H2267" s="25"/>
      <c r="I2267" s="111">
        <f t="shared" si="70"/>
        <v>0</v>
      </c>
      <c r="J2267" s="107" t="str">
        <f t="shared" si="71"/>
        <v/>
      </c>
    </row>
    <row r="2268" spans="1:10">
      <c r="A2268" s="22">
        <v>2317</v>
      </c>
      <c r="B2268" s="22" t="s">
        <v>15</v>
      </c>
      <c r="C2268" s="40" t="s">
        <v>413</v>
      </c>
      <c r="D2268" s="39" t="s">
        <v>14355</v>
      </c>
      <c r="E2268" s="22">
        <v>80205</v>
      </c>
      <c r="F2268" s="22">
        <v>2887</v>
      </c>
      <c r="G2268" s="108">
        <v>5.2566666666666668</v>
      </c>
      <c r="H2268" s="25"/>
      <c r="I2268" s="111">
        <f t="shared" si="70"/>
        <v>0</v>
      </c>
      <c r="J2268" s="107" t="str">
        <f t="shared" si="71"/>
        <v/>
      </c>
    </row>
    <row r="2269" spans="1:10">
      <c r="A2269" s="22">
        <v>2318</v>
      </c>
      <c r="B2269" s="22" t="s">
        <v>15</v>
      </c>
      <c r="C2269" s="40" t="s">
        <v>412</v>
      </c>
      <c r="D2269" s="39" t="s">
        <v>14355</v>
      </c>
      <c r="E2269" s="22">
        <v>80205</v>
      </c>
      <c r="F2269" s="22">
        <v>826</v>
      </c>
      <c r="G2269" s="108">
        <v>0.15000000000000002</v>
      </c>
      <c r="H2269" s="25"/>
      <c r="I2269" s="111">
        <f t="shared" si="70"/>
        <v>0</v>
      </c>
      <c r="J2269" s="107" t="str">
        <f t="shared" si="71"/>
        <v/>
      </c>
    </row>
    <row r="2270" spans="1:10">
      <c r="A2270" s="22">
        <v>2319</v>
      </c>
      <c r="B2270" s="22" t="s">
        <v>15</v>
      </c>
      <c r="C2270" s="40" t="s">
        <v>7489</v>
      </c>
      <c r="D2270" s="39" t="s">
        <v>14355</v>
      </c>
      <c r="E2270" s="22">
        <v>80205</v>
      </c>
      <c r="F2270" s="22">
        <v>200</v>
      </c>
      <c r="G2270" s="108">
        <v>1.2</v>
      </c>
      <c r="H2270" s="25"/>
      <c r="I2270" s="111">
        <f t="shared" si="70"/>
        <v>0</v>
      </c>
      <c r="J2270" s="107" t="str">
        <f t="shared" si="71"/>
        <v/>
      </c>
    </row>
    <row r="2271" spans="1:10">
      <c r="A2271" s="22">
        <v>2320</v>
      </c>
      <c r="B2271" s="22" t="s">
        <v>15</v>
      </c>
      <c r="C2271" s="40" t="s">
        <v>399</v>
      </c>
      <c r="D2271" s="39" t="s">
        <v>14355</v>
      </c>
      <c r="E2271" s="22">
        <v>80205</v>
      </c>
      <c r="F2271" s="22">
        <v>43</v>
      </c>
      <c r="G2271" s="108">
        <v>1.72</v>
      </c>
      <c r="H2271" s="25"/>
      <c r="I2271" s="111">
        <f t="shared" si="70"/>
        <v>0</v>
      </c>
      <c r="J2271" s="107" t="str">
        <f t="shared" si="71"/>
        <v/>
      </c>
    </row>
    <row r="2272" spans="1:10">
      <c r="A2272" s="22">
        <v>2321</v>
      </c>
      <c r="B2272" s="22" t="s">
        <v>15</v>
      </c>
      <c r="C2272" s="40" t="s">
        <v>397</v>
      </c>
      <c r="D2272" s="39" t="s">
        <v>14355</v>
      </c>
      <c r="E2272" s="22">
        <v>80205</v>
      </c>
      <c r="F2272" s="22">
        <v>207</v>
      </c>
      <c r="G2272" s="108">
        <v>1.5599999999999998</v>
      </c>
      <c r="H2272" s="25"/>
      <c r="I2272" s="111">
        <f t="shared" si="70"/>
        <v>0</v>
      </c>
      <c r="J2272" s="107" t="str">
        <f t="shared" si="71"/>
        <v/>
      </c>
    </row>
    <row r="2273" spans="1:10">
      <c r="A2273" s="22">
        <v>2322</v>
      </c>
      <c r="B2273" s="22" t="s">
        <v>15</v>
      </c>
      <c r="C2273" s="40" t="s">
        <v>7488</v>
      </c>
      <c r="D2273" s="39" t="s">
        <v>14355</v>
      </c>
      <c r="E2273" s="22">
        <v>80205</v>
      </c>
      <c r="F2273" s="22">
        <v>21</v>
      </c>
      <c r="G2273" s="108">
        <v>11.926666666666668</v>
      </c>
      <c r="H2273" s="25"/>
      <c r="I2273" s="111">
        <f t="shared" si="70"/>
        <v>0</v>
      </c>
      <c r="J2273" s="107" t="str">
        <f t="shared" si="71"/>
        <v/>
      </c>
    </row>
    <row r="2274" spans="1:10">
      <c r="A2274" s="22">
        <v>2323</v>
      </c>
      <c r="B2274" s="22" t="s">
        <v>15</v>
      </c>
      <c r="C2274" s="40" t="s">
        <v>7487</v>
      </c>
      <c r="D2274" s="39" t="s">
        <v>14355</v>
      </c>
      <c r="E2274" s="22">
        <v>80205</v>
      </c>
      <c r="F2274" s="22">
        <v>70</v>
      </c>
      <c r="G2274" s="108">
        <v>1.7533333333333332</v>
      </c>
      <c r="H2274" s="25"/>
      <c r="I2274" s="111">
        <f t="shared" si="70"/>
        <v>0</v>
      </c>
      <c r="J2274" s="107" t="str">
        <f t="shared" si="71"/>
        <v/>
      </c>
    </row>
    <row r="2275" spans="1:10">
      <c r="A2275" s="22">
        <v>2324</v>
      </c>
      <c r="B2275" s="22" t="s">
        <v>15</v>
      </c>
      <c r="C2275" s="40" t="s">
        <v>7486</v>
      </c>
      <c r="D2275" s="39" t="s">
        <v>14355</v>
      </c>
      <c r="E2275" s="22">
        <v>80205</v>
      </c>
      <c r="F2275" s="22">
        <v>21</v>
      </c>
      <c r="G2275" s="108">
        <v>7.4733333333333336</v>
      </c>
      <c r="H2275" s="25"/>
      <c r="I2275" s="111">
        <f t="shared" si="70"/>
        <v>0</v>
      </c>
      <c r="J2275" s="107" t="str">
        <f t="shared" si="71"/>
        <v/>
      </c>
    </row>
    <row r="2276" spans="1:10">
      <c r="A2276" s="22">
        <v>2325</v>
      </c>
      <c r="B2276" s="22" t="s">
        <v>15</v>
      </c>
      <c r="C2276" s="40" t="s">
        <v>7485</v>
      </c>
      <c r="D2276" s="39" t="s">
        <v>2791</v>
      </c>
      <c r="E2276" s="22">
        <v>80205</v>
      </c>
      <c r="F2276" s="22">
        <v>179</v>
      </c>
      <c r="G2276" s="108">
        <v>2.7533333333333339</v>
      </c>
      <c r="H2276" s="25"/>
      <c r="I2276" s="111">
        <f t="shared" si="70"/>
        <v>0</v>
      </c>
      <c r="J2276" s="107" t="str">
        <f t="shared" si="71"/>
        <v/>
      </c>
    </row>
    <row r="2277" spans="1:10">
      <c r="A2277" s="22">
        <v>2326</v>
      </c>
      <c r="B2277" s="22" t="s">
        <v>15</v>
      </c>
      <c r="C2277" s="40" t="s">
        <v>387</v>
      </c>
      <c r="D2277" s="39" t="s">
        <v>3275</v>
      </c>
      <c r="E2277" s="22">
        <v>80205</v>
      </c>
      <c r="F2277" s="22">
        <v>268</v>
      </c>
      <c r="G2277" s="108">
        <v>0.6</v>
      </c>
      <c r="H2277" s="25"/>
      <c r="I2277" s="111">
        <f t="shared" si="70"/>
        <v>0</v>
      </c>
      <c r="J2277" s="107" t="str">
        <f t="shared" si="71"/>
        <v/>
      </c>
    </row>
    <row r="2278" spans="1:10">
      <c r="A2278" s="22">
        <v>2327</v>
      </c>
      <c r="B2278" s="22" t="s">
        <v>15</v>
      </c>
      <c r="C2278" s="40" t="s">
        <v>7484</v>
      </c>
      <c r="D2278" s="39" t="s">
        <v>14357</v>
      </c>
      <c r="E2278" s="22">
        <v>80205</v>
      </c>
      <c r="F2278" s="22">
        <v>6</v>
      </c>
      <c r="G2278" s="108">
        <v>13.613333333333335</v>
      </c>
      <c r="H2278" s="25"/>
      <c r="I2278" s="111">
        <f t="shared" si="70"/>
        <v>0</v>
      </c>
      <c r="J2278" s="107" t="str">
        <f t="shared" si="71"/>
        <v/>
      </c>
    </row>
    <row r="2279" spans="1:10">
      <c r="A2279" s="22">
        <v>2328</v>
      </c>
      <c r="B2279" s="22" t="s">
        <v>15</v>
      </c>
      <c r="C2279" s="40" t="s">
        <v>7483</v>
      </c>
      <c r="D2279" s="39" t="s">
        <v>14357</v>
      </c>
      <c r="E2279" s="22">
        <v>80205</v>
      </c>
      <c r="F2279" s="22">
        <v>20</v>
      </c>
      <c r="G2279" s="108">
        <v>2.6766666666666663</v>
      </c>
      <c r="H2279" s="25"/>
      <c r="I2279" s="111">
        <f t="shared" si="70"/>
        <v>0</v>
      </c>
      <c r="J2279" s="107" t="str">
        <f t="shared" si="71"/>
        <v/>
      </c>
    </row>
    <row r="2280" spans="1:10">
      <c r="A2280" s="22">
        <v>2329</v>
      </c>
      <c r="B2280" s="22" t="s">
        <v>15</v>
      </c>
      <c r="C2280" s="40" t="s">
        <v>7482</v>
      </c>
      <c r="D2280" s="39" t="s">
        <v>14497</v>
      </c>
      <c r="E2280" s="22">
        <v>80205</v>
      </c>
      <c r="F2280" s="22">
        <v>100</v>
      </c>
      <c r="G2280" s="108">
        <v>4.9866666666666672</v>
      </c>
      <c r="H2280" s="25"/>
      <c r="I2280" s="111">
        <f t="shared" si="70"/>
        <v>0</v>
      </c>
      <c r="J2280" s="107" t="str">
        <f t="shared" si="71"/>
        <v/>
      </c>
    </row>
    <row r="2281" spans="1:10">
      <c r="A2281" s="22">
        <v>2330</v>
      </c>
      <c r="B2281" s="22" t="s">
        <v>15</v>
      </c>
      <c r="C2281" s="40" t="s">
        <v>7481</v>
      </c>
      <c r="D2281" s="39" t="s">
        <v>2752</v>
      </c>
      <c r="E2281" s="22">
        <v>80205</v>
      </c>
      <c r="F2281" s="22">
        <v>100</v>
      </c>
      <c r="G2281" s="108">
        <v>1.29</v>
      </c>
      <c r="H2281" s="25"/>
      <c r="I2281" s="111">
        <f t="shared" si="70"/>
        <v>0</v>
      </c>
      <c r="J2281" s="107" t="str">
        <f t="shared" si="71"/>
        <v/>
      </c>
    </row>
    <row r="2282" spans="1:10">
      <c r="A2282" s="22">
        <v>2331</v>
      </c>
      <c r="B2282" s="22" t="s">
        <v>15</v>
      </c>
      <c r="C2282" s="40" t="s">
        <v>7480</v>
      </c>
      <c r="D2282" s="39" t="s">
        <v>14502</v>
      </c>
      <c r="E2282" s="22">
        <v>80205</v>
      </c>
      <c r="F2282" s="22">
        <v>16</v>
      </c>
      <c r="G2282" s="108">
        <v>8.4833333333333325</v>
      </c>
      <c r="H2282" s="25"/>
      <c r="I2282" s="111">
        <f t="shared" si="70"/>
        <v>0</v>
      </c>
      <c r="J2282" s="107" t="str">
        <f t="shared" si="71"/>
        <v/>
      </c>
    </row>
    <row r="2283" spans="1:10">
      <c r="A2283" s="22">
        <v>2332</v>
      </c>
      <c r="B2283" s="22" t="s">
        <v>15</v>
      </c>
      <c r="C2283" s="40" t="s">
        <v>3270</v>
      </c>
      <c r="D2283" s="39" t="s">
        <v>14673</v>
      </c>
      <c r="E2283" s="22">
        <v>80205</v>
      </c>
      <c r="F2283" s="22">
        <v>15</v>
      </c>
      <c r="G2283" s="108">
        <v>4.4633333333333338</v>
      </c>
      <c r="H2283" s="25"/>
      <c r="I2283" s="111">
        <f t="shared" si="70"/>
        <v>0</v>
      </c>
      <c r="J2283" s="107" t="str">
        <f t="shared" si="71"/>
        <v/>
      </c>
    </row>
    <row r="2284" spans="1:10">
      <c r="A2284" s="22">
        <v>2333</v>
      </c>
      <c r="B2284" s="22" t="s">
        <v>15</v>
      </c>
      <c r="C2284" s="40" t="s">
        <v>7479</v>
      </c>
      <c r="D2284" s="39" t="s">
        <v>14673</v>
      </c>
      <c r="E2284" s="22">
        <v>80205</v>
      </c>
      <c r="F2284" s="22">
        <v>18</v>
      </c>
      <c r="G2284" s="108">
        <v>4.6566666666666663</v>
      </c>
      <c r="H2284" s="25"/>
      <c r="I2284" s="111">
        <f t="shared" si="70"/>
        <v>0</v>
      </c>
      <c r="J2284" s="107" t="str">
        <f t="shared" si="71"/>
        <v/>
      </c>
    </row>
    <row r="2285" spans="1:10">
      <c r="A2285" s="22">
        <v>2334</v>
      </c>
      <c r="B2285" s="22" t="s">
        <v>15</v>
      </c>
      <c r="C2285" s="40" t="s">
        <v>7478</v>
      </c>
      <c r="D2285" s="39" t="s">
        <v>3163</v>
      </c>
      <c r="E2285" s="22">
        <v>80205</v>
      </c>
      <c r="F2285" s="22">
        <v>24</v>
      </c>
      <c r="G2285" s="108">
        <v>5</v>
      </c>
      <c r="H2285" s="25"/>
      <c r="I2285" s="111">
        <f t="shared" si="70"/>
        <v>0</v>
      </c>
      <c r="J2285" s="107" t="str">
        <f t="shared" si="71"/>
        <v/>
      </c>
    </row>
    <row r="2286" spans="1:10">
      <c r="A2286" s="22">
        <v>2335</v>
      </c>
      <c r="B2286" s="22" t="s">
        <v>15</v>
      </c>
      <c r="C2286" s="40" t="s">
        <v>7477</v>
      </c>
      <c r="D2286" s="39" t="s">
        <v>3163</v>
      </c>
      <c r="E2286" s="22">
        <v>80205</v>
      </c>
      <c r="F2286" s="22">
        <v>45</v>
      </c>
      <c r="G2286" s="108">
        <v>2.92</v>
      </c>
      <c r="H2286" s="25"/>
      <c r="I2286" s="111">
        <f t="shared" si="70"/>
        <v>0</v>
      </c>
      <c r="J2286" s="107" t="str">
        <f t="shared" si="71"/>
        <v/>
      </c>
    </row>
    <row r="2287" spans="1:10">
      <c r="A2287" s="22">
        <v>2336</v>
      </c>
      <c r="B2287" s="22" t="s">
        <v>15</v>
      </c>
      <c r="C2287" s="40" t="s">
        <v>7476</v>
      </c>
      <c r="D2287" s="39" t="s">
        <v>3236</v>
      </c>
      <c r="E2287" s="22">
        <v>80205</v>
      </c>
      <c r="F2287" s="22">
        <v>141</v>
      </c>
      <c r="G2287" s="108">
        <v>9.6733333333333338</v>
      </c>
      <c r="H2287" s="25"/>
      <c r="I2287" s="111">
        <f t="shared" si="70"/>
        <v>0</v>
      </c>
      <c r="J2287" s="107" t="str">
        <f t="shared" si="71"/>
        <v/>
      </c>
    </row>
    <row r="2288" spans="1:10">
      <c r="A2288" s="22">
        <v>2337</v>
      </c>
      <c r="B2288" s="22" t="s">
        <v>15</v>
      </c>
      <c r="C2288" s="40" t="s">
        <v>7475</v>
      </c>
      <c r="D2288" s="39" t="s">
        <v>3163</v>
      </c>
      <c r="E2288" s="22">
        <v>80205</v>
      </c>
      <c r="F2288" s="22">
        <v>22</v>
      </c>
      <c r="G2288" s="108">
        <v>4.4233333333333329</v>
      </c>
      <c r="H2288" s="25"/>
      <c r="I2288" s="111">
        <f t="shared" si="70"/>
        <v>0</v>
      </c>
      <c r="J2288" s="107" t="str">
        <f t="shared" si="71"/>
        <v/>
      </c>
    </row>
    <row r="2289" spans="1:10">
      <c r="A2289" s="22">
        <v>2338</v>
      </c>
      <c r="B2289" s="22" t="s">
        <v>15</v>
      </c>
      <c r="C2289" s="40" t="s">
        <v>7474</v>
      </c>
      <c r="D2289" s="39" t="s">
        <v>14458</v>
      </c>
      <c r="E2289" s="22">
        <v>80205</v>
      </c>
      <c r="F2289" s="22">
        <v>7</v>
      </c>
      <c r="G2289" s="108">
        <v>25.74</v>
      </c>
      <c r="H2289" s="25"/>
      <c r="I2289" s="111">
        <f t="shared" si="70"/>
        <v>0</v>
      </c>
      <c r="J2289" s="107" t="str">
        <f t="shared" si="71"/>
        <v/>
      </c>
    </row>
    <row r="2290" spans="1:10">
      <c r="A2290" s="22">
        <v>2339</v>
      </c>
      <c r="B2290" s="22" t="s">
        <v>15</v>
      </c>
      <c r="C2290" s="40" t="s">
        <v>7473</v>
      </c>
      <c r="D2290" s="39" t="s">
        <v>2817</v>
      </c>
      <c r="E2290" s="22">
        <v>80205</v>
      </c>
      <c r="F2290" s="22">
        <v>10</v>
      </c>
      <c r="G2290" s="108">
        <v>5.4033333333333324</v>
      </c>
      <c r="H2290" s="25"/>
      <c r="I2290" s="111">
        <f t="shared" si="70"/>
        <v>0</v>
      </c>
      <c r="J2290" s="107" t="str">
        <f t="shared" si="71"/>
        <v/>
      </c>
    </row>
    <row r="2291" spans="1:10">
      <c r="A2291" s="22">
        <v>2340</v>
      </c>
      <c r="B2291" s="22" t="s">
        <v>15</v>
      </c>
      <c r="C2291" s="40" t="s">
        <v>7472</v>
      </c>
      <c r="D2291" s="39" t="s">
        <v>14458</v>
      </c>
      <c r="E2291" s="22">
        <v>80205</v>
      </c>
      <c r="F2291" s="22">
        <v>19</v>
      </c>
      <c r="G2291" s="108">
        <v>42.393333333333338</v>
      </c>
      <c r="H2291" s="25"/>
      <c r="I2291" s="111">
        <f t="shared" si="70"/>
        <v>0</v>
      </c>
      <c r="J2291" s="107" t="str">
        <f t="shared" si="71"/>
        <v/>
      </c>
    </row>
    <row r="2292" spans="1:10">
      <c r="A2292" s="22">
        <v>2341</v>
      </c>
      <c r="B2292" s="22" t="s">
        <v>15</v>
      </c>
      <c r="C2292" s="40" t="s">
        <v>7471</v>
      </c>
      <c r="D2292" s="39" t="s">
        <v>3933</v>
      </c>
      <c r="E2292" s="22">
        <v>80205</v>
      </c>
      <c r="F2292" s="22">
        <v>60</v>
      </c>
      <c r="G2292" s="108">
        <v>7.5566666666666675</v>
      </c>
      <c r="H2292" s="25"/>
      <c r="I2292" s="111">
        <f t="shared" si="70"/>
        <v>0</v>
      </c>
      <c r="J2292" s="107" t="str">
        <f t="shared" si="71"/>
        <v/>
      </c>
    </row>
    <row r="2293" spans="1:10">
      <c r="A2293" s="22">
        <v>2342</v>
      </c>
      <c r="B2293" s="22" t="s">
        <v>15</v>
      </c>
      <c r="C2293" s="40" t="s">
        <v>7470</v>
      </c>
      <c r="D2293" s="39" t="s">
        <v>3118</v>
      </c>
      <c r="E2293" s="22">
        <v>80205</v>
      </c>
      <c r="F2293" s="22">
        <v>27</v>
      </c>
      <c r="G2293" s="108">
        <v>2.8366666666666664</v>
      </c>
      <c r="H2293" s="25"/>
      <c r="I2293" s="111">
        <f t="shared" si="70"/>
        <v>0</v>
      </c>
      <c r="J2293" s="107" t="str">
        <f t="shared" si="71"/>
        <v/>
      </c>
    </row>
    <row r="2294" spans="1:10">
      <c r="A2294" s="22">
        <v>2343</v>
      </c>
      <c r="B2294" s="22" t="s">
        <v>15</v>
      </c>
      <c r="C2294" s="40" t="s">
        <v>7468</v>
      </c>
      <c r="D2294" s="39" t="s">
        <v>14335</v>
      </c>
      <c r="E2294" s="22">
        <v>80205</v>
      </c>
      <c r="F2294" s="22">
        <v>428</v>
      </c>
      <c r="G2294" s="108">
        <v>0.52333333333333332</v>
      </c>
      <c r="H2294" s="25"/>
      <c r="I2294" s="111">
        <f t="shared" si="70"/>
        <v>0</v>
      </c>
      <c r="J2294" s="107" t="str">
        <f t="shared" si="71"/>
        <v/>
      </c>
    </row>
    <row r="2295" spans="1:10">
      <c r="A2295" s="22">
        <v>2344</v>
      </c>
      <c r="B2295" s="22" t="s">
        <v>15</v>
      </c>
      <c r="C2295" s="40" t="s">
        <v>7467</v>
      </c>
      <c r="D2295" s="39" t="s">
        <v>14335</v>
      </c>
      <c r="E2295" s="22">
        <v>80205</v>
      </c>
      <c r="F2295" s="22">
        <v>75</v>
      </c>
      <c r="G2295" s="108">
        <v>1.02</v>
      </c>
      <c r="H2295" s="25"/>
      <c r="I2295" s="111">
        <f t="shared" si="70"/>
        <v>0</v>
      </c>
      <c r="J2295" s="107" t="str">
        <f t="shared" si="71"/>
        <v/>
      </c>
    </row>
    <row r="2296" spans="1:10">
      <c r="A2296" s="22">
        <v>2345</v>
      </c>
      <c r="B2296" s="22" t="s">
        <v>15</v>
      </c>
      <c r="C2296" s="40" t="s">
        <v>7466</v>
      </c>
      <c r="D2296" s="39" t="s">
        <v>14335</v>
      </c>
      <c r="E2296" s="22">
        <v>80205</v>
      </c>
      <c r="F2296" s="22">
        <v>511</v>
      </c>
      <c r="G2296" s="108">
        <v>0.57666666666666666</v>
      </c>
      <c r="H2296" s="25"/>
      <c r="I2296" s="111">
        <f t="shared" ref="I2296:I2359" si="72">F2296*H2296</f>
        <v>0</v>
      </c>
      <c r="J2296" s="107" t="str">
        <f t="shared" si="71"/>
        <v/>
      </c>
    </row>
    <row r="2297" spans="1:10">
      <c r="A2297" s="22">
        <v>2346</v>
      </c>
      <c r="B2297" s="22" t="s">
        <v>15</v>
      </c>
      <c r="C2297" s="40" t="s">
        <v>7465</v>
      </c>
      <c r="D2297" s="39" t="s">
        <v>2752</v>
      </c>
      <c r="E2297" s="22">
        <v>80205</v>
      </c>
      <c r="F2297" s="22">
        <v>100</v>
      </c>
      <c r="G2297" s="108">
        <v>10.719999999999999</v>
      </c>
      <c r="H2297" s="25"/>
      <c r="I2297" s="111">
        <f t="shared" si="72"/>
        <v>0</v>
      </c>
      <c r="J2297" s="107" t="str">
        <f t="shared" si="71"/>
        <v/>
      </c>
    </row>
    <row r="2298" spans="1:10">
      <c r="A2298" s="22">
        <v>2347</v>
      </c>
      <c r="B2298" s="22" t="s">
        <v>15</v>
      </c>
      <c r="C2298" s="40" t="s">
        <v>7464</v>
      </c>
      <c r="D2298" s="39" t="s">
        <v>2752</v>
      </c>
      <c r="E2298" s="22">
        <v>80205</v>
      </c>
      <c r="F2298" s="22">
        <v>732</v>
      </c>
      <c r="G2298" s="108">
        <v>7.5999999999999988</v>
      </c>
      <c r="H2298" s="25"/>
      <c r="I2298" s="111">
        <f t="shared" si="72"/>
        <v>0</v>
      </c>
      <c r="J2298" s="107" t="str">
        <f t="shared" si="71"/>
        <v/>
      </c>
    </row>
    <row r="2299" spans="1:10">
      <c r="A2299" s="22">
        <v>2348</v>
      </c>
      <c r="B2299" s="22" t="s">
        <v>15</v>
      </c>
      <c r="C2299" s="40" t="s">
        <v>366</v>
      </c>
      <c r="D2299" s="39" t="s">
        <v>2752</v>
      </c>
      <c r="E2299" s="22">
        <v>80205</v>
      </c>
      <c r="F2299" s="22">
        <v>3712</v>
      </c>
      <c r="G2299" s="108">
        <v>5.4533333333333331</v>
      </c>
      <c r="H2299" s="25"/>
      <c r="I2299" s="111">
        <f t="shared" si="72"/>
        <v>0</v>
      </c>
      <c r="J2299" s="107" t="str">
        <f t="shared" si="71"/>
        <v/>
      </c>
    </row>
    <row r="2300" spans="1:10">
      <c r="A2300" s="22">
        <v>2349</v>
      </c>
      <c r="B2300" s="22" t="s">
        <v>15</v>
      </c>
      <c r="C2300" s="40" t="s">
        <v>7463</v>
      </c>
      <c r="D2300" s="39" t="s">
        <v>2752</v>
      </c>
      <c r="E2300" s="22">
        <v>80205</v>
      </c>
      <c r="F2300" s="22">
        <v>312</v>
      </c>
      <c r="G2300" s="108">
        <v>0.19666666666666668</v>
      </c>
      <c r="H2300" s="25"/>
      <c r="I2300" s="111">
        <f t="shared" si="72"/>
        <v>0</v>
      </c>
      <c r="J2300" s="107" t="str">
        <f t="shared" si="71"/>
        <v/>
      </c>
    </row>
    <row r="2301" spans="1:10">
      <c r="A2301" s="22">
        <v>2350</v>
      </c>
      <c r="B2301" s="22" t="s">
        <v>15</v>
      </c>
      <c r="C2301" s="40" t="s">
        <v>7462</v>
      </c>
      <c r="D2301" s="39" t="s">
        <v>2752</v>
      </c>
      <c r="E2301" s="22">
        <v>80205</v>
      </c>
      <c r="F2301" s="22">
        <v>624</v>
      </c>
      <c r="G2301" s="108">
        <v>0.16</v>
      </c>
      <c r="H2301" s="25"/>
      <c r="I2301" s="111">
        <f t="shared" si="72"/>
        <v>0</v>
      </c>
      <c r="J2301" s="107" t="str">
        <f t="shared" si="71"/>
        <v/>
      </c>
    </row>
    <row r="2302" spans="1:10">
      <c r="A2302" s="22">
        <v>2351</v>
      </c>
      <c r="B2302" s="22" t="s">
        <v>15</v>
      </c>
      <c r="C2302" s="40" t="s">
        <v>7461</v>
      </c>
      <c r="D2302" s="39" t="s">
        <v>2752</v>
      </c>
      <c r="E2302" s="22">
        <v>80205</v>
      </c>
      <c r="F2302" s="22">
        <v>34</v>
      </c>
      <c r="G2302" s="108">
        <v>5.830000000000001</v>
      </c>
      <c r="H2302" s="25"/>
      <c r="I2302" s="111">
        <f t="shared" si="72"/>
        <v>0</v>
      </c>
      <c r="J2302" s="107" t="str">
        <f t="shared" si="71"/>
        <v/>
      </c>
    </row>
    <row r="2303" spans="1:10">
      <c r="A2303" s="22">
        <v>2352</v>
      </c>
      <c r="B2303" s="22" t="s">
        <v>15</v>
      </c>
      <c r="C2303" s="40" t="s">
        <v>3255</v>
      </c>
      <c r="D2303" s="39" t="s">
        <v>2974</v>
      </c>
      <c r="E2303" s="22">
        <v>80205</v>
      </c>
      <c r="F2303" s="22">
        <v>200</v>
      </c>
      <c r="G2303" s="108">
        <v>2.2200000000000002</v>
      </c>
      <c r="H2303" s="25"/>
      <c r="I2303" s="111">
        <f t="shared" si="72"/>
        <v>0</v>
      </c>
      <c r="J2303" s="107" t="str">
        <f t="shared" si="71"/>
        <v/>
      </c>
    </row>
    <row r="2304" spans="1:10">
      <c r="A2304" s="22">
        <v>2353</v>
      </c>
      <c r="B2304" s="22" t="s">
        <v>15</v>
      </c>
      <c r="C2304" s="40" t="s">
        <v>7460</v>
      </c>
      <c r="D2304" s="39" t="s">
        <v>14714</v>
      </c>
      <c r="E2304" s="22">
        <v>80205</v>
      </c>
      <c r="F2304" s="22">
        <v>600</v>
      </c>
      <c r="G2304" s="108">
        <v>2.3266666666666667</v>
      </c>
      <c r="H2304" s="25"/>
      <c r="I2304" s="111">
        <f t="shared" si="72"/>
        <v>0</v>
      </c>
      <c r="J2304" s="107" t="str">
        <f t="shared" si="71"/>
        <v/>
      </c>
    </row>
    <row r="2305" spans="1:10">
      <c r="A2305" s="22">
        <v>2354</v>
      </c>
      <c r="B2305" s="22" t="s">
        <v>15</v>
      </c>
      <c r="C2305" s="40" t="s">
        <v>7459</v>
      </c>
      <c r="D2305" s="39" t="s">
        <v>2974</v>
      </c>
      <c r="E2305" s="22">
        <v>80205</v>
      </c>
      <c r="F2305" s="22">
        <v>300</v>
      </c>
      <c r="G2305" s="108">
        <v>2.3699999999999997</v>
      </c>
      <c r="H2305" s="25"/>
      <c r="I2305" s="111">
        <f t="shared" si="72"/>
        <v>0</v>
      </c>
      <c r="J2305" s="107" t="str">
        <f t="shared" si="71"/>
        <v/>
      </c>
    </row>
    <row r="2306" spans="1:10">
      <c r="A2306" s="22">
        <v>2355</v>
      </c>
      <c r="B2306" s="22" t="s">
        <v>15</v>
      </c>
      <c r="C2306" s="40" t="s">
        <v>7457</v>
      </c>
      <c r="D2306" s="39" t="s">
        <v>7458</v>
      </c>
      <c r="E2306" s="22">
        <v>80205</v>
      </c>
      <c r="F2306" s="22">
        <v>5</v>
      </c>
      <c r="G2306" s="108">
        <v>31.743333333333336</v>
      </c>
      <c r="H2306" s="25"/>
      <c r="I2306" s="111">
        <f t="shared" si="72"/>
        <v>0</v>
      </c>
      <c r="J2306" s="107" t="str">
        <f t="shared" ref="J2306:J2369" si="73">IF(H:H&gt;G:G, "Above Estimated Unit Price", "")</f>
        <v/>
      </c>
    </row>
    <row r="2307" spans="1:10">
      <c r="A2307" s="22">
        <v>2356</v>
      </c>
      <c r="B2307" s="22" t="s">
        <v>15</v>
      </c>
      <c r="C2307" s="40" t="s">
        <v>3251</v>
      </c>
      <c r="D2307" s="39" t="s">
        <v>2974</v>
      </c>
      <c r="E2307" s="22">
        <v>80205</v>
      </c>
      <c r="F2307" s="22">
        <v>200</v>
      </c>
      <c r="G2307" s="108">
        <v>42.919999999999995</v>
      </c>
      <c r="H2307" s="25"/>
      <c r="I2307" s="111">
        <f t="shared" si="72"/>
        <v>0</v>
      </c>
      <c r="J2307" s="107" t="str">
        <f t="shared" si="73"/>
        <v/>
      </c>
    </row>
    <row r="2308" spans="1:10">
      <c r="A2308" s="22">
        <v>2357</v>
      </c>
      <c r="B2308" s="22" t="s">
        <v>15</v>
      </c>
      <c r="C2308" s="40" t="s">
        <v>3250</v>
      </c>
      <c r="D2308" s="39" t="s">
        <v>2974</v>
      </c>
      <c r="E2308" s="22">
        <v>11815</v>
      </c>
      <c r="F2308" s="22">
        <v>200</v>
      </c>
      <c r="G2308" s="108">
        <v>0.56000000000000005</v>
      </c>
      <c r="H2308" s="25"/>
      <c r="I2308" s="111">
        <f t="shared" si="72"/>
        <v>0</v>
      </c>
      <c r="J2308" s="107" t="str">
        <f t="shared" si="73"/>
        <v/>
      </c>
    </row>
    <row r="2309" spans="1:10">
      <c r="A2309" s="22">
        <v>2358</v>
      </c>
      <c r="B2309" s="22" t="s">
        <v>15</v>
      </c>
      <c r="C2309" s="40" t="s">
        <v>7456</v>
      </c>
      <c r="D2309" s="39" t="s">
        <v>14714</v>
      </c>
      <c r="E2309" s="22">
        <v>80205</v>
      </c>
      <c r="F2309" s="22">
        <v>200</v>
      </c>
      <c r="G2309" s="108">
        <v>10.666666666666666</v>
      </c>
      <c r="H2309" s="25"/>
      <c r="I2309" s="111">
        <f t="shared" si="72"/>
        <v>0</v>
      </c>
      <c r="J2309" s="107" t="str">
        <f t="shared" si="73"/>
        <v/>
      </c>
    </row>
    <row r="2310" spans="1:10">
      <c r="A2310" s="22">
        <v>2359</v>
      </c>
      <c r="B2310" s="22" t="s">
        <v>15</v>
      </c>
      <c r="C2310" s="40" t="s">
        <v>7455</v>
      </c>
      <c r="D2310" s="39" t="s">
        <v>2974</v>
      </c>
      <c r="E2310" s="22">
        <v>80205</v>
      </c>
      <c r="F2310" s="22">
        <v>80</v>
      </c>
      <c r="G2310" s="108">
        <v>23.14</v>
      </c>
      <c r="H2310" s="25"/>
      <c r="I2310" s="111">
        <f t="shared" si="72"/>
        <v>0</v>
      </c>
      <c r="J2310" s="107" t="str">
        <f t="shared" si="73"/>
        <v/>
      </c>
    </row>
    <row r="2311" spans="1:10">
      <c r="A2311" s="22">
        <v>2360</v>
      </c>
      <c r="B2311" s="22" t="s">
        <v>15</v>
      </c>
      <c r="C2311" s="40" t="s">
        <v>7454</v>
      </c>
      <c r="D2311" s="39" t="s">
        <v>2974</v>
      </c>
      <c r="E2311" s="22">
        <v>80205</v>
      </c>
      <c r="F2311" s="22">
        <v>200</v>
      </c>
      <c r="G2311" s="108">
        <v>44.853333333333332</v>
      </c>
      <c r="H2311" s="25"/>
      <c r="I2311" s="111">
        <f t="shared" si="72"/>
        <v>0</v>
      </c>
      <c r="J2311" s="107" t="str">
        <f t="shared" si="73"/>
        <v/>
      </c>
    </row>
    <row r="2312" spans="1:10">
      <c r="A2312" s="22">
        <v>2361</v>
      </c>
      <c r="B2312" s="22" t="s">
        <v>15</v>
      </c>
      <c r="C2312" s="40" t="s">
        <v>7453</v>
      </c>
      <c r="D2312" s="39" t="s">
        <v>2974</v>
      </c>
      <c r="E2312" s="22">
        <v>80205</v>
      </c>
      <c r="F2312" s="22">
        <v>200</v>
      </c>
      <c r="G2312" s="108">
        <v>45.616666666666667</v>
      </c>
      <c r="H2312" s="25"/>
      <c r="I2312" s="111">
        <f t="shared" si="72"/>
        <v>0</v>
      </c>
      <c r="J2312" s="107" t="str">
        <f t="shared" si="73"/>
        <v/>
      </c>
    </row>
    <row r="2313" spans="1:10">
      <c r="A2313" s="22">
        <v>2362</v>
      </c>
      <c r="B2313" s="22" t="s">
        <v>15</v>
      </c>
      <c r="C2313" s="40" t="s">
        <v>7452</v>
      </c>
      <c r="D2313" s="39" t="s">
        <v>7450</v>
      </c>
      <c r="E2313" s="22">
        <v>80205</v>
      </c>
      <c r="F2313" s="22">
        <v>200</v>
      </c>
      <c r="G2313" s="108">
        <v>32.6</v>
      </c>
      <c r="H2313" s="25"/>
      <c r="I2313" s="111">
        <f t="shared" si="72"/>
        <v>0</v>
      </c>
      <c r="J2313" s="107" t="str">
        <f t="shared" si="73"/>
        <v/>
      </c>
    </row>
    <row r="2314" spans="1:10">
      <c r="A2314" s="22">
        <v>2363</v>
      </c>
      <c r="B2314" s="22" t="s">
        <v>15</v>
      </c>
      <c r="C2314" s="40" t="s">
        <v>7451</v>
      </c>
      <c r="D2314" s="39" t="s">
        <v>7450</v>
      </c>
      <c r="E2314" s="22">
        <v>80205</v>
      </c>
      <c r="F2314" s="22">
        <v>200</v>
      </c>
      <c r="G2314" s="108">
        <v>36.78</v>
      </c>
      <c r="H2314" s="25"/>
      <c r="I2314" s="111">
        <f t="shared" si="72"/>
        <v>0</v>
      </c>
      <c r="J2314" s="107" t="str">
        <f t="shared" si="73"/>
        <v/>
      </c>
    </row>
    <row r="2315" spans="1:10">
      <c r="A2315" s="22">
        <v>2364</v>
      </c>
      <c r="B2315" s="22" t="s">
        <v>15</v>
      </c>
      <c r="C2315" s="40" t="s">
        <v>7449</v>
      </c>
      <c r="D2315" s="39" t="s">
        <v>2974</v>
      </c>
      <c r="E2315" s="22">
        <v>80205</v>
      </c>
      <c r="F2315" s="22">
        <v>35</v>
      </c>
      <c r="G2315" s="108">
        <v>39.996666666666663</v>
      </c>
      <c r="H2315" s="25"/>
      <c r="I2315" s="111">
        <f t="shared" si="72"/>
        <v>0</v>
      </c>
      <c r="J2315" s="107" t="str">
        <f t="shared" si="73"/>
        <v/>
      </c>
    </row>
    <row r="2316" spans="1:10">
      <c r="A2316" s="22">
        <v>2365</v>
      </c>
      <c r="B2316" s="22" t="s">
        <v>15</v>
      </c>
      <c r="C2316" s="40" t="s">
        <v>7448</v>
      </c>
      <c r="D2316" s="39" t="s">
        <v>2974</v>
      </c>
      <c r="E2316" s="22">
        <v>13499</v>
      </c>
      <c r="F2316" s="22">
        <v>100</v>
      </c>
      <c r="G2316" s="108">
        <v>16.52</v>
      </c>
      <c r="H2316" s="25"/>
      <c r="I2316" s="111">
        <f t="shared" si="72"/>
        <v>0</v>
      </c>
      <c r="J2316" s="107" t="str">
        <f t="shared" si="73"/>
        <v/>
      </c>
    </row>
    <row r="2317" spans="1:10">
      <c r="A2317" s="22">
        <v>2366</v>
      </c>
      <c r="B2317" s="22" t="s">
        <v>15</v>
      </c>
      <c r="C2317" s="40" t="s">
        <v>7447</v>
      </c>
      <c r="D2317" s="39" t="s">
        <v>14714</v>
      </c>
      <c r="E2317" s="22">
        <v>80205</v>
      </c>
      <c r="F2317" s="22">
        <v>400</v>
      </c>
      <c r="G2317" s="108">
        <v>35.703333333333333</v>
      </c>
      <c r="H2317" s="25"/>
      <c r="I2317" s="111">
        <f t="shared" si="72"/>
        <v>0</v>
      </c>
      <c r="J2317" s="107" t="str">
        <f t="shared" si="73"/>
        <v/>
      </c>
    </row>
    <row r="2318" spans="1:10">
      <c r="A2318" s="22">
        <v>2367</v>
      </c>
      <c r="B2318" s="22" t="s">
        <v>15</v>
      </c>
      <c r="C2318" s="40" t="s">
        <v>7446</v>
      </c>
      <c r="D2318" s="39" t="s">
        <v>2974</v>
      </c>
      <c r="E2318" s="22">
        <v>80205</v>
      </c>
      <c r="F2318" s="22">
        <v>400</v>
      </c>
      <c r="G2318" s="108">
        <v>1.71</v>
      </c>
      <c r="H2318" s="25"/>
      <c r="I2318" s="111">
        <f t="shared" si="72"/>
        <v>0</v>
      </c>
      <c r="J2318" s="107" t="str">
        <f t="shared" si="73"/>
        <v/>
      </c>
    </row>
    <row r="2319" spans="1:10">
      <c r="A2319" s="22">
        <v>2368</v>
      </c>
      <c r="B2319" s="22" t="s">
        <v>15</v>
      </c>
      <c r="C2319" s="40" t="s">
        <v>7445</v>
      </c>
      <c r="D2319" s="39" t="s">
        <v>14714</v>
      </c>
      <c r="E2319" s="22">
        <v>80205</v>
      </c>
      <c r="F2319" s="22">
        <v>100</v>
      </c>
      <c r="G2319" s="108">
        <v>73.623333333333335</v>
      </c>
      <c r="H2319" s="25"/>
      <c r="I2319" s="111">
        <f t="shared" si="72"/>
        <v>0</v>
      </c>
      <c r="J2319" s="107" t="str">
        <f t="shared" si="73"/>
        <v/>
      </c>
    </row>
    <row r="2320" spans="1:10">
      <c r="A2320" s="22">
        <v>2369</v>
      </c>
      <c r="B2320" s="22" t="s">
        <v>15</v>
      </c>
      <c r="C2320" s="40" t="s">
        <v>7444</v>
      </c>
      <c r="D2320" s="39" t="s">
        <v>2974</v>
      </c>
      <c r="E2320" s="22">
        <v>80205</v>
      </c>
      <c r="F2320" s="22">
        <v>400</v>
      </c>
      <c r="G2320" s="108">
        <v>76.756666666666661</v>
      </c>
      <c r="H2320" s="25"/>
      <c r="I2320" s="111">
        <f t="shared" si="72"/>
        <v>0</v>
      </c>
      <c r="J2320" s="107" t="str">
        <f t="shared" si="73"/>
        <v/>
      </c>
    </row>
    <row r="2321" spans="1:10">
      <c r="A2321" s="22">
        <v>2370</v>
      </c>
      <c r="B2321" s="22" t="s">
        <v>15</v>
      </c>
      <c r="C2321" s="40" t="s">
        <v>7443</v>
      </c>
      <c r="D2321" s="39" t="s">
        <v>14714</v>
      </c>
      <c r="E2321" s="22">
        <v>80205</v>
      </c>
      <c r="F2321" s="22">
        <v>100</v>
      </c>
      <c r="G2321" s="108">
        <v>47.336666666666666</v>
      </c>
      <c r="H2321" s="25"/>
      <c r="I2321" s="111">
        <f t="shared" si="72"/>
        <v>0</v>
      </c>
      <c r="J2321" s="107" t="str">
        <f t="shared" si="73"/>
        <v/>
      </c>
    </row>
    <row r="2322" spans="1:10">
      <c r="A2322" s="22">
        <v>2371</v>
      </c>
      <c r="B2322" s="22" t="s">
        <v>15</v>
      </c>
      <c r="C2322" s="40" t="s">
        <v>7442</v>
      </c>
      <c r="D2322" s="39" t="s">
        <v>2974</v>
      </c>
      <c r="E2322" s="22">
        <v>80205</v>
      </c>
      <c r="F2322" s="22">
        <v>400</v>
      </c>
      <c r="G2322" s="108">
        <v>1.3866666666666667</v>
      </c>
      <c r="H2322" s="25"/>
      <c r="I2322" s="111">
        <f t="shared" si="72"/>
        <v>0</v>
      </c>
      <c r="J2322" s="107" t="str">
        <f t="shared" si="73"/>
        <v/>
      </c>
    </row>
    <row r="2323" spans="1:10">
      <c r="A2323" s="22">
        <v>2372</v>
      </c>
      <c r="B2323" s="22" t="s">
        <v>15</v>
      </c>
      <c r="C2323" s="40" t="s">
        <v>7441</v>
      </c>
      <c r="D2323" s="39" t="s">
        <v>14714</v>
      </c>
      <c r="E2323" s="22">
        <v>80205</v>
      </c>
      <c r="F2323" s="22">
        <v>299</v>
      </c>
      <c r="G2323" s="108">
        <v>93.719999999999985</v>
      </c>
      <c r="H2323" s="25"/>
      <c r="I2323" s="111">
        <f t="shared" si="72"/>
        <v>0</v>
      </c>
      <c r="J2323" s="107" t="str">
        <f t="shared" si="73"/>
        <v/>
      </c>
    </row>
    <row r="2324" spans="1:10">
      <c r="A2324" s="22">
        <v>2373</v>
      </c>
      <c r="B2324" s="22" t="s">
        <v>15</v>
      </c>
      <c r="C2324" s="40" t="s">
        <v>7440</v>
      </c>
      <c r="D2324" s="39" t="s">
        <v>3834</v>
      </c>
      <c r="E2324" s="22">
        <v>80205</v>
      </c>
      <c r="F2324" s="22">
        <v>5</v>
      </c>
      <c r="G2324" s="108">
        <v>398.16</v>
      </c>
      <c r="H2324" s="25"/>
      <c r="I2324" s="111">
        <f t="shared" si="72"/>
        <v>0</v>
      </c>
      <c r="J2324" s="107" t="str">
        <f t="shared" si="73"/>
        <v/>
      </c>
    </row>
    <row r="2325" spans="1:10">
      <c r="A2325" s="22">
        <v>2374</v>
      </c>
      <c r="B2325" s="22" t="s">
        <v>15</v>
      </c>
      <c r="C2325" s="40" t="s">
        <v>7439</v>
      </c>
      <c r="D2325" s="39" t="s">
        <v>7438</v>
      </c>
      <c r="E2325" s="22">
        <v>80205</v>
      </c>
      <c r="F2325" s="22">
        <v>20</v>
      </c>
      <c r="G2325" s="108">
        <v>95.466666666666654</v>
      </c>
      <c r="H2325" s="25"/>
      <c r="I2325" s="111">
        <f t="shared" si="72"/>
        <v>0</v>
      </c>
      <c r="J2325" s="107" t="str">
        <f t="shared" si="73"/>
        <v/>
      </c>
    </row>
    <row r="2326" spans="1:10">
      <c r="A2326" s="22">
        <v>2375</v>
      </c>
      <c r="B2326" s="22" t="s">
        <v>15</v>
      </c>
      <c r="C2326" s="40" t="s">
        <v>7437</v>
      </c>
      <c r="D2326" s="39" t="s">
        <v>3834</v>
      </c>
      <c r="E2326" s="22">
        <v>80205</v>
      </c>
      <c r="F2326" s="22">
        <v>9</v>
      </c>
      <c r="G2326" s="108">
        <v>53.353333333333332</v>
      </c>
      <c r="H2326" s="25"/>
      <c r="I2326" s="111">
        <f t="shared" si="72"/>
        <v>0</v>
      </c>
      <c r="J2326" s="107" t="str">
        <f t="shared" si="73"/>
        <v/>
      </c>
    </row>
    <row r="2327" spans="1:10">
      <c r="A2327" s="22">
        <v>2376</v>
      </c>
      <c r="B2327" s="22" t="s">
        <v>15</v>
      </c>
      <c r="C2327" s="40" t="s">
        <v>7436</v>
      </c>
      <c r="D2327" s="39" t="s">
        <v>2752</v>
      </c>
      <c r="E2327" s="22">
        <v>80205</v>
      </c>
      <c r="F2327" s="22">
        <v>5</v>
      </c>
      <c r="G2327" s="108">
        <v>56.853333333333332</v>
      </c>
      <c r="H2327" s="25"/>
      <c r="I2327" s="111">
        <f t="shared" si="72"/>
        <v>0</v>
      </c>
      <c r="J2327" s="107" t="str">
        <f t="shared" si="73"/>
        <v/>
      </c>
    </row>
    <row r="2328" spans="1:10">
      <c r="A2328" s="22">
        <v>2377</v>
      </c>
      <c r="B2328" s="22" t="s">
        <v>15</v>
      </c>
      <c r="C2328" s="40" t="s">
        <v>7435</v>
      </c>
      <c r="D2328" s="39" t="s">
        <v>6506</v>
      </c>
      <c r="E2328" s="22">
        <v>21849</v>
      </c>
      <c r="F2328" s="22">
        <v>3950</v>
      </c>
      <c r="G2328" s="108">
        <v>2.2799999999999998</v>
      </c>
      <c r="H2328" s="25"/>
      <c r="I2328" s="111">
        <f t="shared" si="72"/>
        <v>0</v>
      </c>
      <c r="J2328" s="107" t="str">
        <f t="shared" si="73"/>
        <v/>
      </c>
    </row>
    <row r="2329" spans="1:10">
      <c r="A2329" s="22">
        <v>2378</v>
      </c>
      <c r="B2329" s="22" t="s">
        <v>15</v>
      </c>
      <c r="C2329" s="40" t="s">
        <v>7434</v>
      </c>
      <c r="D2329" s="39" t="s">
        <v>14715</v>
      </c>
      <c r="E2329" s="22">
        <v>14711</v>
      </c>
      <c r="F2329" s="22">
        <v>100</v>
      </c>
      <c r="G2329" s="108">
        <v>3.72</v>
      </c>
      <c r="H2329" s="25"/>
      <c r="I2329" s="111">
        <f t="shared" si="72"/>
        <v>0</v>
      </c>
      <c r="J2329" s="107" t="str">
        <f t="shared" si="73"/>
        <v/>
      </c>
    </row>
    <row r="2330" spans="1:10">
      <c r="A2330" s="22">
        <v>2379</v>
      </c>
      <c r="B2330" s="22" t="s">
        <v>15</v>
      </c>
      <c r="C2330" s="40" t="s">
        <v>7434</v>
      </c>
      <c r="D2330" s="39" t="s">
        <v>3410</v>
      </c>
      <c r="E2330" s="22">
        <v>80205</v>
      </c>
      <c r="F2330" s="22">
        <v>294</v>
      </c>
      <c r="G2330" s="108">
        <v>3.0300000000000007</v>
      </c>
      <c r="H2330" s="25"/>
      <c r="I2330" s="111">
        <f t="shared" si="72"/>
        <v>0</v>
      </c>
      <c r="J2330" s="107" t="str">
        <f t="shared" si="73"/>
        <v/>
      </c>
    </row>
    <row r="2331" spans="1:10">
      <c r="A2331" s="22">
        <v>2380</v>
      </c>
      <c r="B2331" s="22" t="s">
        <v>15</v>
      </c>
      <c r="C2331" s="40" t="s">
        <v>345</v>
      </c>
      <c r="D2331" s="39" t="s">
        <v>3410</v>
      </c>
      <c r="E2331" s="22">
        <v>80205</v>
      </c>
      <c r="F2331" s="22">
        <v>92</v>
      </c>
      <c r="G2331" s="108">
        <v>2.5933333333333333</v>
      </c>
      <c r="H2331" s="25"/>
      <c r="I2331" s="111">
        <f t="shared" si="72"/>
        <v>0</v>
      </c>
      <c r="J2331" s="107" t="str">
        <f t="shared" si="73"/>
        <v/>
      </c>
    </row>
    <row r="2332" spans="1:10">
      <c r="A2332" s="22">
        <v>2381</v>
      </c>
      <c r="B2332" s="22" t="s">
        <v>15</v>
      </c>
      <c r="C2332" s="40" t="s">
        <v>7433</v>
      </c>
      <c r="D2332" s="39" t="s">
        <v>3410</v>
      </c>
      <c r="E2332" s="22">
        <v>80205</v>
      </c>
      <c r="F2332" s="22">
        <v>77</v>
      </c>
      <c r="G2332" s="108">
        <v>4.3466666666666667</v>
      </c>
      <c r="H2332" s="25"/>
      <c r="I2332" s="111">
        <f t="shared" si="72"/>
        <v>0</v>
      </c>
      <c r="J2332" s="107" t="str">
        <f t="shared" si="73"/>
        <v/>
      </c>
    </row>
    <row r="2333" spans="1:10">
      <c r="A2333" s="22">
        <v>2382</v>
      </c>
      <c r="B2333" s="22" t="s">
        <v>15</v>
      </c>
      <c r="C2333" s="40" t="s">
        <v>340</v>
      </c>
      <c r="D2333" s="39" t="s">
        <v>3410</v>
      </c>
      <c r="E2333" s="22">
        <v>80205</v>
      </c>
      <c r="F2333" s="22">
        <v>35</v>
      </c>
      <c r="G2333" s="108">
        <v>5.16</v>
      </c>
      <c r="H2333" s="25"/>
      <c r="I2333" s="111">
        <f t="shared" si="72"/>
        <v>0</v>
      </c>
      <c r="J2333" s="107" t="str">
        <f t="shared" si="73"/>
        <v/>
      </c>
    </row>
    <row r="2334" spans="1:10">
      <c r="A2334" s="22">
        <v>2383</v>
      </c>
      <c r="B2334" s="22" t="s">
        <v>15</v>
      </c>
      <c r="C2334" s="40" t="s">
        <v>7432</v>
      </c>
      <c r="D2334" s="39" t="s">
        <v>3410</v>
      </c>
      <c r="E2334" s="22">
        <v>80205</v>
      </c>
      <c r="F2334" s="22">
        <v>30</v>
      </c>
      <c r="G2334" s="108">
        <v>3.0499999999999994</v>
      </c>
      <c r="H2334" s="25"/>
      <c r="I2334" s="111">
        <f t="shared" si="72"/>
        <v>0</v>
      </c>
      <c r="J2334" s="107" t="str">
        <f t="shared" si="73"/>
        <v/>
      </c>
    </row>
    <row r="2335" spans="1:10">
      <c r="A2335" s="22">
        <v>2384</v>
      </c>
      <c r="B2335" s="22" t="s">
        <v>15</v>
      </c>
      <c r="C2335" s="40" t="s">
        <v>7431</v>
      </c>
      <c r="D2335" s="39" t="s">
        <v>3410</v>
      </c>
      <c r="E2335" s="22">
        <v>80205</v>
      </c>
      <c r="F2335" s="22">
        <v>8</v>
      </c>
      <c r="G2335" s="108">
        <v>11.83</v>
      </c>
      <c r="H2335" s="25"/>
      <c r="I2335" s="111">
        <f t="shared" si="72"/>
        <v>0</v>
      </c>
      <c r="J2335" s="107" t="str">
        <f t="shared" si="73"/>
        <v/>
      </c>
    </row>
    <row r="2336" spans="1:10">
      <c r="A2336" s="22">
        <v>2385</v>
      </c>
      <c r="B2336" s="22" t="s">
        <v>15</v>
      </c>
      <c r="C2336" s="40" t="s">
        <v>7430</v>
      </c>
      <c r="D2336" s="39" t="s">
        <v>14716</v>
      </c>
      <c r="E2336" s="22">
        <v>80205</v>
      </c>
      <c r="F2336" s="22">
        <v>37</v>
      </c>
      <c r="G2336" s="108">
        <v>1.6566666666666665</v>
      </c>
      <c r="H2336" s="25"/>
      <c r="I2336" s="111">
        <f t="shared" si="72"/>
        <v>0</v>
      </c>
      <c r="J2336" s="107" t="str">
        <f t="shared" si="73"/>
        <v/>
      </c>
    </row>
    <row r="2337" spans="1:10">
      <c r="A2337" s="22">
        <v>2386</v>
      </c>
      <c r="B2337" s="22" t="s">
        <v>15</v>
      </c>
      <c r="C2337" s="40" t="s">
        <v>7429</v>
      </c>
      <c r="D2337" s="39" t="s">
        <v>14716</v>
      </c>
      <c r="E2337" s="22">
        <v>80205</v>
      </c>
      <c r="F2337" s="22">
        <v>41</v>
      </c>
      <c r="G2337" s="108">
        <v>1.71</v>
      </c>
      <c r="H2337" s="25"/>
      <c r="I2337" s="111">
        <f t="shared" si="72"/>
        <v>0</v>
      </c>
      <c r="J2337" s="107" t="str">
        <f t="shared" si="73"/>
        <v/>
      </c>
    </row>
    <row r="2338" spans="1:10">
      <c r="A2338" s="22">
        <v>2387</v>
      </c>
      <c r="B2338" s="22" t="s">
        <v>15</v>
      </c>
      <c r="C2338" s="40" t="s">
        <v>7428</v>
      </c>
      <c r="D2338" s="39" t="s">
        <v>4031</v>
      </c>
      <c r="E2338" s="22">
        <v>80205</v>
      </c>
      <c r="F2338" s="22">
        <v>5</v>
      </c>
      <c r="G2338" s="108">
        <v>21.296666666666667</v>
      </c>
      <c r="H2338" s="25"/>
      <c r="I2338" s="111">
        <f t="shared" si="72"/>
        <v>0</v>
      </c>
      <c r="J2338" s="107" t="str">
        <f t="shared" si="73"/>
        <v/>
      </c>
    </row>
    <row r="2339" spans="1:10">
      <c r="A2339" s="22">
        <v>2388</v>
      </c>
      <c r="B2339" s="22" t="s">
        <v>15</v>
      </c>
      <c r="C2339" s="40" t="s">
        <v>7427</v>
      </c>
      <c r="D2339" s="39" t="s">
        <v>3236</v>
      </c>
      <c r="E2339" s="22">
        <v>80205</v>
      </c>
      <c r="F2339" s="22">
        <v>5</v>
      </c>
      <c r="G2339" s="108">
        <v>39.83</v>
      </c>
      <c r="H2339" s="25"/>
      <c r="I2339" s="111">
        <f t="shared" si="72"/>
        <v>0</v>
      </c>
      <c r="J2339" s="107" t="str">
        <f t="shared" si="73"/>
        <v/>
      </c>
    </row>
    <row r="2340" spans="1:10">
      <c r="A2340" s="22">
        <v>2389</v>
      </c>
      <c r="B2340" s="22" t="s">
        <v>15</v>
      </c>
      <c r="C2340" s="40" t="s">
        <v>7426</v>
      </c>
      <c r="D2340" s="39" t="s">
        <v>3236</v>
      </c>
      <c r="E2340" s="22">
        <v>80205</v>
      </c>
      <c r="F2340" s="22">
        <v>10</v>
      </c>
      <c r="G2340" s="108">
        <v>10.116666666666667</v>
      </c>
      <c r="H2340" s="25"/>
      <c r="I2340" s="111">
        <f t="shared" si="72"/>
        <v>0</v>
      </c>
      <c r="J2340" s="107" t="str">
        <f t="shared" si="73"/>
        <v/>
      </c>
    </row>
    <row r="2341" spans="1:10">
      <c r="A2341" s="22">
        <v>2390</v>
      </c>
      <c r="B2341" s="22" t="s">
        <v>15</v>
      </c>
      <c r="C2341" s="40" t="s">
        <v>7425</v>
      </c>
      <c r="D2341" s="39" t="s">
        <v>3082</v>
      </c>
      <c r="E2341" s="22">
        <v>80205</v>
      </c>
      <c r="F2341" s="22">
        <v>13</v>
      </c>
      <c r="G2341" s="108">
        <v>5.0133333333333328</v>
      </c>
      <c r="H2341" s="25"/>
      <c r="I2341" s="111">
        <f t="shared" si="72"/>
        <v>0</v>
      </c>
      <c r="J2341" s="107" t="str">
        <f t="shared" si="73"/>
        <v/>
      </c>
    </row>
    <row r="2342" spans="1:10">
      <c r="A2342" s="22">
        <v>2391</v>
      </c>
      <c r="B2342" s="22" t="s">
        <v>15</v>
      </c>
      <c r="C2342" s="40" t="s">
        <v>7424</v>
      </c>
      <c r="D2342" s="39" t="s">
        <v>3235</v>
      </c>
      <c r="E2342" s="22">
        <v>80205</v>
      </c>
      <c r="F2342" s="22">
        <v>10</v>
      </c>
      <c r="G2342" s="108">
        <v>13.99666666666667</v>
      </c>
      <c r="H2342" s="25"/>
      <c r="I2342" s="111">
        <f t="shared" si="72"/>
        <v>0</v>
      </c>
      <c r="J2342" s="107" t="str">
        <f t="shared" si="73"/>
        <v/>
      </c>
    </row>
    <row r="2343" spans="1:10">
      <c r="A2343" s="22">
        <v>2392</v>
      </c>
      <c r="B2343" s="22" t="s">
        <v>15</v>
      </c>
      <c r="C2343" s="40" t="s">
        <v>7423</v>
      </c>
      <c r="D2343" s="39" t="s">
        <v>4366</v>
      </c>
      <c r="E2343" s="22">
        <v>80205</v>
      </c>
      <c r="F2343" s="22">
        <v>6</v>
      </c>
      <c r="G2343" s="108">
        <v>105.34666666666668</v>
      </c>
      <c r="H2343" s="25"/>
      <c r="I2343" s="111">
        <f t="shared" si="72"/>
        <v>0</v>
      </c>
      <c r="J2343" s="107" t="str">
        <f t="shared" si="73"/>
        <v/>
      </c>
    </row>
    <row r="2344" spans="1:10">
      <c r="A2344" s="22">
        <v>2393</v>
      </c>
      <c r="B2344" s="22" t="s">
        <v>15</v>
      </c>
      <c r="C2344" s="40" t="s">
        <v>7422</v>
      </c>
      <c r="D2344" s="39" t="s">
        <v>3214</v>
      </c>
      <c r="E2344" s="22">
        <v>80205</v>
      </c>
      <c r="F2344" s="22">
        <v>5</v>
      </c>
      <c r="G2344" s="108">
        <v>17.743333333333336</v>
      </c>
      <c r="H2344" s="25"/>
      <c r="I2344" s="111">
        <f t="shared" si="72"/>
        <v>0</v>
      </c>
      <c r="J2344" s="107" t="str">
        <f t="shared" si="73"/>
        <v/>
      </c>
    </row>
    <row r="2345" spans="1:10">
      <c r="A2345" s="22">
        <v>2394</v>
      </c>
      <c r="B2345" s="22" t="s">
        <v>15</v>
      </c>
      <c r="C2345" s="40" t="s">
        <v>7421</v>
      </c>
      <c r="D2345" s="39" t="s">
        <v>14717</v>
      </c>
      <c r="E2345" s="22">
        <v>80205</v>
      </c>
      <c r="F2345" s="22">
        <v>32</v>
      </c>
      <c r="G2345" s="108">
        <v>2.6766666666666672</v>
      </c>
      <c r="H2345" s="25"/>
      <c r="I2345" s="111">
        <f t="shared" si="72"/>
        <v>0</v>
      </c>
      <c r="J2345" s="107" t="str">
        <f t="shared" si="73"/>
        <v/>
      </c>
    </row>
    <row r="2346" spans="1:10">
      <c r="A2346" s="22">
        <v>2395</v>
      </c>
      <c r="B2346" s="22" t="s">
        <v>15</v>
      </c>
      <c r="C2346" s="40" t="s">
        <v>7420</v>
      </c>
      <c r="D2346" s="39" t="s">
        <v>14716</v>
      </c>
      <c r="E2346" s="22">
        <v>80205</v>
      </c>
      <c r="F2346" s="22">
        <v>15</v>
      </c>
      <c r="G2346" s="108">
        <v>4.13</v>
      </c>
      <c r="H2346" s="25"/>
      <c r="I2346" s="111">
        <f t="shared" si="72"/>
        <v>0</v>
      </c>
      <c r="J2346" s="107" t="str">
        <f t="shared" si="73"/>
        <v/>
      </c>
    </row>
    <row r="2347" spans="1:10">
      <c r="A2347" s="22">
        <v>2396</v>
      </c>
      <c r="B2347" s="22" t="s">
        <v>15</v>
      </c>
      <c r="C2347" s="40" t="s">
        <v>7419</v>
      </c>
      <c r="D2347" s="39" t="s">
        <v>4021</v>
      </c>
      <c r="E2347" s="22">
        <v>80205</v>
      </c>
      <c r="F2347" s="22">
        <v>19</v>
      </c>
      <c r="G2347" s="108">
        <v>2.8233333333333337</v>
      </c>
      <c r="H2347" s="25"/>
      <c r="I2347" s="111">
        <f t="shared" si="72"/>
        <v>0</v>
      </c>
      <c r="J2347" s="107" t="str">
        <f t="shared" si="73"/>
        <v/>
      </c>
    </row>
    <row r="2348" spans="1:10">
      <c r="A2348" s="22">
        <v>2397</v>
      </c>
      <c r="B2348" s="22" t="s">
        <v>15</v>
      </c>
      <c r="C2348" s="40" t="s">
        <v>7418</v>
      </c>
      <c r="D2348" s="39" t="s">
        <v>3236</v>
      </c>
      <c r="E2348" s="22">
        <v>80205</v>
      </c>
      <c r="F2348" s="22">
        <v>5</v>
      </c>
      <c r="G2348" s="108">
        <v>18.23</v>
      </c>
      <c r="H2348" s="25"/>
      <c r="I2348" s="111">
        <f t="shared" si="72"/>
        <v>0</v>
      </c>
      <c r="J2348" s="107" t="str">
        <f t="shared" si="73"/>
        <v/>
      </c>
    </row>
    <row r="2349" spans="1:10">
      <c r="A2349" s="22">
        <v>2398</v>
      </c>
      <c r="B2349" s="22" t="s">
        <v>15</v>
      </c>
      <c r="C2349" s="40" t="s">
        <v>7417</v>
      </c>
      <c r="D2349" s="39" t="s">
        <v>14085</v>
      </c>
      <c r="E2349" s="22">
        <v>80205</v>
      </c>
      <c r="F2349" s="22">
        <v>216</v>
      </c>
      <c r="G2349" s="108">
        <v>0.70666666666666667</v>
      </c>
      <c r="H2349" s="25"/>
      <c r="I2349" s="111">
        <f t="shared" si="72"/>
        <v>0</v>
      </c>
      <c r="J2349" s="107" t="str">
        <f t="shared" si="73"/>
        <v/>
      </c>
    </row>
    <row r="2350" spans="1:10">
      <c r="A2350" s="22">
        <v>2399</v>
      </c>
      <c r="B2350" s="22" t="s">
        <v>15</v>
      </c>
      <c r="C2350" s="40" t="s">
        <v>7416</v>
      </c>
      <c r="D2350" s="39" t="s">
        <v>2743</v>
      </c>
      <c r="E2350" s="22">
        <v>80205</v>
      </c>
      <c r="F2350" s="22">
        <v>72</v>
      </c>
      <c r="G2350" s="108">
        <v>0.77333333333333343</v>
      </c>
      <c r="H2350" s="25"/>
      <c r="I2350" s="111">
        <f t="shared" si="72"/>
        <v>0</v>
      </c>
      <c r="J2350" s="107" t="str">
        <f t="shared" si="73"/>
        <v/>
      </c>
    </row>
    <row r="2351" spans="1:10">
      <c r="A2351" s="22">
        <v>2400</v>
      </c>
      <c r="B2351" s="22" t="s">
        <v>15</v>
      </c>
      <c r="C2351" s="40" t="s">
        <v>7415</v>
      </c>
      <c r="D2351" s="39" t="s">
        <v>14085</v>
      </c>
      <c r="E2351" s="22">
        <v>80205</v>
      </c>
      <c r="F2351" s="22">
        <v>100</v>
      </c>
      <c r="G2351" s="108">
        <v>3.94</v>
      </c>
      <c r="H2351" s="25"/>
      <c r="I2351" s="111">
        <f t="shared" si="72"/>
        <v>0</v>
      </c>
      <c r="J2351" s="107" t="str">
        <f t="shared" si="73"/>
        <v/>
      </c>
    </row>
    <row r="2352" spans="1:10">
      <c r="A2352" s="22">
        <v>2401</v>
      </c>
      <c r="B2352" s="22" t="s">
        <v>15</v>
      </c>
      <c r="C2352" s="40" t="s">
        <v>7414</v>
      </c>
      <c r="D2352" s="39" t="s">
        <v>3155</v>
      </c>
      <c r="E2352" s="22">
        <v>80205</v>
      </c>
      <c r="F2352" s="22">
        <v>44</v>
      </c>
      <c r="G2352" s="108">
        <v>4.956666666666667</v>
      </c>
      <c r="H2352" s="25"/>
      <c r="I2352" s="111">
        <f t="shared" si="72"/>
        <v>0</v>
      </c>
      <c r="J2352" s="107" t="str">
        <f t="shared" si="73"/>
        <v/>
      </c>
    </row>
    <row r="2353" spans="1:10">
      <c r="A2353" s="22">
        <v>2402</v>
      </c>
      <c r="B2353" s="22" t="s">
        <v>15</v>
      </c>
      <c r="C2353" s="40" t="s">
        <v>7413</v>
      </c>
      <c r="D2353" s="39" t="s">
        <v>3155</v>
      </c>
      <c r="E2353" s="22">
        <v>80205</v>
      </c>
      <c r="F2353" s="22">
        <v>40</v>
      </c>
      <c r="G2353" s="108">
        <v>3.7999999999999994</v>
      </c>
      <c r="H2353" s="25"/>
      <c r="I2353" s="111">
        <f t="shared" si="72"/>
        <v>0</v>
      </c>
      <c r="J2353" s="107" t="str">
        <f t="shared" si="73"/>
        <v/>
      </c>
    </row>
    <row r="2354" spans="1:10">
      <c r="A2354" s="22">
        <v>2403</v>
      </c>
      <c r="B2354" s="22" t="s">
        <v>15</v>
      </c>
      <c r="C2354" s="40" t="s">
        <v>7412</v>
      </c>
      <c r="D2354" s="39" t="s">
        <v>14500</v>
      </c>
      <c r="E2354" s="22">
        <v>80205</v>
      </c>
      <c r="F2354" s="22">
        <v>14</v>
      </c>
      <c r="G2354" s="108">
        <v>68.570000000000007</v>
      </c>
      <c r="H2354" s="25"/>
      <c r="I2354" s="111">
        <f t="shared" si="72"/>
        <v>0</v>
      </c>
      <c r="J2354" s="107" t="str">
        <f t="shared" si="73"/>
        <v/>
      </c>
    </row>
    <row r="2355" spans="1:10">
      <c r="A2355" s="22">
        <v>2404</v>
      </c>
      <c r="B2355" s="22" t="s">
        <v>15</v>
      </c>
      <c r="C2355" s="40" t="s">
        <v>7411</v>
      </c>
      <c r="D2355" s="39" t="s">
        <v>3155</v>
      </c>
      <c r="E2355" s="22">
        <v>80205</v>
      </c>
      <c r="F2355" s="22">
        <v>22</v>
      </c>
      <c r="G2355" s="108">
        <v>63.5</v>
      </c>
      <c r="H2355" s="25"/>
      <c r="I2355" s="111">
        <f t="shared" si="72"/>
        <v>0</v>
      </c>
      <c r="J2355" s="107" t="str">
        <f t="shared" si="73"/>
        <v/>
      </c>
    </row>
    <row r="2356" spans="1:10">
      <c r="A2356" s="22">
        <v>2405</v>
      </c>
      <c r="B2356" s="22" t="s">
        <v>15</v>
      </c>
      <c r="C2356" s="40" t="s">
        <v>7410</v>
      </c>
      <c r="D2356" s="39" t="s">
        <v>3155</v>
      </c>
      <c r="E2356" s="22">
        <v>80205</v>
      </c>
      <c r="F2356" s="22">
        <v>11</v>
      </c>
      <c r="G2356" s="108">
        <v>58.70333333333334</v>
      </c>
      <c r="H2356" s="25"/>
      <c r="I2356" s="111">
        <f t="shared" si="72"/>
        <v>0</v>
      </c>
      <c r="J2356" s="107" t="str">
        <f t="shared" si="73"/>
        <v/>
      </c>
    </row>
    <row r="2357" spans="1:10">
      <c r="A2357" s="22">
        <v>2406</v>
      </c>
      <c r="B2357" s="22" t="s">
        <v>15</v>
      </c>
      <c r="C2357" s="40" t="s">
        <v>7409</v>
      </c>
      <c r="D2357" s="39" t="s">
        <v>14079</v>
      </c>
      <c r="E2357" s="22">
        <v>80205</v>
      </c>
      <c r="F2357" s="22">
        <v>5</v>
      </c>
      <c r="G2357" s="108">
        <v>81.23</v>
      </c>
      <c r="H2357" s="25"/>
      <c r="I2357" s="111">
        <f t="shared" si="72"/>
        <v>0</v>
      </c>
      <c r="J2357" s="107" t="str">
        <f t="shared" si="73"/>
        <v/>
      </c>
    </row>
    <row r="2358" spans="1:10">
      <c r="A2358" s="22">
        <v>2407</v>
      </c>
      <c r="B2358" s="22" t="s">
        <v>15</v>
      </c>
      <c r="C2358" s="40" t="s">
        <v>7408</v>
      </c>
      <c r="D2358" s="39" t="s">
        <v>3155</v>
      </c>
      <c r="E2358" s="22">
        <v>80205</v>
      </c>
      <c r="F2358" s="22">
        <v>47</v>
      </c>
      <c r="G2358" s="108">
        <v>11.086666666666666</v>
      </c>
      <c r="H2358" s="25"/>
      <c r="I2358" s="111">
        <f t="shared" si="72"/>
        <v>0</v>
      </c>
      <c r="J2358" s="107" t="str">
        <f t="shared" si="73"/>
        <v/>
      </c>
    </row>
    <row r="2359" spans="1:10">
      <c r="A2359" s="22">
        <v>2408</v>
      </c>
      <c r="B2359" s="22" t="s">
        <v>15</v>
      </c>
      <c r="C2359" s="40" t="s">
        <v>7407</v>
      </c>
      <c r="D2359" s="39" t="s">
        <v>14500</v>
      </c>
      <c r="E2359" s="22">
        <v>80205</v>
      </c>
      <c r="F2359" s="22">
        <v>15</v>
      </c>
      <c r="G2359" s="108">
        <v>18.886666666666667</v>
      </c>
      <c r="H2359" s="25"/>
      <c r="I2359" s="111">
        <f t="shared" si="72"/>
        <v>0</v>
      </c>
      <c r="J2359" s="107" t="str">
        <f t="shared" si="73"/>
        <v/>
      </c>
    </row>
    <row r="2360" spans="1:10">
      <c r="A2360" s="22">
        <v>2409</v>
      </c>
      <c r="B2360" s="22" t="s">
        <v>15</v>
      </c>
      <c r="C2360" s="40" t="s">
        <v>7406</v>
      </c>
      <c r="D2360" s="39" t="s">
        <v>14500</v>
      </c>
      <c r="E2360" s="22">
        <v>80205</v>
      </c>
      <c r="F2360" s="22">
        <v>76</v>
      </c>
      <c r="G2360" s="108">
        <v>24.306666666666668</v>
      </c>
      <c r="H2360" s="25"/>
      <c r="I2360" s="111">
        <f t="shared" ref="I2360:I2423" si="74">F2360*H2360</f>
        <v>0</v>
      </c>
      <c r="J2360" s="107" t="str">
        <f t="shared" si="73"/>
        <v/>
      </c>
    </row>
    <row r="2361" spans="1:10">
      <c r="A2361" s="22">
        <v>2410</v>
      </c>
      <c r="B2361" s="22" t="s">
        <v>15</v>
      </c>
      <c r="C2361" s="40" t="s">
        <v>7405</v>
      </c>
      <c r="D2361" s="39" t="s">
        <v>14500</v>
      </c>
      <c r="E2361" s="22">
        <v>80205</v>
      </c>
      <c r="F2361" s="22">
        <v>80</v>
      </c>
      <c r="G2361" s="108">
        <v>1.3733333333333333</v>
      </c>
      <c r="H2361" s="25"/>
      <c r="I2361" s="111">
        <f t="shared" si="74"/>
        <v>0</v>
      </c>
      <c r="J2361" s="107" t="str">
        <f t="shared" si="73"/>
        <v/>
      </c>
    </row>
    <row r="2362" spans="1:10">
      <c r="A2362" s="22">
        <v>2411</v>
      </c>
      <c r="B2362" s="22" t="s">
        <v>15</v>
      </c>
      <c r="C2362" s="40" t="s">
        <v>3162</v>
      </c>
      <c r="D2362" s="39" t="s">
        <v>14400</v>
      </c>
      <c r="E2362" s="22">
        <v>80205</v>
      </c>
      <c r="F2362" s="22">
        <v>5</v>
      </c>
      <c r="G2362" s="108">
        <v>118.38</v>
      </c>
      <c r="H2362" s="25"/>
      <c r="I2362" s="111">
        <f t="shared" si="74"/>
        <v>0</v>
      </c>
      <c r="J2362" s="107" t="str">
        <f t="shared" si="73"/>
        <v/>
      </c>
    </row>
    <row r="2363" spans="1:10">
      <c r="A2363" s="22">
        <v>2412</v>
      </c>
      <c r="B2363" s="22" t="s">
        <v>15</v>
      </c>
      <c r="C2363" s="40" t="s">
        <v>7404</v>
      </c>
      <c r="D2363" s="39" t="s">
        <v>14500</v>
      </c>
      <c r="E2363" s="22">
        <v>80205</v>
      </c>
      <c r="F2363" s="22">
        <v>66</v>
      </c>
      <c r="G2363" s="108">
        <v>7.123333333333334</v>
      </c>
      <c r="H2363" s="25"/>
      <c r="I2363" s="111">
        <f t="shared" si="74"/>
        <v>0</v>
      </c>
      <c r="J2363" s="107" t="str">
        <f t="shared" si="73"/>
        <v/>
      </c>
    </row>
    <row r="2364" spans="1:10">
      <c r="A2364" s="22">
        <v>2413</v>
      </c>
      <c r="B2364" s="22" t="s">
        <v>15</v>
      </c>
      <c r="C2364" s="40" t="s">
        <v>302</v>
      </c>
      <c r="D2364" s="39" t="s">
        <v>14500</v>
      </c>
      <c r="E2364" s="22">
        <v>80205</v>
      </c>
      <c r="F2364" s="22">
        <v>182</v>
      </c>
      <c r="G2364" s="108">
        <v>10.156666666666666</v>
      </c>
      <c r="H2364" s="25"/>
      <c r="I2364" s="111">
        <f t="shared" si="74"/>
        <v>0</v>
      </c>
      <c r="J2364" s="107" t="str">
        <f t="shared" si="73"/>
        <v/>
      </c>
    </row>
    <row r="2365" spans="1:10">
      <c r="A2365" s="22">
        <v>2414</v>
      </c>
      <c r="B2365" s="22" t="s">
        <v>15</v>
      </c>
      <c r="C2365" s="40" t="s">
        <v>3158</v>
      </c>
      <c r="D2365" s="39" t="s">
        <v>3155</v>
      </c>
      <c r="E2365" s="22" t="s">
        <v>3637</v>
      </c>
      <c r="F2365" s="22">
        <v>184</v>
      </c>
      <c r="G2365" s="108">
        <v>8.4133333333333322</v>
      </c>
      <c r="H2365" s="25"/>
      <c r="I2365" s="111">
        <f t="shared" si="74"/>
        <v>0</v>
      </c>
      <c r="J2365" s="107" t="str">
        <f t="shared" si="73"/>
        <v/>
      </c>
    </row>
    <row r="2366" spans="1:10">
      <c r="A2366" s="22">
        <v>2415</v>
      </c>
      <c r="B2366" s="22" t="s">
        <v>15</v>
      </c>
      <c r="C2366" s="40" t="s">
        <v>301</v>
      </c>
      <c r="D2366" s="39" t="s">
        <v>14500</v>
      </c>
      <c r="E2366" s="22">
        <v>80205</v>
      </c>
      <c r="F2366" s="22">
        <v>77</v>
      </c>
      <c r="G2366" s="108">
        <v>8.0366666666666671</v>
      </c>
      <c r="H2366" s="25"/>
      <c r="I2366" s="111">
        <f t="shared" si="74"/>
        <v>0</v>
      </c>
      <c r="J2366" s="107" t="str">
        <f t="shared" si="73"/>
        <v/>
      </c>
    </row>
    <row r="2367" spans="1:10">
      <c r="A2367" s="22">
        <v>2416</v>
      </c>
      <c r="B2367" s="22" t="s">
        <v>15</v>
      </c>
      <c r="C2367" s="40" t="s">
        <v>7403</v>
      </c>
      <c r="D2367" s="39" t="s">
        <v>14500</v>
      </c>
      <c r="E2367" s="22">
        <v>80205</v>
      </c>
      <c r="F2367" s="22">
        <v>15</v>
      </c>
      <c r="G2367" s="108">
        <v>13.443333333333333</v>
      </c>
      <c r="H2367" s="25"/>
      <c r="I2367" s="111">
        <f t="shared" si="74"/>
        <v>0</v>
      </c>
      <c r="J2367" s="107" t="str">
        <f t="shared" si="73"/>
        <v/>
      </c>
    </row>
    <row r="2368" spans="1:10">
      <c r="A2368" s="22">
        <v>2417</v>
      </c>
      <c r="B2368" s="22" t="s">
        <v>15</v>
      </c>
      <c r="C2368" s="40" t="s">
        <v>7402</v>
      </c>
      <c r="D2368" s="39" t="s">
        <v>3155</v>
      </c>
      <c r="E2368" s="22">
        <v>80205</v>
      </c>
      <c r="F2368" s="22">
        <v>410</v>
      </c>
      <c r="G2368" s="108">
        <v>0.19000000000000003</v>
      </c>
      <c r="H2368" s="25"/>
      <c r="I2368" s="111">
        <f t="shared" si="74"/>
        <v>0</v>
      </c>
      <c r="J2368" s="107" t="str">
        <f t="shared" si="73"/>
        <v/>
      </c>
    </row>
    <row r="2369" spans="1:10">
      <c r="A2369" s="22">
        <v>2418</v>
      </c>
      <c r="B2369" s="22" t="s">
        <v>15</v>
      </c>
      <c r="C2369" s="40" t="s">
        <v>7401</v>
      </c>
      <c r="D2369" s="39" t="s">
        <v>3155</v>
      </c>
      <c r="E2369" s="22">
        <v>80205</v>
      </c>
      <c r="F2369" s="22">
        <v>56</v>
      </c>
      <c r="G2369" s="108">
        <v>0.90333333333333332</v>
      </c>
      <c r="H2369" s="25"/>
      <c r="I2369" s="111">
        <f t="shared" si="74"/>
        <v>0</v>
      </c>
      <c r="J2369" s="107" t="str">
        <f t="shared" si="73"/>
        <v/>
      </c>
    </row>
    <row r="2370" spans="1:10">
      <c r="A2370" s="22">
        <v>2419</v>
      </c>
      <c r="B2370" s="22" t="s">
        <v>15</v>
      </c>
      <c r="C2370" s="40" t="s">
        <v>7400</v>
      </c>
      <c r="D2370" s="39" t="s">
        <v>3155</v>
      </c>
      <c r="E2370" s="22">
        <v>80205</v>
      </c>
      <c r="F2370" s="22">
        <v>64</v>
      </c>
      <c r="G2370" s="108">
        <v>1.0333333333333332</v>
      </c>
      <c r="H2370" s="25"/>
      <c r="I2370" s="111">
        <f t="shared" si="74"/>
        <v>0</v>
      </c>
      <c r="J2370" s="107" t="str">
        <f t="shared" ref="J2370:J2433" si="75">IF(H:H&gt;G:G, "Above Estimated Unit Price", "")</f>
        <v/>
      </c>
    </row>
    <row r="2371" spans="1:10">
      <c r="A2371" s="22">
        <v>2420</v>
      </c>
      <c r="B2371" s="22" t="s">
        <v>15</v>
      </c>
      <c r="C2371" s="40" t="s">
        <v>297</v>
      </c>
      <c r="D2371" s="39" t="s">
        <v>3155</v>
      </c>
      <c r="E2371" s="22">
        <v>80205</v>
      </c>
      <c r="F2371" s="22">
        <v>56</v>
      </c>
      <c r="G2371" s="108">
        <v>10.883333333333333</v>
      </c>
      <c r="H2371" s="25"/>
      <c r="I2371" s="111">
        <f t="shared" si="74"/>
        <v>0</v>
      </c>
      <c r="J2371" s="107" t="str">
        <f t="shared" si="75"/>
        <v/>
      </c>
    </row>
    <row r="2372" spans="1:10">
      <c r="A2372" s="22">
        <v>2421</v>
      </c>
      <c r="B2372" s="22" t="s">
        <v>15</v>
      </c>
      <c r="C2372" s="40" t="s">
        <v>7399</v>
      </c>
      <c r="D2372" s="39" t="s">
        <v>3155</v>
      </c>
      <c r="E2372" s="22">
        <v>80205</v>
      </c>
      <c r="F2372" s="22">
        <v>203</v>
      </c>
      <c r="G2372" s="108">
        <v>0.28666666666666668</v>
      </c>
      <c r="H2372" s="25"/>
      <c r="I2372" s="111">
        <f t="shared" si="74"/>
        <v>0</v>
      </c>
      <c r="J2372" s="107" t="str">
        <f t="shared" si="75"/>
        <v/>
      </c>
    </row>
    <row r="2373" spans="1:10">
      <c r="A2373" s="22">
        <v>2422</v>
      </c>
      <c r="B2373" s="22" t="s">
        <v>15</v>
      </c>
      <c r="C2373" s="40" t="s">
        <v>7398</v>
      </c>
      <c r="D2373" s="39" t="s">
        <v>3163</v>
      </c>
      <c r="E2373" s="22">
        <v>80205</v>
      </c>
      <c r="F2373" s="22">
        <v>996</v>
      </c>
      <c r="G2373" s="108">
        <v>0.31</v>
      </c>
      <c r="H2373" s="25"/>
      <c r="I2373" s="111">
        <f t="shared" si="74"/>
        <v>0</v>
      </c>
      <c r="J2373" s="107" t="str">
        <f t="shared" si="75"/>
        <v/>
      </c>
    </row>
    <row r="2374" spans="1:10">
      <c r="A2374" s="22">
        <v>2423</v>
      </c>
      <c r="B2374" s="22" t="s">
        <v>15</v>
      </c>
      <c r="C2374" s="40" t="s">
        <v>7397</v>
      </c>
      <c r="D2374" s="39" t="s">
        <v>3155</v>
      </c>
      <c r="E2374" s="22">
        <v>80205</v>
      </c>
      <c r="F2374" s="22">
        <v>72</v>
      </c>
      <c r="G2374" s="108">
        <v>1.4799999999999998</v>
      </c>
      <c r="H2374" s="25"/>
      <c r="I2374" s="111">
        <f t="shared" si="74"/>
        <v>0</v>
      </c>
      <c r="J2374" s="107" t="str">
        <f t="shared" si="75"/>
        <v/>
      </c>
    </row>
    <row r="2375" spans="1:10">
      <c r="A2375" s="22">
        <v>2424</v>
      </c>
      <c r="B2375" s="22" t="s">
        <v>15</v>
      </c>
      <c r="C2375" s="40" t="s">
        <v>7396</v>
      </c>
      <c r="D2375" s="39" t="s">
        <v>14500</v>
      </c>
      <c r="E2375" s="22">
        <v>80205</v>
      </c>
      <c r="F2375" s="22">
        <v>8</v>
      </c>
      <c r="G2375" s="108">
        <v>13.5</v>
      </c>
      <c r="H2375" s="25"/>
      <c r="I2375" s="111">
        <f t="shared" si="74"/>
        <v>0</v>
      </c>
      <c r="J2375" s="107" t="str">
        <f t="shared" si="75"/>
        <v/>
      </c>
    </row>
    <row r="2376" spans="1:10">
      <c r="A2376" s="22">
        <v>2425</v>
      </c>
      <c r="B2376" s="22" t="s">
        <v>15</v>
      </c>
      <c r="C2376" s="40" t="s">
        <v>7395</v>
      </c>
      <c r="D2376" s="39" t="s">
        <v>14500</v>
      </c>
      <c r="E2376" s="22">
        <v>80205</v>
      </c>
      <c r="F2376" s="22">
        <v>11</v>
      </c>
      <c r="G2376" s="108">
        <v>29.659999999999997</v>
      </c>
      <c r="H2376" s="25"/>
      <c r="I2376" s="111">
        <f t="shared" si="74"/>
        <v>0</v>
      </c>
      <c r="J2376" s="107" t="str">
        <f t="shared" si="75"/>
        <v/>
      </c>
    </row>
    <row r="2377" spans="1:10">
      <c r="A2377" s="22">
        <v>2426</v>
      </c>
      <c r="B2377" s="22" t="s">
        <v>15</v>
      </c>
      <c r="C2377" s="40" t="s">
        <v>7394</v>
      </c>
      <c r="D2377" s="39" t="s">
        <v>14500</v>
      </c>
      <c r="E2377" s="22">
        <v>80205</v>
      </c>
      <c r="F2377" s="22">
        <v>16</v>
      </c>
      <c r="G2377" s="108">
        <v>5.4233333333333329</v>
      </c>
      <c r="H2377" s="25"/>
      <c r="I2377" s="111">
        <f t="shared" si="74"/>
        <v>0</v>
      </c>
      <c r="J2377" s="107" t="str">
        <f t="shared" si="75"/>
        <v/>
      </c>
    </row>
    <row r="2378" spans="1:10">
      <c r="A2378" s="22">
        <v>2427</v>
      </c>
      <c r="B2378" s="22" t="s">
        <v>15</v>
      </c>
      <c r="C2378" s="40" t="s">
        <v>7393</v>
      </c>
      <c r="D2378" s="39" t="s">
        <v>2817</v>
      </c>
      <c r="E2378" s="22">
        <v>76823</v>
      </c>
      <c r="F2378" s="22">
        <v>38</v>
      </c>
      <c r="G2378" s="108">
        <v>3.24</v>
      </c>
      <c r="H2378" s="25"/>
      <c r="I2378" s="111">
        <f t="shared" si="74"/>
        <v>0</v>
      </c>
      <c r="J2378" s="107" t="str">
        <f t="shared" si="75"/>
        <v/>
      </c>
    </row>
    <row r="2379" spans="1:10">
      <c r="A2379" s="22">
        <v>2428</v>
      </c>
      <c r="B2379" s="22" t="s">
        <v>15</v>
      </c>
      <c r="C2379" s="40" t="s">
        <v>7393</v>
      </c>
      <c r="D2379" s="39" t="s">
        <v>2817</v>
      </c>
      <c r="E2379" s="22">
        <v>80205</v>
      </c>
      <c r="F2379" s="22">
        <v>30</v>
      </c>
      <c r="G2379" s="108">
        <v>3.88</v>
      </c>
      <c r="H2379" s="25"/>
      <c r="I2379" s="111">
        <f t="shared" si="74"/>
        <v>0</v>
      </c>
      <c r="J2379" s="107" t="str">
        <f t="shared" si="75"/>
        <v/>
      </c>
    </row>
    <row r="2380" spans="1:10">
      <c r="A2380" s="22">
        <v>2429</v>
      </c>
      <c r="B2380" s="22" t="s">
        <v>15</v>
      </c>
      <c r="C2380" s="40" t="s">
        <v>7392</v>
      </c>
      <c r="D2380" s="39" t="s">
        <v>3155</v>
      </c>
      <c r="E2380" s="22">
        <v>80205</v>
      </c>
      <c r="F2380" s="22">
        <v>6</v>
      </c>
      <c r="G2380" s="108">
        <v>10.35</v>
      </c>
      <c r="H2380" s="25"/>
      <c r="I2380" s="111">
        <f t="shared" si="74"/>
        <v>0</v>
      </c>
      <c r="J2380" s="107" t="str">
        <f t="shared" si="75"/>
        <v/>
      </c>
    </row>
    <row r="2381" spans="1:10">
      <c r="A2381" s="22">
        <v>2430</v>
      </c>
      <c r="B2381" s="22" t="s">
        <v>15</v>
      </c>
      <c r="C2381" s="40" t="s">
        <v>7391</v>
      </c>
      <c r="D2381" s="39" t="s">
        <v>3155</v>
      </c>
      <c r="E2381" s="22">
        <v>80205</v>
      </c>
      <c r="F2381" s="22">
        <v>80</v>
      </c>
      <c r="G2381" s="108">
        <v>0.72333333333333327</v>
      </c>
      <c r="H2381" s="25"/>
      <c r="I2381" s="111">
        <f t="shared" si="74"/>
        <v>0</v>
      </c>
      <c r="J2381" s="107" t="str">
        <f t="shared" si="75"/>
        <v/>
      </c>
    </row>
    <row r="2382" spans="1:10">
      <c r="A2382" s="22">
        <v>2431</v>
      </c>
      <c r="B2382" s="22" t="s">
        <v>15</v>
      </c>
      <c r="C2382" s="40" t="s">
        <v>7390</v>
      </c>
      <c r="D2382" s="39" t="s">
        <v>14500</v>
      </c>
      <c r="E2382" s="22">
        <v>80205</v>
      </c>
      <c r="F2382" s="22">
        <v>81</v>
      </c>
      <c r="G2382" s="108">
        <v>2.1633333333333331</v>
      </c>
      <c r="H2382" s="25"/>
      <c r="I2382" s="111">
        <f t="shared" si="74"/>
        <v>0</v>
      </c>
      <c r="J2382" s="107" t="str">
        <f t="shared" si="75"/>
        <v/>
      </c>
    </row>
    <row r="2383" spans="1:10">
      <c r="A2383" s="22">
        <v>2432</v>
      </c>
      <c r="B2383" s="22" t="s">
        <v>15</v>
      </c>
      <c r="C2383" s="40" t="s">
        <v>7389</v>
      </c>
      <c r="D2383" s="39" t="s">
        <v>3260</v>
      </c>
      <c r="E2383" s="22">
        <v>80205</v>
      </c>
      <c r="F2383" s="22">
        <v>100</v>
      </c>
      <c r="G2383" s="108">
        <v>25</v>
      </c>
      <c r="H2383" s="25"/>
      <c r="I2383" s="111">
        <f t="shared" si="74"/>
        <v>0</v>
      </c>
      <c r="J2383" s="107" t="str">
        <f t="shared" si="75"/>
        <v/>
      </c>
    </row>
    <row r="2384" spans="1:10">
      <c r="A2384" s="22">
        <v>2433</v>
      </c>
      <c r="B2384" s="22" t="s">
        <v>15</v>
      </c>
      <c r="C2384" s="40" t="s">
        <v>7388</v>
      </c>
      <c r="D2384" s="39" t="s">
        <v>14227</v>
      </c>
      <c r="E2384" s="22">
        <v>80205</v>
      </c>
      <c r="F2384" s="22">
        <v>20</v>
      </c>
      <c r="G2384" s="108">
        <v>47</v>
      </c>
      <c r="H2384" s="25"/>
      <c r="I2384" s="111">
        <f t="shared" si="74"/>
        <v>0</v>
      </c>
      <c r="J2384" s="107" t="str">
        <f t="shared" si="75"/>
        <v/>
      </c>
    </row>
    <row r="2385" spans="1:10">
      <c r="A2385" s="22">
        <v>2434</v>
      </c>
      <c r="B2385" s="22" t="s">
        <v>15</v>
      </c>
      <c r="C2385" s="40" t="s">
        <v>7387</v>
      </c>
      <c r="D2385" s="39" t="s">
        <v>14227</v>
      </c>
      <c r="E2385" s="22">
        <v>80205</v>
      </c>
      <c r="F2385" s="22">
        <v>41</v>
      </c>
      <c r="G2385" s="108">
        <v>2.3533333333333335</v>
      </c>
      <c r="H2385" s="25"/>
      <c r="I2385" s="111">
        <f t="shared" si="74"/>
        <v>0</v>
      </c>
      <c r="J2385" s="107" t="str">
        <f t="shared" si="75"/>
        <v/>
      </c>
    </row>
    <row r="2386" spans="1:10">
      <c r="A2386" s="22">
        <v>2435</v>
      </c>
      <c r="B2386" s="22" t="s">
        <v>15</v>
      </c>
      <c r="C2386" s="40" t="s">
        <v>7386</v>
      </c>
      <c r="D2386" s="39" t="s">
        <v>2801</v>
      </c>
      <c r="E2386" s="22">
        <v>80205</v>
      </c>
      <c r="F2386" s="22">
        <v>101</v>
      </c>
      <c r="G2386" s="108">
        <v>2.2933333333333334</v>
      </c>
      <c r="H2386" s="25"/>
      <c r="I2386" s="111">
        <f t="shared" si="74"/>
        <v>0</v>
      </c>
      <c r="J2386" s="107" t="str">
        <f t="shared" si="75"/>
        <v/>
      </c>
    </row>
    <row r="2387" spans="1:10">
      <c r="A2387" s="22">
        <v>2436</v>
      </c>
      <c r="B2387" s="22" t="s">
        <v>15</v>
      </c>
      <c r="C2387" s="40" t="s">
        <v>7385</v>
      </c>
      <c r="D2387" s="39" t="s">
        <v>3050</v>
      </c>
      <c r="E2387" s="22">
        <v>80205</v>
      </c>
      <c r="F2387" s="22">
        <v>42</v>
      </c>
      <c r="G2387" s="108">
        <v>2.6</v>
      </c>
      <c r="H2387" s="25"/>
      <c r="I2387" s="111">
        <f t="shared" si="74"/>
        <v>0</v>
      </c>
      <c r="J2387" s="107" t="str">
        <f t="shared" si="75"/>
        <v/>
      </c>
    </row>
    <row r="2388" spans="1:10">
      <c r="A2388" s="22">
        <v>2437</v>
      </c>
      <c r="B2388" s="22" t="s">
        <v>15</v>
      </c>
      <c r="C2388" s="40" t="s">
        <v>7384</v>
      </c>
      <c r="D2388" s="39" t="s">
        <v>2801</v>
      </c>
      <c r="E2388" s="22">
        <v>80205</v>
      </c>
      <c r="F2388" s="22">
        <v>28</v>
      </c>
      <c r="G2388" s="108">
        <v>1.8666666666666665</v>
      </c>
      <c r="H2388" s="25"/>
      <c r="I2388" s="111">
        <f t="shared" si="74"/>
        <v>0</v>
      </c>
      <c r="J2388" s="107" t="str">
        <f t="shared" si="75"/>
        <v/>
      </c>
    </row>
    <row r="2389" spans="1:10">
      <c r="A2389" s="22">
        <v>2438</v>
      </c>
      <c r="B2389" s="22" t="s">
        <v>15</v>
      </c>
      <c r="C2389" s="40" t="s">
        <v>7383</v>
      </c>
      <c r="D2389" s="39" t="s">
        <v>2801</v>
      </c>
      <c r="E2389" s="22">
        <v>80205</v>
      </c>
      <c r="F2389" s="22">
        <v>24</v>
      </c>
      <c r="G2389" s="108">
        <v>6.78</v>
      </c>
      <c r="H2389" s="25"/>
      <c r="I2389" s="111">
        <f t="shared" si="74"/>
        <v>0</v>
      </c>
      <c r="J2389" s="107" t="str">
        <f t="shared" si="75"/>
        <v/>
      </c>
    </row>
    <row r="2390" spans="1:10">
      <c r="A2390" s="22">
        <v>2439</v>
      </c>
      <c r="B2390" s="22" t="s">
        <v>15</v>
      </c>
      <c r="C2390" s="40" t="s">
        <v>7382</v>
      </c>
      <c r="D2390" s="39" t="s">
        <v>14060</v>
      </c>
      <c r="E2390" s="22">
        <v>80205</v>
      </c>
      <c r="F2390" s="22">
        <v>60</v>
      </c>
      <c r="G2390" s="108">
        <v>3.1566666666666663</v>
      </c>
      <c r="H2390" s="25"/>
      <c r="I2390" s="111">
        <f t="shared" si="74"/>
        <v>0</v>
      </c>
      <c r="J2390" s="107" t="str">
        <f t="shared" si="75"/>
        <v/>
      </c>
    </row>
    <row r="2391" spans="1:10">
      <c r="A2391" s="22">
        <v>2440</v>
      </c>
      <c r="B2391" s="22" t="s">
        <v>15</v>
      </c>
      <c r="C2391" s="40" t="s">
        <v>7381</v>
      </c>
      <c r="D2391" s="39" t="s">
        <v>14718</v>
      </c>
      <c r="E2391" s="22">
        <v>80205</v>
      </c>
      <c r="F2391" s="22">
        <v>71</v>
      </c>
      <c r="G2391" s="108">
        <v>2.6766666666666672</v>
      </c>
      <c r="H2391" s="25"/>
      <c r="I2391" s="111">
        <f t="shared" si="74"/>
        <v>0</v>
      </c>
      <c r="J2391" s="107" t="str">
        <f t="shared" si="75"/>
        <v/>
      </c>
    </row>
    <row r="2392" spans="1:10">
      <c r="A2392" s="22">
        <v>2441</v>
      </c>
      <c r="B2392" s="22" t="s">
        <v>15</v>
      </c>
      <c r="C2392" s="40" t="s">
        <v>7380</v>
      </c>
      <c r="D2392" s="39" t="s">
        <v>14060</v>
      </c>
      <c r="E2392" s="22">
        <v>80205</v>
      </c>
      <c r="F2392" s="22">
        <v>100</v>
      </c>
      <c r="G2392" s="108">
        <v>2.86</v>
      </c>
      <c r="H2392" s="25"/>
      <c r="I2392" s="111">
        <f t="shared" si="74"/>
        <v>0</v>
      </c>
      <c r="J2392" s="107" t="str">
        <f t="shared" si="75"/>
        <v/>
      </c>
    </row>
    <row r="2393" spans="1:10">
      <c r="A2393" s="22">
        <v>2442</v>
      </c>
      <c r="B2393" s="22" t="s">
        <v>15</v>
      </c>
      <c r="C2393" s="40" t="s">
        <v>7379</v>
      </c>
      <c r="D2393" s="39" t="s">
        <v>7256</v>
      </c>
      <c r="E2393" s="22">
        <v>80205</v>
      </c>
      <c r="F2393" s="22">
        <v>216</v>
      </c>
      <c r="G2393" s="108">
        <v>1.06</v>
      </c>
      <c r="H2393" s="25"/>
      <c r="I2393" s="111">
        <f t="shared" si="74"/>
        <v>0</v>
      </c>
      <c r="J2393" s="107" t="str">
        <f t="shared" si="75"/>
        <v/>
      </c>
    </row>
    <row r="2394" spans="1:10">
      <c r="A2394" s="22">
        <v>2443</v>
      </c>
      <c r="B2394" s="22" t="s">
        <v>15</v>
      </c>
      <c r="C2394" s="40" t="s">
        <v>7378</v>
      </c>
      <c r="D2394" s="39" t="s">
        <v>14635</v>
      </c>
      <c r="E2394" s="22">
        <v>93790</v>
      </c>
      <c r="F2394" s="22">
        <v>5</v>
      </c>
      <c r="G2394" s="108">
        <v>1482.6266666666668</v>
      </c>
      <c r="H2394" s="25"/>
      <c r="I2394" s="111">
        <f t="shared" si="74"/>
        <v>0</v>
      </c>
      <c r="J2394" s="107" t="str">
        <f t="shared" si="75"/>
        <v/>
      </c>
    </row>
    <row r="2395" spans="1:10">
      <c r="A2395" s="22">
        <v>2444</v>
      </c>
      <c r="B2395" s="22" t="s">
        <v>15</v>
      </c>
      <c r="C2395" s="40" t="s">
        <v>7377</v>
      </c>
      <c r="D2395" s="39" t="s">
        <v>14719</v>
      </c>
      <c r="E2395" s="22">
        <v>624</v>
      </c>
      <c r="F2395" s="22">
        <v>5</v>
      </c>
      <c r="G2395" s="108">
        <v>10488.33</v>
      </c>
      <c r="H2395" s="25"/>
      <c r="I2395" s="111">
        <f t="shared" si="74"/>
        <v>0</v>
      </c>
      <c r="J2395" s="107" t="str">
        <f t="shared" si="75"/>
        <v/>
      </c>
    </row>
    <row r="2396" spans="1:10">
      <c r="A2396" s="22">
        <v>2445</v>
      </c>
      <c r="B2396" s="22" t="s">
        <v>15</v>
      </c>
      <c r="C2396" s="40" t="s">
        <v>7376</v>
      </c>
      <c r="D2396" s="39" t="s">
        <v>4478</v>
      </c>
      <c r="E2396" s="22">
        <v>99207</v>
      </c>
      <c r="F2396" s="22">
        <v>6</v>
      </c>
      <c r="G2396" s="108">
        <v>20.133333333333329</v>
      </c>
      <c r="H2396" s="25"/>
      <c r="I2396" s="111">
        <f t="shared" si="74"/>
        <v>0</v>
      </c>
      <c r="J2396" s="107" t="str">
        <f t="shared" si="75"/>
        <v/>
      </c>
    </row>
    <row r="2397" spans="1:10">
      <c r="A2397" s="22">
        <v>2446</v>
      </c>
      <c r="B2397" s="22" t="s">
        <v>15</v>
      </c>
      <c r="C2397" s="40" t="s">
        <v>7375</v>
      </c>
      <c r="D2397" s="39" t="s">
        <v>14510</v>
      </c>
      <c r="E2397" s="22">
        <v>68999</v>
      </c>
      <c r="F2397" s="22">
        <v>5</v>
      </c>
      <c r="G2397" s="108">
        <v>9943</v>
      </c>
      <c r="H2397" s="25"/>
      <c r="I2397" s="111">
        <f t="shared" si="74"/>
        <v>0</v>
      </c>
      <c r="J2397" s="107" t="str">
        <f t="shared" si="75"/>
        <v/>
      </c>
    </row>
    <row r="2398" spans="1:10">
      <c r="A2398" s="22">
        <v>2447</v>
      </c>
      <c r="B2398" s="22" t="s">
        <v>15</v>
      </c>
      <c r="C2398" s="40" t="s">
        <v>7374</v>
      </c>
      <c r="D2398" s="39" t="s">
        <v>7373</v>
      </c>
      <c r="E2398" s="22">
        <v>91816</v>
      </c>
      <c r="F2398" s="22">
        <v>6</v>
      </c>
      <c r="G2398" s="108">
        <v>786.44333333333327</v>
      </c>
      <c r="H2398" s="25"/>
      <c r="I2398" s="111">
        <f t="shared" si="74"/>
        <v>0</v>
      </c>
      <c r="J2398" s="107" t="str">
        <f t="shared" si="75"/>
        <v/>
      </c>
    </row>
    <row r="2399" spans="1:10">
      <c r="A2399" s="22">
        <v>2448</v>
      </c>
      <c r="B2399" s="22" t="s">
        <v>15</v>
      </c>
      <c r="C2399" s="40" t="s">
        <v>7372</v>
      </c>
      <c r="D2399" s="39" t="s">
        <v>14694</v>
      </c>
      <c r="E2399" s="22" t="s">
        <v>7371</v>
      </c>
      <c r="F2399" s="22">
        <v>20</v>
      </c>
      <c r="G2399" s="108">
        <v>15.199999999999998</v>
      </c>
      <c r="H2399" s="25"/>
      <c r="I2399" s="111">
        <f t="shared" si="74"/>
        <v>0</v>
      </c>
      <c r="J2399" s="107" t="str">
        <f t="shared" si="75"/>
        <v/>
      </c>
    </row>
    <row r="2400" spans="1:10">
      <c r="A2400" s="22">
        <v>2449</v>
      </c>
      <c r="B2400" s="22" t="s">
        <v>15</v>
      </c>
      <c r="C2400" s="40" t="s">
        <v>3123</v>
      </c>
      <c r="D2400" s="39" t="s">
        <v>14694</v>
      </c>
      <c r="E2400" s="22" t="s">
        <v>3117</v>
      </c>
      <c r="F2400" s="22">
        <v>60</v>
      </c>
      <c r="G2400" s="108">
        <v>13.270000000000001</v>
      </c>
      <c r="H2400" s="25"/>
      <c r="I2400" s="111">
        <f t="shared" si="74"/>
        <v>0</v>
      </c>
      <c r="J2400" s="107" t="str">
        <f t="shared" si="75"/>
        <v/>
      </c>
    </row>
    <row r="2401" spans="1:10">
      <c r="A2401" s="22">
        <v>2450</v>
      </c>
      <c r="B2401" s="22" t="s">
        <v>15</v>
      </c>
      <c r="C2401" s="40" t="s">
        <v>3121</v>
      </c>
      <c r="D2401" s="39" t="s">
        <v>14673</v>
      </c>
      <c r="E2401" s="22" t="s">
        <v>3117</v>
      </c>
      <c r="F2401" s="22">
        <v>250</v>
      </c>
      <c r="G2401" s="108">
        <v>20.096666666666668</v>
      </c>
      <c r="H2401" s="25"/>
      <c r="I2401" s="111">
        <f t="shared" si="74"/>
        <v>0</v>
      </c>
      <c r="J2401" s="107" t="str">
        <f t="shared" si="75"/>
        <v/>
      </c>
    </row>
    <row r="2402" spans="1:10">
      <c r="A2402" s="22">
        <v>2451</v>
      </c>
      <c r="B2402" s="22" t="s">
        <v>15</v>
      </c>
      <c r="C2402" s="40" t="s">
        <v>3120</v>
      </c>
      <c r="D2402" s="39" t="s">
        <v>14673</v>
      </c>
      <c r="E2402" s="22" t="s">
        <v>3117</v>
      </c>
      <c r="F2402" s="22">
        <v>315</v>
      </c>
      <c r="G2402" s="108">
        <v>0.32333333333333331</v>
      </c>
      <c r="H2402" s="25"/>
      <c r="I2402" s="111">
        <f t="shared" si="74"/>
        <v>0</v>
      </c>
      <c r="J2402" s="107" t="str">
        <f t="shared" si="75"/>
        <v/>
      </c>
    </row>
    <row r="2403" spans="1:10">
      <c r="A2403" s="22">
        <v>2452</v>
      </c>
      <c r="B2403" s="22" t="s">
        <v>15</v>
      </c>
      <c r="C2403" s="40" t="s">
        <v>3119</v>
      </c>
      <c r="D2403" s="39" t="s">
        <v>3118</v>
      </c>
      <c r="E2403" s="22" t="s">
        <v>3117</v>
      </c>
      <c r="F2403" s="22">
        <v>90</v>
      </c>
      <c r="G2403" s="108">
        <v>10.14</v>
      </c>
      <c r="H2403" s="25"/>
      <c r="I2403" s="111">
        <f t="shared" si="74"/>
        <v>0</v>
      </c>
      <c r="J2403" s="107" t="str">
        <f t="shared" si="75"/>
        <v/>
      </c>
    </row>
    <row r="2404" spans="1:10">
      <c r="A2404" s="22">
        <v>2453</v>
      </c>
      <c r="B2404" s="22" t="s">
        <v>15</v>
      </c>
      <c r="C2404" s="40" t="s">
        <v>7369</v>
      </c>
      <c r="D2404" s="39" t="s">
        <v>14720</v>
      </c>
      <c r="E2404" s="22" t="s">
        <v>3117</v>
      </c>
      <c r="F2404" s="22">
        <v>5</v>
      </c>
      <c r="G2404" s="108">
        <v>60.74</v>
      </c>
      <c r="H2404" s="25"/>
      <c r="I2404" s="111">
        <f t="shared" si="74"/>
        <v>0</v>
      </c>
      <c r="J2404" s="107" t="str">
        <f t="shared" si="75"/>
        <v/>
      </c>
    </row>
    <row r="2405" spans="1:10">
      <c r="A2405" s="22">
        <v>2454</v>
      </c>
      <c r="B2405" s="22" t="s">
        <v>15</v>
      </c>
      <c r="C2405" s="40" t="s">
        <v>7368</v>
      </c>
      <c r="D2405" s="39" t="s">
        <v>4433</v>
      </c>
      <c r="E2405" s="22" t="s">
        <v>3117</v>
      </c>
      <c r="F2405" s="22">
        <v>5</v>
      </c>
      <c r="G2405" s="108">
        <v>104.07</v>
      </c>
      <c r="H2405" s="25"/>
      <c r="I2405" s="111">
        <f t="shared" si="74"/>
        <v>0</v>
      </c>
      <c r="J2405" s="107" t="str">
        <f t="shared" si="75"/>
        <v/>
      </c>
    </row>
    <row r="2406" spans="1:10">
      <c r="A2406" s="22">
        <v>2455</v>
      </c>
      <c r="B2406" s="22" t="s">
        <v>15</v>
      </c>
      <c r="C2406" s="40" t="s">
        <v>7367</v>
      </c>
      <c r="D2406" s="39" t="s">
        <v>14721</v>
      </c>
      <c r="E2406" s="22" t="s">
        <v>3117</v>
      </c>
      <c r="F2406" s="22">
        <v>75</v>
      </c>
      <c r="G2406" s="108">
        <v>67.36</v>
      </c>
      <c r="H2406" s="25"/>
      <c r="I2406" s="111">
        <f t="shared" si="74"/>
        <v>0</v>
      </c>
      <c r="J2406" s="107" t="str">
        <f t="shared" si="75"/>
        <v/>
      </c>
    </row>
    <row r="2407" spans="1:10">
      <c r="A2407" s="22">
        <v>2456</v>
      </c>
      <c r="B2407" s="22" t="s">
        <v>15</v>
      </c>
      <c r="C2407" s="40" t="s">
        <v>7366</v>
      </c>
      <c r="D2407" s="39" t="s">
        <v>14673</v>
      </c>
      <c r="E2407" s="22" t="s">
        <v>3117</v>
      </c>
      <c r="F2407" s="22">
        <v>10</v>
      </c>
      <c r="G2407" s="108">
        <v>46.283333333333331</v>
      </c>
      <c r="H2407" s="25"/>
      <c r="I2407" s="111">
        <f t="shared" si="74"/>
        <v>0</v>
      </c>
      <c r="J2407" s="107" t="str">
        <f t="shared" si="75"/>
        <v/>
      </c>
    </row>
    <row r="2408" spans="1:10">
      <c r="A2408" s="22">
        <v>2457</v>
      </c>
      <c r="B2408" s="22" t="s">
        <v>15</v>
      </c>
      <c r="C2408" s="40" t="s">
        <v>7364</v>
      </c>
      <c r="D2408" s="39" t="s">
        <v>7363</v>
      </c>
      <c r="E2408" s="22">
        <v>61501</v>
      </c>
      <c r="F2408" s="22">
        <v>5</v>
      </c>
      <c r="G2408" s="108">
        <v>699</v>
      </c>
      <c r="H2408" s="25"/>
      <c r="I2408" s="111">
        <f t="shared" si="74"/>
        <v>0</v>
      </c>
      <c r="J2408" s="107" t="str">
        <f t="shared" si="75"/>
        <v/>
      </c>
    </row>
    <row r="2409" spans="1:10">
      <c r="A2409" s="22">
        <v>2458</v>
      </c>
      <c r="B2409" s="22" t="s">
        <v>15</v>
      </c>
      <c r="C2409" s="40" t="s">
        <v>7362</v>
      </c>
      <c r="D2409" s="39" t="s">
        <v>14722</v>
      </c>
      <c r="E2409" s="22">
        <v>80244</v>
      </c>
      <c r="F2409" s="22">
        <v>6</v>
      </c>
      <c r="G2409" s="108">
        <v>21.540000000000003</v>
      </c>
      <c r="H2409" s="25"/>
      <c r="I2409" s="111">
        <f t="shared" si="74"/>
        <v>0</v>
      </c>
      <c r="J2409" s="107" t="str">
        <f t="shared" si="75"/>
        <v/>
      </c>
    </row>
    <row r="2410" spans="1:10">
      <c r="A2410" s="22">
        <v>2459</v>
      </c>
      <c r="B2410" s="22" t="s">
        <v>15</v>
      </c>
      <c r="C2410" s="40" t="s">
        <v>7361</v>
      </c>
      <c r="D2410" s="39" t="s">
        <v>14723</v>
      </c>
      <c r="E2410" s="22">
        <v>99017</v>
      </c>
      <c r="F2410" s="22">
        <v>50</v>
      </c>
      <c r="G2410" s="108">
        <v>4.2</v>
      </c>
      <c r="H2410" s="25"/>
      <c r="I2410" s="111">
        <f t="shared" si="74"/>
        <v>0</v>
      </c>
      <c r="J2410" s="107" t="str">
        <f t="shared" si="75"/>
        <v/>
      </c>
    </row>
    <row r="2411" spans="1:10">
      <c r="A2411" s="22">
        <v>2460</v>
      </c>
      <c r="B2411" s="22" t="s">
        <v>15</v>
      </c>
      <c r="C2411" s="40" t="s">
        <v>7360</v>
      </c>
      <c r="D2411" s="39" t="s">
        <v>14724</v>
      </c>
      <c r="E2411" s="22" t="s">
        <v>7359</v>
      </c>
      <c r="F2411" s="22">
        <v>12</v>
      </c>
      <c r="G2411" s="108">
        <v>854.20666666666659</v>
      </c>
      <c r="H2411" s="25"/>
      <c r="I2411" s="111">
        <f t="shared" si="74"/>
        <v>0</v>
      </c>
      <c r="J2411" s="107" t="str">
        <f t="shared" si="75"/>
        <v/>
      </c>
    </row>
    <row r="2412" spans="1:10">
      <c r="A2412" s="22">
        <v>2461</v>
      </c>
      <c r="B2412" s="22" t="s">
        <v>15</v>
      </c>
      <c r="C2412" s="40" t="s">
        <v>7358</v>
      </c>
      <c r="D2412" s="39" t="s">
        <v>14725</v>
      </c>
      <c r="E2412" s="22" t="s">
        <v>1952</v>
      </c>
      <c r="F2412" s="22">
        <v>5</v>
      </c>
      <c r="G2412" s="108">
        <v>85</v>
      </c>
      <c r="H2412" s="25"/>
      <c r="I2412" s="111">
        <f t="shared" si="74"/>
        <v>0</v>
      </c>
      <c r="J2412" s="107" t="str">
        <f t="shared" si="75"/>
        <v/>
      </c>
    </row>
    <row r="2413" spans="1:10">
      <c r="A2413" s="22">
        <v>2462</v>
      </c>
      <c r="B2413" s="22" t="s">
        <v>15</v>
      </c>
      <c r="C2413" s="40" t="s">
        <v>7357</v>
      </c>
      <c r="D2413" s="39" t="s">
        <v>14725</v>
      </c>
      <c r="E2413" s="22">
        <v>76823</v>
      </c>
      <c r="F2413" s="22">
        <v>7</v>
      </c>
      <c r="G2413" s="108">
        <v>115</v>
      </c>
      <c r="H2413" s="25"/>
      <c r="I2413" s="111">
        <f t="shared" si="74"/>
        <v>0</v>
      </c>
      <c r="J2413" s="107" t="str">
        <f t="shared" si="75"/>
        <v/>
      </c>
    </row>
    <row r="2414" spans="1:10">
      <c r="A2414" s="22">
        <v>2463</v>
      </c>
      <c r="B2414" s="22" t="s">
        <v>15</v>
      </c>
      <c r="C2414" s="40" t="s">
        <v>7356</v>
      </c>
      <c r="D2414" s="39" t="s">
        <v>2974</v>
      </c>
      <c r="E2414" s="22">
        <v>98524</v>
      </c>
      <c r="F2414" s="22">
        <v>100</v>
      </c>
      <c r="G2414" s="108">
        <v>4.8</v>
      </c>
      <c r="H2414" s="25"/>
      <c r="I2414" s="111">
        <f t="shared" si="74"/>
        <v>0</v>
      </c>
      <c r="J2414" s="107" t="str">
        <f t="shared" si="75"/>
        <v/>
      </c>
    </row>
    <row r="2415" spans="1:10">
      <c r="A2415" s="22">
        <v>2464</v>
      </c>
      <c r="B2415" s="22" t="s">
        <v>15</v>
      </c>
      <c r="C2415" s="40" t="s">
        <v>7355</v>
      </c>
      <c r="D2415" s="39" t="s">
        <v>2974</v>
      </c>
      <c r="E2415" s="22">
        <v>98524</v>
      </c>
      <c r="F2415" s="22">
        <v>25</v>
      </c>
      <c r="G2415" s="108">
        <v>2.2799999999999998</v>
      </c>
      <c r="H2415" s="25"/>
      <c r="I2415" s="111">
        <f t="shared" si="74"/>
        <v>0</v>
      </c>
      <c r="J2415" s="107" t="str">
        <f t="shared" si="75"/>
        <v/>
      </c>
    </row>
    <row r="2416" spans="1:10">
      <c r="A2416" s="22">
        <v>2465</v>
      </c>
      <c r="B2416" s="22" t="s">
        <v>15</v>
      </c>
      <c r="C2416" s="40" t="s">
        <v>7354</v>
      </c>
      <c r="D2416" s="39" t="s">
        <v>2974</v>
      </c>
      <c r="E2416" s="22">
        <v>98524</v>
      </c>
      <c r="F2416" s="22">
        <v>34</v>
      </c>
      <c r="G2416" s="108">
        <v>3.99</v>
      </c>
      <c r="H2416" s="25"/>
      <c r="I2416" s="111">
        <f t="shared" si="74"/>
        <v>0</v>
      </c>
      <c r="J2416" s="107" t="str">
        <f t="shared" si="75"/>
        <v/>
      </c>
    </row>
    <row r="2417" spans="1:10">
      <c r="A2417" s="22">
        <v>2466</v>
      </c>
      <c r="B2417" s="22" t="s">
        <v>15</v>
      </c>
      <c r="C2417" s="40" t="s">
        <v>7353</v>
      </c>
      <c r="D2417" s="39" t="s">
        <v>14714</v>
      </c>
      <c r="E2417" s="22">
        <v>92215</v>
      </c>
      <c r="F2417" s="22">
        <v>160</v>
      </c>
      <c r="G2417" s="108">
        <v>2.3266666666666667</v>
      </c>
      <c r="H2417" s="25"/>
      <c r="I2417" s="111">
        <f t="shared" si="74"/>
        <v>0</v>
      </c>
      <c r="J2417" s="107" t="str">
        <f t="shared" si="75"/>
        <v/>
      </c>
    </row>
    <row r="2418" spans="1:10">
      <c r="A2418" s="22">
        <v>2467</v>
      </c>
      <c r="B2418" s="22" t="s">
        <v>15</v>
      </c>
      <c r="C2418" s="40" t="s">
        <v>7352</v>
      </c>
      <c r="D2418" s="39" t="s">
        <v>2974</v>
      </c>
      <c r="E2418" s="22">
        <v>98524</v>
      </c>
      <c r="F2418" s="22">
        <v>70</v>
      </c>
      <c r="G2418" s="108">
        <v>2.0500000000000003</v>
      </c>
      <c r="H2418" s="25"/>
      <c r="I2418" s="111">
        <f t="shared" si="74"/>
        <v>0</v>
      </c>
      <c r="J2418" s="107" t="str">
        <f t="shared" si="75"/>
        <v/>
      </c>
    </row>
    <row r="2419" spans="1:10">
      <c r="A2419" s="22">
        <v>2468</v>
      </c>
      <c r="B2419" s="22" t="s">
        <v>15</v>
      </c>
      <c r="C2419" s="40" t="s">
        <v>7351</v>
      </c>
      <c r="D2419" s="39" t="s">
        <v>2974</v>
      </c>
      <c r="E2419" s="22">
        <v>98524</v>
      </c>
      <c r="F2419" s="22">
        <v>45</v>
      </c>
      <c r="G2419" s="108">
        <v>2.4866666666666668</v>
      </c>
      <c r="H2419" s="25"/>
      <c r="I2419" s="111">
        <f t="shared" si="74"/>
        <v>0</v>
      </c>
      <c r="J2419" s="107" t="str">
        <f t="shared" si="75"/>
        <v/>
      </c>
    </row>
    <row r="2420" spans="1:10">
      <c r="A2420" s="22">
        <v>2469</v>
      </c>
      <c r="B2420" s="22" t="s">
        <v>15</v>
      </c>
      <c r="C2420" s="40" t="s">
        <v>7350</v>
      </c>
      <c r="D2420" s="39" t="s">
        <v>2974</v>
      </c>
      <c r="E2420" s="22">
        <v>92215</v>
      </c>
      <c r="F2420" s="22">
        <v>505</v>
      </c>
      <c r="G2420" s="108">
        <v>2.33</v>
      </c>
      <c r="H2420" s="25"/>
      <c r="I2420" s="111">
        <f t="shared" si="74"/>
        <v>0</v>
      </c>
      <c r="J2420" s="107" t="str">
        <f t="shared" si="75"/>
        <v/>
      </c>
    </row>
    <row r="2421" spans="1:10">
      <c r="A2421" s="22">
        <v>2470</v>
      </c>
      <c r="B2421" s="22" t="s">
        <v>15</v>
      </c>
      <c r="C2421" s="40" t="s">
        <v>7349</v>
      </c>
      <c r="D2421" s="39" t="s">
        <v>14726</v>
      </c>
      <c r="E2421" s="22">
        <v>77820</v>
      </c>
      <c r="F2421" s="22">
        <v>5</v>
      </c>
      <c r="G2421" s="108">
        <v>70.063333333333347</v>
      </c>
      <c r="H2421" s="25"/>
      <c r="I2421" s="111">
        <f t="shared" si="74"/>
        <v>0</v>
      </c>
      <c r="J2421" s="107" t="str">
        <f t="shared" si="75"/>
        <v/>
      </c>
    </row>
    <row r="2422" spans="1:10">
      <c r="A2422" s="22">
        <v>2471</v>
      </c>
      <c r="B2422" s="22" t="s">
        <v>15</v>
      </c>
      <c r="C2422" s="40" t="s">
        <v>7348</v>
      </c>
      <c r="D2422" s="39" t="s">
        <v>2700</v>
      </c>
      <c r="E2422" s="22">
        <v>77820</v>
      </c>
      <c r="F2422" s="22">
        <v>5</v>
      </c>
      <c r="G2422" s="108">
        <v>13.63</v>
      </c>
      <c r="H2422" s="25"/>
      <c r="I2422" s="111">
        <f t="shared" si="74"/>
        <v>0</v>
      </c>
      <c r="J2422" s="107" t="str">
        <f t="shared" si="75"/>
        <v/>
      </c>
    </row>
    <row r="2423" spans="1:10">
      <c r="A2423" s="22">
        <v>2472</v>
      </c>
      <c r="B2423" s="22" t="s">
        <v>15</v>
      </c>
      <c r="C2423" s="40" t="s">
        <v>7347</v>
      </c>
      <c r="D2423" s="39" t="s">
        <v>2700</v>
      </c>
      <c r="E2423" s="22">
        <v>77820</v>
      </c>
      <c r="F2423" s="22">
        <v>5</v>
      </c>
      <c r="G2423" s="108">
        <v>176.24333333333334</v>
      </c>
      <c r="H2423" s="25"/>
      <c r="I2423" s="111">
        <f t="shared" si="74"/>
        <v>0</v>
      </c>
      <c r="J2423" s="107" t="str">
        <f t="shared" si="75"/>
        <v/>
      </c>
    </row>
    <row r="2424" spans="1:10">
      <c r="A2424" s="22">
        <v>2473</v>
      </c>
      <c r="B2424" s="22" t="s">
        <v>15</v>
      </c>
      <c r="C2424" s="40" t="s">
        <v>7346</v>
      </c>
      <c r="D2424" s="39" t="s">
        <v>2700</v>
      </c>
      <c r="E2424" s="22">
        <v>77820</v>
      </c>
      <c r="F2424" s="22">
        <v>5</v>
      </c>
      <c r="G2424" s="108">
        <v>66.25</v>
      </c>
      <c r="H2424" s="25"/>
      <c r="I2424" s="111">
        <f t="shared" ref="I2424:I2487" si="76">F2424*H2424</f>
        <v>0</v>
      </c>
      <c r="J2424" s="107" t="str">
        <f t="shared" si="75"/>
        <v/>
      </c>
    </row>
    <row r="2425" spans="1:10">
      <c r="A2425" s="22">
        <v>2474</v>
      </c>
      <c r="B2425" s="22" t="s">
        <v>15</v>
      </c>
      <c r="C2425" s="40" t="s">
        <v>7345</v>
      </c>
      <c r="D2425" s="39" t="s">
        <v>14727</v>
      </c>
      <c r="E2425" s="22">
        <v>77820</v>
      </c>
      <c r="F2425" s="22">
        <v>5</v>
      </c>
      <c r="G2425" s="108">
        <v>66.33</v>
      </c>
      <c r="H2425" s="25"/>
      <c r="I2425" s="111">
        <f t="shared" si="76"/>
        <v>0</v>
      </c>
      <c r="J2425" s="107" t="str">
        <f t="shared" si="75"/>
        <v/>
      </c>
    </row>
    <row r="2426" spans="1:10">
      <c r="A2426" s="22">
        <v>2475</v>
      </c>
      <c r="B2426" s="22" t="s">
        <v>15</v>
      </c>
      <c r="C2426" s="40" t="s">
        <v>7344</v>
      </c>
      <c r="D2426" s="39" t="s">
        <v>2700</v>
      </c>
      <c r="E2426" s="22">
        <v>77820</v>
      </c>
      <c r="F2426" s="22">
        <v>5</v>
      </c>
      <c r="G2426" s="108">
        <v>56.20000000000001</v>
      </c>
      <c r="H2426" s="25"/>
      <c r="I2426" s="111">
        <f t="shared" si="76"/>
        <v>0</v>
      </c>
      <c r="J2426" s="107" t="str">
        <f t="shared" si="75"/>
        <v/>
      </c>
    </row>
    <row r="2427" spans="1:10">
      <c r="A2427" s="22">
        <v>2476</v>
      </c>
      <c r="B2427" s="22" t="s">
        <v>15</v>
      </c>
      <c r="C2427" s="40" t="s">
        <v>7343</v>
      </c>
      <c r="D2427" s="39" t="s">
        <v>2700</v>
      </c>
      <c r="E2427" s="22">
        <v>77820</v>
      </c>
      <c r="F2427" s="22">
        <v>5</v>
      </c>
      <c r="G2427" s="108">
        <v>57.723333333333336</v>
      </c>
      <c r="H2427" s="25"/>
      <c r="I2427" s="111">
        <f t="shared" si="76"/>
        <v>0</v>
      </c>
      <c r="J2427" s="107" t="str">
        <f t="shared" si="75"/>
        <v/>
      </c>
    </row>
    <row r="2428" spans="1:10">
      <c r="A2428" s="22">
        <v>2477</v>
      </c>
      <c r="B2428" s="22" t="s">
        <v>15</v>
      </c>
      <c r="C2428" s="40" t="s">
        <v>7342</v>
      </c>
      <c r="D2428" s="39" t="s">
        <v>2700</v>
      </c>
      <c r="E2428" s="22">
        <v>77820</v>
      </c>
      <c r="F2428" s="22">
        <v>5</v>
      </c>
      <c r="G2428" s="108">
        <v>108.18</v>
      </c>
      <c r="H2428" s="25"/>
      <c r="I2428" s="111">
        <f t="shared" si="76"/>
        <v>0</v>
      </c>
      <c r="J2428" s="107" t="str">
        <f t="shared" si="75"/>
        <v/>
      </c>
    </row>
    <row r="2429" spans="1:10">
      <c r="A2429" s="22">
        <v>2478</v>
      </c>
      <c r="B2429" s="22" t="s">
        <v>15</v>
      </c>
      <c r="C2429" s="40" t="s">
        <v>7341</v>
      </c>
      <c r="D2429" s="39" t="s">
        <v>2700</v>
      </c>
      <c r="E2429" s="22">
        <v>77820</v>
      </c>
      <c r="F2429" s="22">
        <v>5</v>
      </c>
      <c r="G2429" s="108">
        <v>152.04666666666665</v>
      </c>
      <c r="H2429" s="25"/>
      <c r="I2429" s="111">
        <f t="shared" si="76"/>
        <v>0</v>
      </c>
      <c r="J2429" s="107" t="str">
        <f t="shared" si="75"/>
        <v/>
      </c>
    </row>
    <row r="2430" spans="1:10">
      <c r="A2430" s="22">
        <v>2479</v>
      </c>
      <c r="B2430" s="22" t="s">
        <v>15</v>
      </c>
      <c r="C2430" s="40" t="s">
        <v>7340</v>
      </c>
      <c r="D2430" s="39" t="s">
        <v>2777</v>
      </c>
      <c r="E2430" s="22">
        <v>83086</v>
      </c>
      <c r="F2430" s="22">
        <v>5</v>
      </c>
      <c r="G2430" s="108">
        <v>178.30999999999997</v>
      </c>
      <c r="H2430" s="25"/>
      <c r="I2430" s="111">
        <f t="shared" si="76"/>
        <v>0</v>
      </c>
      <c r="J2430" s="107" t="str">
        <f t="shared" si="75"/>
        <v/>
      </c>
    </row>
    <row r="2431" spans="1:10">
      <c r="A2431" s="22">
        <v>2480</v>
      </c>
      <c r="B2431" s="22" t="s">
        <v>15</v>
      </c>
      <c r="C2431" s="40" t="s">
        <v>7339</v>
      </c>
      <c r="D2431" s="39" t="s">
        <v>7338</v>
      </c>
      <c r="E2431" s="22">
        <v>38443</v>
      </c>
      <c r="F2431" s="22">
        <v>5</v>
      </c>
      <c r="G2431" s="108">
        <v>1481.5866666666668</v>
      </c>
      <c r="H2431" s="25"/>
      <c r="I2431" s="111">
        <f t="shared" si="76"/>
        <v>0</v>
      </c>
      <c r="J2431" s="107" t="str">
        <f t="shared" si="75"/>
        <v/>
      </c>
    </row>
    <row r="2432" spans="1:10">
      <c r="A2432" s="22">
        <v>2481</v>
      </c>
      <c r="B2432" s="22" t="s">
        <v>15</v>
      </c>
      <c r="C2432" s="40" t="s">
        <v>7337</v>
      </c>
      <c r="D2432" s="39" t="s">
        <v>2817</v>
      </c>
      <c r="E2432" s="22">
        <v>99207</v>
      </c>
      <c r="F2432" s="22">
        <v>5</v>
      </c>
      <c r="G2432" s="108">
        <v>15.613333333333335</v>
      </c>
      <c r="H2432" s="25"/>
      <c r="I2432" s="111">
        <f t="shared" si="76"/>
        <v>0</v>
      </c>
      <c r="J2432" s="107" t="str">
        <f t="shared" si="75"/>
        <v/>
      </c>
    </row>
    <row r="2433" spans="1:10">
      <c r="A2433" s="22">
        <v>2482</v>
      </c>
      <c r="B2433" s="22" t="s">
        <v>15</v>
      </c>
      <c r="C2433" s="40" t="s">
        <v>7336</v>
      </c>
      <c r="D2433" s="39" t="s">
        <v>3163</v>
      </c>
      <c r="E2433" s="22">
        <v>99207</v>
      </c>
      <c r="F2433" s="22">
        <v>5</v>
      </c>
      <c r="G2433" s="108">
        <v>26.75</v>
      </c>
      <c r="H2433" s="25"/>
      <c r="I2433" s="111">
        <f t="shared" si="76"/>
        <v>0</v>
      </c>
      <c r="J2433" s="107" t="str">
        <f t="shared" si="75"/>
        <v/>
      </c>
    </row>
    <row r="2434" spans="1:10">
      <c r="A2434" s="22">
        <v>2483</v>
      </c>
      <c r="B2434" s="22" t="s">
        <v>15</v>
      </c>
      <c r="C2434" s="40" t="s">
        <v>7335</v>
      </c>
      <c r="D2434" s="39" t="s">
        <v>14382</v>
      </c>
      <c r="E2434" s="22">
        <v>3350</v>
      </c>
      <c r="F2434" s="22">
        <v>34</v>
      </c>
      <c r="G2434" s="108">
        <v>2.4166666666666665</v>
      </c>
      <c r="H2434" s="25"/>
      <c r="I2434" s="111">
        <f t="shared" si="76"/>
        <v>0</v>
      </c>
      <c r="J2434" s="107" t="str">
        <f t="shared" ref="J2434:J2497" si="77">IF(H:H&gt;G:G, "Above Estimated Unit Price", "")</f>
        <v/>
      </c>
    </row>
    <row r="2435" spans="1:10">
      <c r="A2435" s="22">
        <v>2484</v>
      </c>
      <c r="B2435" s="22" t="s">
        <v>15</v>
      </c>
      <c r="C2435" s="40" t="s">
        <v>7334</v>
      </c>
      <c r="D2435" s="39" t="s">
        <v>2751</v>
      </c>
      <c r="E2435" s="22">
        <v>99207</v>
      </c>
      <c r="F2435" s="22">
        <v>29</v>
      </c>
      <c r="G2435" s="108">
        <v>2.5833333333333335</v>
      </c>
      <c r="H2435" s="25"/>
      <c r="I2435" s="111">
        <f t="shared" si="76"/>
        <v>0</v>
      </c>
      <c r="J2435" s="107" t="str">
        <f t="shared" si="77"/>
        <v/>
      </c>
    </row>
    <row r="2436" spans="1:10">
      <c r="A2436" s="22">
        <v>2485</v>
      </c>
      <c r="B2436" s="22" t="s">
        <v>15</v>
      </c>
      <c r="C2436" s="40" t="s">
        <v>7333</v>
      </c>
      <c r="D2436" s="39" t="s">
        <v>2751</v>
      </c>
      <c r="E2436" s="22">
        <v>99207</v>
      </c>
      <c r="F2436" s="22">
        <v>143</v>
      </c>
      <c r="G2436" s="108">
        <v>2.5833333333333335</v>
      </c>
      <c r="H2436" s="25"/>
      <c r="I2436" s="111">
        <f t="shared" si="76"/>
        <v>0</v>
      </c>
      <c r="J2436" s="107" t="str">
        <f t="shared" si="77"/>
        <v/>
      </c>
    </row>
    <row r="2437" spans="1:10">
      <c r="A2437" s="22">
        <v>2486</v>
      </c>
      <c r="B2437" s="22" t="s">
        <v>15</v>
      </c>
      <c r="C2437" s="40" t="s">
        <v>7332</v>
      </c>
      <c r="D2437" s="39" t="s">
        <v>2751</v>
      </c>
      <c r="E2437" s="22">
        <v>3350</v>
      </c>
      <c r="F2437" s="22">
        <v>412</v>
      </c>
      <c r="G2437" s="108">
        <v>4.55</v>
      </c>
      <c r="H2437" s="25"/>
      <c r="I2437" s="111">
        <f t="shared" si="76"/>
        <v>0</v>
      </c>
      <c r="J2437" s="107" t="str">
        <f t="shared" si="77"/>
        <v/>
      </c>
    </row>
    <row r="2438" spans="1:10">
      <c r="A2438" s="22">
        <v>2487</v>
      </c>
      <c r="B2438" s="22" t="s">
        <v>15</v>
      </c>
      <c r="C2438" s="40" t="s">
        <v>7331</v>
      </c>
      <c r="D2438" s="39" t="s">
        <v>2751</v>
      </c>
      <c r="E2438" s="22">
        <v>99207</v>
      </c>
      <c r="F2438" s="22">
        <v>12</v>
      </c>
      <c r="G2438" s="108">
        <v>4.4366666666666665</v>
      </c>
      <c r="H2438" s="25"/>
      <c r="I2438" s="111">
        <f t="shared" si="76"/>
        <v>0</v>
      </c>
      <c r="J2438" s="107" t="str">
        <f t="shared" si="77"/>
        <v/>
      </c>
    </row>
    <row r="2439" spans="1:10">
      <c r="A2439" s="22">
        <v>2488</v>
      </c>
      <c r="B2439" s="22" t="s">
        <v>15</v>
      </c>
      <c r="C2439" s="40" t="s">
        <v>7330</v>
      </c>
      <c r="D2439" s="39" t="s">
        <v>14673</v>
      </c>
      <c r="E2439" s="22">
        <v>99207</v>
      </c>
      <c r="F2439" s="22">
        <v>91</v>
      </c>
      <c r="G2439" s="108">
        <v>0.83</v>
      </c>
      <c r="H2439" s="25"/>
      <c r="I2439" s="111">
        <f t="shared" si="76"/>
        <v>0</v>
      </c>
      <c r="J2439" s="107" t="str">
        <f t="shared" si="77"/>
        <v/>
      </c>
    </row>
    <row r="2440" spans="1:10">
      <c r="A2440" s="22">
        <v>2489</v>
      </c>
      <c r="B2440" s="22" t="s">
        <v>15</v>
      </c>
      <c r="C2440" s="40" t="s">
        <v>7329</v>
      </c>
      <c r="D2440" s="39" t="s">
        <v>14579</v>
      </c>
      <c r="E2440" s="22">
        <v>24446</v>
      </c>
      <c r="F2440" s="22">
        <v>8</v>
      </c>
      <c r="G2440" s="108">
        <v>14.116666666666667</v>
      </c>
      <c r="H2440" s="25"/>
      <c r="I2440" s="111">
        <f t="shared" si="76"/>
        <v>0</v>
      </c>
      <c r="J2440" s="107" t="str">
        <f t="shared" si="77"/>
        <v/>
      </c>
    </row>
    <row r="2441" spans="1:10">
      <c r="A2441" s="22">
        <v>2490</v>
      </c>
      <c r="B2441" s="22" t="s">
        <v>15</v>
      </c>
      <c r="C2441" s="40" t="s">
        <v>7328</v>
      </c>
      <c r="D2441" s="39" t="s">
        <v>4021</v>
      </c>
      <c r="E2441" s="22">
        <v>99207</v>
      </c>
      <c r="F2441" s="22">
        <v>7</v>
      </c>
      <c r="G2441" s="108">
        <v>16</v>
      </c>
      <c r="H2441" s="25"/>
      <c r="I2441" s="111">
        <f t="shared" si="76"/>
        <v>0</v>
      </c>
      <c r="J2441" s="107" t="str">
        <f t="shared" si="77"/>
        <v/>
      </c>
    </row>
    <row r="2442" spans="1:10">
      <c r="A2442" s="22">
        <v>2491</v>
      </c>
      <c r="B2442" s="22" t="s">
        <v>15</v>
      </c>
      <c r="C2442" s="40" t="s">
        <v>7327</v>
      </c>
      <c r="D2442" s="39" t="s">
        <v>4021</v>
      </c>
      <c r="E2442" s="22">
        <v>99207</v>
      </c>
      <c r="F2442" s="22">
        <v>22</v>
      </c>
      <c r="G2442" s="108">
        <v>6</v>
      </c>
      <c r="H2442" s="25"/>
      <c r="I2442" s="111">
        <f t="shared" si="76"/>
        <v>0</v>
      </c>
      <c r="J2442" s="107" t="str">
        <f t="shared" si="77"/>
        <v/>
      </c>
    </row>
    <row r="2443" spans="1:10">
      <c r="A2443" s="22">
        <v>2492</v>
      </c>
      <c r="B2443" s="22" t="s">
        <v>15</v>
      </c>
      <c r="C2443" s="40" t="s">
        <v>7326</v>
      </c>
      <c r="D2443" s="39" t="s">
        <v>2764</v>
      </c>
      <c r="E2443" s="22">
        <v>99207</v>
      </c>
      <c r="F2443" s="22">
        <v>11</v>
      </c>
      <c r="G2443" s="108">
        <v>5</v>
      </c>
      <c r="H2443" s="25"/>
      <c r="I2443" s="111">
        <f t="shared" si="76"/>
        <v>0</v>
      </c>
      <c r="J2443" s="107" t="str">
        <f t="shared" si="77"/>
        <v/>
      </c>
    </row>
    <row r="2444" spans="1:10">
      <c r="A2444" s="22">
        <v>2493</v>
      </c>
      <c r="B2444" s="22" t="s">
        <v>15</v>
      </c>
      <c r="C2444" s="40" t="s">
        <v>7325</v>
      </c>
      <c r="D2444" s="39" t="s">
        <v>2755</v>
      </c>
      <c r="E2444" s="22" t="s">
        <v>4079</v>
      </c>
      <c r="F2444" s="22">
        <v>19</v>
      </c>
      <c r="G2444" s="108">
        <v>3.5</v>
      </c>
      <c r="H2444" s="25"/>
      <c r="I2444" s="111">
        <f t="shared" si="76"/>
        <v>0</v>
      </c>
      <c r="J2444" s="107" t="str">
        <f t="shared" si="77"/>
        <v/>
      </c>
    </row>
    <row r="2445" spans="1:10">
      <c r="A2445" s="22">
        <v>2494</v>
      </c>
      <c r="B2445" s="22" t="s">
        <v>15</v>
      </c>
      <c r="C2445" s="40" t="s">
        <v>7324</v>
      </c>
      <c r="D2445" s="39" t="s">
        <v>2755</v>
      </c>
      <c r="E2445" s="22">
        <v>99207</v>
      </c>
      <c r="F2445" s="22">
        <v>7</v>
      </c>
      <c r="G2445" s="108">
        <v>7.98</v>
      </c>
      <c r="H2445" s="25"/>
      <c r="I2445" s="111">
        <f t="shared" si="76"/>
        <v>0</v>
      </c>
      <c r="J2445" s="107" t="str">
        <f t="shared" si="77"/>
        <v/>
      </c>
    </row>
    <row r="2446" spans="1:10">
      <c r="A2446" s="22">
        <v>2495</v>
      </c>
      <c r="B2446" s="22" t="s">
        <v>15</v>
      </c>
      <c r="C2446" s="40" t="s">
        <v>7323</v>
      </c>
      <c r="D2446" s="39" t="s">
        <v>2755</v>
      </c>
      <c r="E2446" s="22">
        <v>99207</v>
      </c>
      <c r="F2446" s="22">
        <v>14</v>
      </c>
      <c r="G2446" s="108">
        <v>8.56</v>
      </c>
      <c r="H2446" s="25"/>
      <c r="I2446" s="111">
        <f t="shared" si="76"/>
        <v>0</v>
      </c>
      <c r="J2446" s="107" t="str">
        <f t="shared" si="77"/>
        <v/>
      </c>
    </row>
    <row r="2447" spans="1:10">
      <c r="A2447" s="22">
        <v>2496</v>
      </c>
      <c r="B2447" s="22" t="s">
        <v>15</v>
      </c>
      <c r="C2447" s="40" t="s">
        <v>7322</v>
      </c>
      <c r="D2447" s="39" t="s">
        <v>2817</v>
      </c>
      <c r="E2447" s="22">
        <v>99207</v>
      </c>
      <c r="F2447" s="22">
        <v>5</v>
      </c>
      <c r="G2447" s="108">
        <v>79.98</v>
      </c>
      <c r="H2447" s="25"/>
      <c r="I2447" s="111">
        <f t="shared" si="76"/>
        <v>0</v>
      </c>
      <c r="J2447" s="107" t="str">
        <f t="shared" si="77"/>
        <v/>
      </c>
    </row>
    <row r="2448" spans="1:10">
      <c r="A2448" s="22">
        <v>2497</v>
      </c>
      <c r="B2448" s="22" t="s">
        <v>15</v>
      </c>
      <c r="C2448" s="40" t="s">
        <v>7321</v>
      </c>
      <c r="D2448" s="39" t="s">
        <v>14728</v>
      </c>
      <c r="E2448" s="22">
        <v>7128</v>
      </c>
      <c r="F2448" s="22">
        <v>13</v>
      </c>
      <c r="G2448" s="108">
        <v>7.583333333333333</v>
      </c>
      <c r="H2448" s="25"/>
      <c r="I2448" s="111">
        <f t="shared" si="76"/>
        <v>0</v>
      </c>
      <c r="J2448" s="107" t="str">
        <f t="shared" si="77"/>
        <v/>
      </c>
    </row>
    <row r="2449" spans="1:10">
      <c r="A2449" s="22">
        <v>2498</v>
      </c>
      <c r="B2449" s="22" t="s">
        <v>15</v>
      </c>
      <c r="C2449" s="40" t="s">
        <v>7320</v>
      </c>
      <c r="D2449" s="39" t="s">
        <v>3795</v>
      </c>
      <c r="E2449" s="22">
        <v>7482</v>
      </c>
      <c r="F2449" s="22">
        <v>5</v>
      </c>
      <c r="G2449" s="108">
        <v>97.86666666666666</v>
      </c>
      <c r="H2449" s="25"/>
      <c r="I2449" s="111">
        <f t="shared" si="76"/>
        <v>0</v>
      </c>
      <c r="J2449" s="107" t="str">
        <f t="shared" si="77"/>
        <v/>
      </c>
    </row>
    <row r="2450" spans="1:10">
      <c r="A2450" s="22">
        <v>2499</v>
      </c>
      <c r="B2450" s="22" t="s">
        <v>15</v>
      </c>
      <c r="C2450" s="40" t="s">
        <v>7319</v>
      </c>
      <c r="D2450" s="39" t="s">
        <v>14694</v>
      </c>
      <c r="E2450" s="22">
        <v>99207</v>
      </c>
      <c r="F2450" s="22">
        <v>126</v>
      </c>
      <c r="G2450" s="108">
        <v>2.17</v>
      </c>
      <c r="H2450" s="25"/>
      <c r="I2450" s="111">
        <f t="shared" si="76"/>
        <v>0</v>
      </c>
      <c r="J2450" s="107" t="str">
        <f t="shared" si="77"/>
        <v/>
      </c>
    </row>
    <row r="2451" spans="1:10">
      <c r="A2451" s="22">
        <v>2500</v>
      </c>
      <c r="B2451" s="22" t="s">
        <v>15</v>
      </c>
      <c r="C2451" s="40" t="s">
        <v>7318</v>
      </c>
      <c r="D2451" s="39" t="s">
        <v>14694</v>
      </c>
      <c r="E2451" s="22">
        <v>7482</v>
      </c>
      <c r="F2451" s="22">
        <v>185</v>
      </c>
      <c r="G2451" s="108">
        <v>2.17</v>
      </c>
      <c r="H2451" s="25"/>
      <c r="I2451" s="111">
        <f t="shared" si="76"/>
        <v>0</v>
      </c>
      <c r="J2451" s="107" t="str">
        <f t="shared" si="77"/>
        <v/>
      </c>
    </row>
    <row r="2452" spans="1:10">
      <c r="A2452" s="22">
        <v>2501</v>
      </c>
      <c r="B2452" s="22" t="s">
        <v>15</v>
      </c>
      <c r="C2452" s="40" t="s">
        <v>7317</v>
      </c>
      <c r="D2452" s="39" t="s">
        <v>14694</v>
      </c>
      <c r="E2452" s="22">
        <v>99207</v>
      </c>
      <c r="F2452" s="22">
        <v>47</v>
      </c>
      <c r="G2452" s="108">
        <v>1.38</v>
      </c>
      <c r="H2452" s="25"/>
      <c r="I2452" s="111">
        <f t="shared" si="76"/>
        <v>0</v>
      </c>
      <c r="J2452" s="107" t="str">
        <f t="shared" si="77"/>
        <v/>
      </c>
    </row>
    <row r="2453" spans="1:10">
      <c r="A2453" s="22">
        <v>2502</v>
      </c>
      <c r="B2453" s="22" t="s">
        <v>15</v>
      </c>
      <c r="C2453" s="40" t="s">
        <v>7316</v>
      </c>
      <c r="D2453" s="39" t="s">
        <v>14579</v>
      </c>
      <c r="E2453" s="22">
        <v>7482</v>
      </c>
      <c r="F2453" s="22">
        <v>16</v>
      </c>
      <c r="G2453" s="108">
        <v>2048.96</v>
      </c>
      <c r="H2453" s="25"/>
      <c r="I2453" s="111">
        <f t="shared" si="76"/>
        <v>0</v>
      </c>
      <c r="J2453" s="107" t="str">
        <f t="shared" si="77"/>
        <v/>
      </c>
    </row>
    <row r="2454" spans="1:10">
      <c r="A2454" s="22">
        <v>2503</v>
      </c>
      <c r="B2454" s="22" t="s">
        <v>15</v>
      </c>
      <c r="C2454" s="40" t="s">
        <v>7315</v>
      </c>
      <c r="D2454" s="39" t="s">
        <v>14729</v>
      </c>
      <c r="E2454" s="22">
        <v>32067</v>
      </c>
      <c r="F2454" s="22">
        <v>5</v>
      </c>
      <c r="G2454" s="108">
        <v>2731.4866666666671</v>
      </c>
      <c r="H2454" s="25"/>
      <c r="I2454" s="111">
        <f t="shared" si="76"/>
        <v>0</v>
      </c>
      <c r="J2454" s="107" t="str">
        <f t="shared" si="77"/>
        <v/>
      </c>
    </row>
    <row r="2455" spans="1:10">
      <c r="A2455" s="22">
        <v>2504</v>
      </c>
      <c r="B2455" s="22" t="s">
        <v>15</v>
      </c>
      <c r="C2455" s="40" t="s">
        <v>7314</v>
      </c>
      <c r="D2455" s="39" t="s">
        <v>4706</v>
      </c>
      <c r="E2455" s="22">
        <v>7128</v>
      </c>
      <c r="F2455" s="22">
        <v>10</v>
      </c>
      <c r="G2455" s="108">
        <v>28.67</v>
      </c>
      <c r="H2455" s="25"/>
      <c r="I2455" s="111">
        <f t="shared" si="76"/>
        <v>0</v>
      </c>
      <c r="J2455" s="107" t="str">
        <f t="shared" si="77"/>
        <v/>
      </c>
    </row>
    <row r="2456" spans="1:10">
      <c r="A2456" s="22">
        <v>2505</v>
      </c>
      <c r="B2456" s="22" t="s">
        <v>15</v>
      </c>
      <c r="C2456" s="40" t="s">
        <v>7313</v>
      </c>
      <c r="D2456" s="39" t="s">
        <v>2837</v>
      </c>
      <c r="E2456" s="22" t="s">
        <v>1952</v>
      </c>
      <c r="F2456" s="22">
        <v>5</v>
      </c>
      <c r="G2456" s="108">
        <v>113.35666666666668</v>
      </c>
      <c r="H2456" s="25"/>
      <c r="I2456" s="111">
        <f t="shared" si="76"/>
        <v>0</v>
      </c>
      <c r="J2456" s="107" t="str">
        <f t="shared" si="77"/>
        <v/>
      </c>
    </row>
    <row r="2457" spans="1:10">
      <c r="A2457" s="22">
        <v>2506</v>
      </c>
      <c r="B2457" s="22" t="s">
        <v>15</v>
      </c>
      <c r="C2457" s="40" t="s">
        <v>7312</v>
      </c>
      <c r="D2457" s="39" t="s">
        <v>7311</v>
      </c>
      <c r="E2457" s="22" t="s">
        <v>7310</v>
      </c>
      <c r="F2457" s="22">
        <v>5</v>
      </c>
      <c r="G2457" s="108">
        <v>277.10000000000002</v>
      </c>
      <c r="H2457" s="25"/>
      <c r="I2457" s="111">
        <f t="shared" si="76"/>
        <v>0</v>
      </c>
      <c r="J2457" s="107" t="str">
        <f t="shared" si="77"/>
        <v/>
      </c>
    </row>
    <row r="2458" spans="1:10">
      <c r="A2458" s="22">
        <v>2507</v>
      </c>
      <c r="B2458" s="22" t="s">
        <v>15</v>
      </c>
      <c r="C2458" s="40" t="s">
        <v>7309</v>
      </c>
      <c r="D2458" s="39" t="s">
        <v>14730</v>
      </c>
      <c r="E2458" s="22">
        <v>51663</v>
      </c>
      <c r="F2458" s="22">
        <v>11</v>
      </c>
      <c r="G2458" s="108">
        <v>1436.2</v>
      </c>
      <c r="H2458" s="25"/>
      <c r="I2458" s="111">
        <f t="shared" si="76"/>
        <v>0</v>
      </c>
      <c r="J2458" s="107" t="str">
        <f t="shared" si="77"/>
        <v/>
      </c>
    </row>
    <row r="2459" spans="1:10">
      <c r="A2459" s="22">
        <v>2508</v>
      </c>
      <c r="B2459" s="22" t="s">
        <v>15</v>
      </c>
      <c r="C2459" s="40" t="s">
        <v>7308</v>
      </c>
      <c r="D2459" s="39" t="s">
        <v>2813</v>
      </c>
      <c r="E2459" s="22">
        <v>99528</v>
      </c>
      <c r="F2459" s="22">
        <v>32</v>
      </c>
      <c r="G2459" s="108">
        <v>60.236666666666657</v>
      </c>
      <c r="H2459" s="25"/>
      <c r="I2459" s="111">
        <f t="shared" si="76"/>
        <v>0</v>
      </c>
      <c r="J2459" s="107" t="str">
        <f t="shared" si="77"/>
        <v/>
      </c>
    </row>
    <row r="2460" spans="1:10">
      <c r="A2460" s="22">
        <v>2509</v>
      </c>
      <c r="B2460" s="22" t="s">
        <v>15</v>
      </c>
      <c r="C2460" s="40" t="s">
        <v>7307</v>
      </c>
      <c r="D2460" s="39" t="s">
        <v>2813</v>
      </c>
      <c r="E2460" s="22">
        <v>99528</v>
      </c>
      <c r="F2460" s="22">
        <v>10</v>
      </c>
      <c r="G2460" s="108">
        <v>90.2</v>
      </c>
      <c r="H2460" s="25"/>
      <c r="I2460" s="111">
        <f t="shared" si="76"/>
        <v>0</v>
      </c>
      <c r="J2460" s="107" t="str">
        <f t="shared" si="77"/>
        <v/>
      </c>
    </row>
    <row r="2461" spans="1:10">
      <c r="A2461" s="22">
        <v>2510</v>
      </c>
      <c r="B2461" s="22" t="s">
        <v>15</v>
      </c>
      <c r="C2461" s="40" t="s">
        <v>7306</v>
      </c>
      <c r="D2461" s="39" t="s">
        <v>14400</v>
      </c>
      <c r="E2461" s="22">
        <v>81205</v>
      </c>
      <c r="F2461" s="22">
        <v>6</v>
      </c>
      <c r="G2461" s="108">
        <v>9.1199999999999992</v>
      </c>
      <c r="H2461" s="25"/>
      <c r="I2461" s="111">
        <f t="shared" si="76"/>
        <v>0</v>
      </c>
      <c r="J2461" s="107" t="str">
        <f t="shared" si="77"/>
        <v/>
      </c>
    </row>
    <row r="2462" spans="1:10">
      <c r="A2462" s="22">
        <v>2511</v>
      </c>
      <c r="B2462" s="22" t="s">
        <v>15</v>
      </c>
      <c r="C2462" s="40" t="s">
        <v>7305</v>
      </c>
      <c r="D2462" s="39" t="s">
        <v>14400</v>
      </c>
      <c r="E2462" s="22">
        <v>21335</v>
      </c>
      <c r="F2462" s="22">
        <v>11</v>
      </c>
      <c r="G2462" s="108">
        <v>73.95</v>
      </c>
      <c r="H2462" s="25"/>
      <c r="I2462" s="111">
        <f t="shared" si="76"/>
        <v>0</v>
      </c>
      <c r="J2462" s="107" t="str">
        <f t="shared" si="77"/>
        <v/>
      </c>
    </row>
    <row r="2463" spans="1:10">
      <c r="A2463" s="22">
        <v>2512</v>
      </c>
      <c r="B2463" s="22" t="s">
        <v>15</v>
      </c>
      <c r="C2463" s="40" t="s">
        <v>7304</v>
      </c>
      <c r="D2463" s="39" t="s">
        <v>2693</v>
      </c>
      <c r="E2463" s="22">
        <v>21335</v>
      </c>
      <c r="F2463" s="22">
        <v>5</v>
      </c>
      <c r="G2463" s="108">
        <v>44.45333333333334</v>
      </c>
      <c r="H2463" s="25"/>
      <c r="I2463" s="111">
        <f t="shared" si="76"/>
        <v>0</v>
      </c>
      <c r="J2463" s="107" t="str">
        <f t="shared" si="77"/>
        <v/>
      </c>
    </row>
    <row r="2464" spans="1:10">
      <c r="A2464" s="22">
        <v>2513</v>
      </c>
      <c r="B2464" s="22" t="s">
        <v>15</v>
      </c>
      <c r="C2464" s="40" t="s">
        <v>7303</v>
      </c>
      <c r="D2464" s="39" t="s">
        <v>14731</v>
      </c>
      <c r="E2464" s="22">
        <v>15653</v>
      </c>
      <c r="F2464" s="22">
        <v>5</v>
      </c>
      <c r="G2464" s="108">
        <v>104.36333333333333</v>
      </c>
      <c r="H2464" s="25"/>
      <c r="I2464" s="111">
        <f t="shared" si="76"/>
        <v>0</v>
      </c>
      <c r="J2464" s="107" t="str">
        <f t="shared" si="77"/>
        <v/>
      </c>
    </row>
    <row r="2465" spans="1:10">
      <c r="A2465" s="22">
        <v>2514</v>
      </c>
      <c r="B2465" s="22" t="s">
        <v>15</v>
      </c>
      <c r="C2465" s="40" t="s">
        <v>7302</v>
      </c>
      <c r="D2465" s="39" t="s">
        <v>14610</v>
      </c>
      <c r="E2465" s="22">
        <v>99207</v>
      </c>
      <c r="F2465" s="22">
        <v>5</v>
      </c>
      <c r="G2465" s="108">
        <v>199.4</v>
      </c>
      <c r="H2465" s="25"/>
      <c r="I2465" s="111">
        <f t="shared" si="76"/>
        <v>0</v>
      </c>
      <c r="J2465" s="107" t="str">
        <f t="shared" si="77"/>
        <v/>
      </c>
    </row>
    <row r="2466" spans="1:10">
      <c r="A2466" s="22">
        <v>2515</v>
      </c>
      <c r="B2466" s="22" t="s">
        <v>15</v>
      </c>
      <c r="C2466" s="40" t="s">
        <v>7301</v>
      </c>
      <c r="D2466" s="39" t="s">
        <v>14731</v>
      </c>
      <c r="E2466" s="22">
        <v>72962</v>
      </c>
      <c r="F2466" s="22">
        <v>8</v>
      </c>
      <c r="G2466" s="108">
        <v>211.37333333333331</v>
      </c>
      <c r="H2466" s="25"/>
      <c r="I2466" s="111">
        <f t="shared" si="76"/>
        <v>0</v>
      </c>
      <c r="J2466" s="107" t="str">
        <f t="shared" si="77"/>
        <v/>
      </c>
    </row>
    <row r="2467" spans="1:10">
      <c r="A2467" s="22">
        <v>2516</v>
      </c>
      <c r="B2467" s="22" t="s">
        <v>15</v>
      </c>
      <c r="C2467" s="40" t="s">
        <v>7300</v>
      </c>
      <c r="D2467" s="39" t="s">
        <v>14732</v>
      </c>
      <c r="E2467" s="22" t="s">
        <v>1952</v>
      </c>
      <c r="F2467" s="22">
        <v>7</v>
      </c>
      <c r="G2467" s="108">
        <v>142.33000000000001</v>
      </c>
      <c r="H2467" s="25"/>
      <c r="I2467" s="111">
        <f t="shared" si="76"/>
        <v>0</v>
      </c>
      <c r="J2467" s="107" t="str">
        <f t="shared" si="77"/>
        <v/>
      </c>
    </row>
    <row r="2468" spans="1:10">
      <c r="A2468" s="22">
        <v>2517</v>
      </c>
      <c r="B2468" s="22" t="s">
        <v>15</v>
      </c>
      <c r="C2468" s="40" t="s">
        <v>7299</v>
      </c>
      <c r="D2468" s="39" t="s">
        <v>14733</v>
      </c>
      <c r="E2468" s="22" t="s">
        <v>1952</v>
      </c>
      <c r="F2468" s="22">
        <v>5</v>
      </c>
      <c r="G2468" s="108">
        <v>102.15</v>
      </c>
      <c r="H2468" s="25"/>
      <c r="I2468" s="111">
        <f t="shared" si="76"/>
        <v>0</v>
      </c>
      <c r="J2468" s="107" t="str">
        <f t="shared" si="77"/>
        <v/>
      </c>
    </row>
    <row r="2469" spans="1:10">
      <c r="A2469" s="22">
        <v>2518</v>
      </c>
      <c r="B2469" s="22" t="s">
        <v>15</v>
      </c>
      <c r="C2469" s="40" t="s">
        <v>7298</v>
      </c>
      <c r="D2469" s="39" t="s">
        <v>14725</v>
      </c>
      <c r="E2469" s="22" t="s">
        <v>1952</v>
      </c>
      <c r="F2469" s="22">
        <v>5</v>
      </c>
      <c r="G2469" s="108">
        <v>160.43</v>
      </c>
      <c r="H2469" s="25"/>
      <c r="I2469" s="111">
        <f t="shared" si="76"/>
        <v>0</v>
      </c>
      <c r="J2469" s="107" t="str">
        <f t="shared" si="77"/>
        <v/>
      </c>
    </row>
    <row r="2470" spans="1:10">
      <c r="A2470" s="22">
        <v>2519</v>
      </c>
      <c r="B2470" s="22" t="s">
        <v>15</v>
      </c>
      <c r="C2470" s="40" t="s">
        <v>7298</v>
      </c>
      <c r="D2470" s="39" t="s">
        <v>14725</v>
      </c>
      <c r="E2470" s="22">
        <v>34087</v>
      </c>
      <c r="F2470" s="22">
        <v>5</v>
      </c>
      <c r="G2470" s="108">
        <v>160.43</v>
      </c>
      <c r="H2470" s="25"/>
      <c r="I2470" s="111">
        <f t="shared" si="76"/>
        <v>0</v>
      </c>
      <c r="J2470" s="107" t="str">
        <f t="shared" si="77"/>
        <v/>
      </c>
    </row>
    <row r="2471" spans="1:10">
      <c r="A2471" s="22">
        <v>2520</v>
      </c>
      <c r="B2471" s="22" t="s">
        <v>15</v>
      </c>
      <c r="C2471" s="40" t="s">
        <v>7297</v>
      </c>
      <c r="D2471" s="39" t="s">
        <v>14734</v>
      </c>
      <c r="E2471" s="22" t="s">
        <v>1952</v>
      </c>
      <c r="F2471" s="22">
        <v>5</v>
      </c>
      <c r="G2471" s="108">
        <v>100.32666666666667</v>
      </c>
      <c r="H2471" s="25"/>
      <c r="I2471" s="111">
        <f t="shared" si="76"/>
        <v>0</v>
      </c>
      <c r="J2471" s="107" t="str">
        <f t="shared" si="77"/>
        <v/>
      </c>
    </row>
    <row r="2472" spans="1:10">
      <c r="A2472" s="22">
        <v>2521</v>
      </c>
      <c r="B2472" s="22" t="s">
        <v>15</v>
      </c>
      <c r="C2472" s="40" t="s">
        <v>7296</v>
      </c>
      <c r="D2472" s="39" t="s">
        <v>14735</v>
      </c>
      <c r="E2472" s="22" t="s">
        <v>1952</v>
      </c>
      <c r="F2472" s="22">
        <v>5</v>
      </c>
      <c r="G2472" s="108">
        <v>74181.466666666674</v>
      </c>
      <c r="H2472" s="25"/>
      <c r="I2472" s="111">
        <f t="shared" si="76"/>
        <v>0</v>
      </c>
      <c r="J2472" s="107" t="str">
        <f t="shared" si="77"/>
        <v/>
      </c>
    </row>
    <row r="2473" spans="1:10">
      <c r="A2473" s="22">
        <v>2522</v>
      </c>
      <c r="B2473" s="22" t="s">
        <v>15</v>
      </c>
      <c r="C2473" s="40" t="s">
        <v>7295</v>
      </c>
      <c r="D2473" s="39" t="s">
        <v>14736</v>
      </c>
      <c r="E2473" s="22" t="s">
        <v>1952</v>
      </c>
      <c r="F2473" s="22">
        <v>5</v>
      </c>
      <c r="G2473" s="108">
        <v>75</v>
      </c>
      <c r="H2473" s="25"/>
      <c r="I2473" s="111">
        <f t="shared" si="76"/>
        <v>0</v>
      </c>
      <c r="J2473" s="107" t="str">
        <f t="shared" si="77"/>
        <v/>
      </c>
    </row>
    <row r="2474" spans="1:10">
      <c r="A2474" s="22">
        <v>2523</v>
      </c>
      <c r="B2474" s="22" t="s">
        <v>15</v>
      </c>
      <c r="C2474" s="40" t="s">
        <v>7294</v>
      </c>
      <c r="D2474" s="39" t="s">
        <v>14737</v>
      </c>
      <c r="E2474" s="22">
        <v>76823</v>
      </c>
      <c r="F2474" s="22">
        <v>5</v>
      </c>
      <c r="G2474" s="108">
        <v>210469</v>
      </c>
      <c r="H2474" s="25"/>
      <c r="I2474" s="111">
        <f t="shared" si="76"/>
        <v>0</v>
      </c>
      <c r="J2474" s="107" t="str">
        <f t="shared" si="77"/>
        <v/>
      </c>
    </row>
    <row r="2475" spans="1:10">
      <c r="A2475" s="22">
        <v>2524</v>
      </c>
      <c r="B2475" s="22" t="s">
        <v>15</v>
      </c>
      <c r="C2475" s="40" t="s">
        <v>7293</v>
      </c>
      <c r="D2475" s="39" t="s">
        <v>14738</v>
      </c>
      <c r="E2475" s="22">
        <v>60380</v>
      </c>
      <c r="F2475" s="22">
        <v>17</v>
      </c>
      <c r="G2475" s="108">
        <v>89</v>
      </c>
      <c r="H2475" s="25"/>
      <c r="I2475" s="111">
        <f t="shared" si="76"/>
        <v>0</v>
      </c>
      <c r="J2475" s="107" t="str">
        <f t="shared" si="77"/>
        <v/>
      </c>
    </row>
    <row r="2476" spans="1:10">
      <c r="A2476" s="22">
        <v>2525</v>
      </c>
      <c r="B2476" s="22" t="s">
        <v>15</v>
      </c>
      <c r="C2476" s="40" t="s">
        <v>7292</v>
      </c>
      <c r="D2476" s="39" t="s">
        <v>2974</v>
      </c>
      <c r="E2476" s="22">
        <v>53551</v>
      </c>
      <c r="F2476" s="22">
        <v>50</v>
      </c>
      <c r="G2476" s="108">
        <v>2.4700000000000002</v>
      </c>
      <c r="H2476" s="25"/>
      <c r="I2476" s="111">
        <f t="shared" si="76"/>
        <v>0</v>
      </c>
      <c r="J2476" s="107" t="str">
        <f t="shared" si="77"/>
        <v/>
      </c>
    </row>
    <row r="2477" spans="1:10">
      <c r="A2477" s="22">
        <v>2526</v>
      </c>
      <c r="B2477" s="22" t="s">
        <v>15</v>
      </c>
      <c r="C2477" s="40" t="s">
        <v>7291</v>
      </c>
      <c r="D2477" s="39" t="s">
        <v>2974</v>
      </c>
      <c r="E2477" s="22">
        <v>53551</v>
      </c>
      <c r="F2477" s="22">
        <v>5</v>
      </c>
      <c r="G2477" s="108">
        <v>20.216666666666665</v>
      </c>
      <c r="H2477" s="25"/>
      <c r="I2477" s="111">
        <f t="shared" si="76"/>
        <v>0</v>
      </c>
      <c r="J2477" s="107" t="str">
        <f t="shared" si="77"/>
        <v/>
      </c>
    </row>
    <row r="2478" spans="1:10">
      <c r="A2478" s="22">
        <v>2527</v>
      </c>
      <c r="B2478" s="22" t="s">
        <v>15</v>
      </c>
      <c r="C2478" s="40" t="s">
        <v>7290</v>
      </c>
      <c r="D2478" s="39" t="s">
        <v>14739</v>
      </c>
      <c r="E2478" s="22">
        <v>97820</v>
      </c>
      <c r="F2478" s="22">
        <v>12</v>
      </c>
      <c r="G2478" s="108">
        <v>12.98</v>
      </c>
      <c r="H2478" s="25"/>
      <c r="I2478" s="111">
        <f t="shared" si="76"/>
        <v>0</v>
      </c>
      <c r="J2478" s="107" t="str">
        <f t="shared" si="77"/>
        <v/>
      </c>
    </row>
    <row r="2479" spans="1:10">
      <c r="A2479" s="22">
        <v>2528</v>
      </c>
      <c r="B2479" s="22" t="s">
        <v>15</v>
      </c>
      <c r="C2479" s="40" t="s">
        <v>7289</v>
      </c>
      <c r="D2479" s="39" t="s">
        <v>7287</v>
      </c>
      <c r="E2479" s="22">
        <v>75345</v>
      </c>
      <c r="F2479" s="22">
        <v>5</v>
      </c>
      <c r="G2479" s="108">
        <v>1071.76</v>
      </c>
      <c r="H2479" s="25"/>
      <c r="I2479" s="111">
        <f t="shared" si="76"/>
        <v>0</v>
      </c>
      <c r="J2479" s="107" t="str">
        <f t="shared" si="77"/>
        <v/>
      </c>
    </row>
    <row r="2480" spans="1:10">
      <c r="A2480" s="22">
        <v>2529</v>
      </c>
      <c r="B2480" s="22" t="s">
        <v>15</v>
      </c>
      <c r="C2480" s="40" t="s">
        <v>7288</v>
      </c>
      <c r="D2480" s="39" t="s">
        <v>7287</v>
      </c>
      <c r="E2480" s="22">
        <v>75345</v>
      </c>
      <c r="F2480" s="22">
        <v>5</v>
      </c>
      <c r="G2480" s="108">
        <v>713.46</v>
      </c>
      <c r="H2480" s="25"/>
      <c r="I2480" s="111">
        <f t="shared" si="76"/>
        <v>0</v>
      </c>
      <c r="J2480" s="107" t="str">
        <f t="shared" si="77"/>
        <v/>
      </c>
    </row>
    <row r="2481" spans="1:10">
      <c r="A2481" s="22">
        <v>2530</v>
      </c>
      <c r="B2481" s="22" t="s">
        <v>15</v>
      </c>
      <c r="C2481" s="40" t="s">
        <v>7286</v>
      </c>
      <c r="D2481" s="39" t="s">
        <v>3410</v>
      </c>
      <c r="E2481" s="22">
        <v>60980</v>
      </c>
      <c r="F2481" s="22">
        <v>12</v>
      </c>
      <c r="G2481" s="108">
        <v>7.8533333333333344</v>
      </c>
      <c r="H2481" s="25"/>
      <c r="I2481" s="111">
        <f t="shared" si="76"/>
        <v>0</v>
      </c>
      <c r="J2481" s="107" t="str">
        <f t="shared" si="77"/>
        <v/>
      </c>
    </row>
    <row r="2482" spans="1:10">
      <c r="A2482" s="22">
        <v>2531</v>
      </c>
      <c r="B2482" s="22" t="s">
        <v>15</v>
      </c>
      <c r="C2482" s="40" t="s">
        <v>7285</v>
      </c>
      <c r="D2482" s="39" t="s">
        <v>2755</v>
      </c>
      <c r="E2482" s="22">
        <v>8118</v>
      </c>
      <c r="F2482" s="22">
        <v>30</v>
      </c>
      <c r="G2482" s="108">
        <v>16.100000000000001</v>
      </c>
      <c r="H2482" s="25"/>
      <c r="I2482" s="111">
        <f t="shared" si="76"/>
        <v>0</v>
      </c>
      <c r="J2482" s="107" t="str">
        <f t="shared" si="77"/>
        <v/>
      </c>
    </row>
    <row r="2483" spans="1:10">
      <c r="A2483" s="22">
        <v>2532</v>
      </c>
      <c r="B2483" s="22" t="s">
        <v>15</v>
      </c>
      <c r="C2483" s="40" t="s">
        <v>7284</v>
      </c>
      <c r="D2483" s="39" t="s">
        <v>2777</v>
      </c>
      <c r="E2483" s="22">
        <v>70854</v>
      </c>
      <c r="F2483" s="22">
        <v>5</v>
      </c>
      <c r="G2483" s="108">
        <v>34.9</v>
      </c>
      <c r="H2483" s="25"/>
      <c r="I2483" s="111">
        <f t="shared" si="76"/>
        <v>0</v>
      </c>
      <c r="J2483" s="107" t="str">
        <f t="shared" si="77"/>
        <v/>
      </c>
    </row>
    <row r="2484" spans="1:10">
      <c r="A2484" s="22">
        <v>2533</v>
      </c>
      <c r="B2484" s="22" t="s">
        <v>15</v>
      </c>
      <c r="C2484" s="40" t="s">
        <v>7283</v>
      </c>
      <c r="D2484" s="39" t="s">
        <v>14740</v>
      </c>
      <c r="E2484" s="22">
        <v>97393</v>
      </c>
      <c r="F2484" s="22">
        <v>20</v>
      </c>
      <c r="G2484" s="108">
        <v>3.9299999999999997</v>
      </c>
      <c r="H2484" s="25"/>
      <c r="I2484" s="111">
        <f t="shared" si="76"/>
        <v>0</v>
      </c>
      <c r="J2484" s="107" t="str">
        <f t="shared" si="77"/>
        <v/>
      </c>
    </row>
    <row r="2485" spans="1:10">
      <c r="A2485" s="22">
        <v>2534</v>
      </c>
      <c r="B2485" s="22" t="s">
        <v>15</v>
      </c>
      <c r="C2485" s="40" t="s">
        <v>7282</v>
      </c>
      <c r="D2485" s="39" t="s">
        <v>3203</v>
      </c>
      <c r="E2485" s="22">
        <v>97393</v>
      </c>
      <c r="F2485" s="22">
        <v>5</v>
      </c>
      <c r="G2485" s="108">
        <v>245.83666666666667</v>
      </c>
      <c r="H2485" s="25"/>
      <c r="I2485" s="111">
        <f t="shared" si="76"/>
        <v>0</v>
      </c>
      <c r="J2485" s="107" t="str">
        <f t="shared" si="77"/>
        <v/>
      </c>
    </row>
    <row r="2486" spans="1:10">
      <c r="A2486" s="22">
        <v>2535</v>
      </c>
      <c r="B2486" s="22" t="s">
        <v>15</v>
      </c>
      <c r="C2486" s="40" t="s">
        <v>7281</v>
      </c>
      <c r="D2486" s="39" t="s">
        <v>3203</v>
      </c>
      <c r="E2486" s="22">
        <v>97393</v>
      </c>
      <c r="F2486" s="22">
        <v>22</v>
      </c>
      <c r="G2486" s="108">
        <v>313.66666666666669</v>
      </c>
      <c r="H2486" s="25"/>
      <c r="I2486" s="111">
        <f t="shared" si="76"/>
        <v>0</v>
      </c>
      <c r="J2486" s="107" t="str">
        <f t="shared" si="77"/>
        <v/>
      </c>
    </row>
    <row r="2487" spans="1:10">
      <c r="A2487" s="22">
        <v>2536</v>
      </c>
      <c r="B2487" s="22" t="s">
        <v>15</v>
      </c>
      <c r="C2487" s="40" t="s">
        <v>7280</v>
      </c>
      <c r="D2487" s="39" t="s">
        <v>3203</v>
      </c>
      <c r="E2487" s="22">
        <v>97393</v>
      </c>
      <c r="F2487" s="22">
        <v>5</v>
      </c>
      <c r="G2487" s="108">
        <v>361.08333333333331</v>
      </c>
      <c r="H2487" s="25"/>
      <c r="I2487" s="111">
        <f t="shared" si="76"/>
        <v>0</v>
      </c>
      <c r="J2487" s="107" t="str">
        <f t="shared" si="77"/>
        <v/>
      </c>
    </row>
    <row r="2488" spans="1:10">
      <c r="A2488" s="22">
        <v>2537</v>
      </c>
      <c r="B2488" s="22" t="s">
        <v>15</v>
      </c>
      <c r="C2488" s="40" t="s">
        <v>7279</v>
      </c>
      <c r="D2488" s="39" t="s">
        <v>3203</v>
      </c>
      <c r="E2488" s="22">
        <v>97393</v>
      </c>
      <c r="F2488" s="22">
        <v>5</v>
      </c>
      <c r="G2488" s="108">
        <v>160.37333333333333</v>
      </c>
      <c r="H2488" s="25"/>
      <c r="I2488" s="111">
        <f t="shared" ref="I2488:I2529" si="78">F2488*H2488</f>
        <v>0</v>
      </c>
      <c r="J2488" s="107" t="str">
        <f t="shared" si="77"/>
        <v/>
      </c>
    </row>
    <row r="2489" spans="1:10">
      <c r="A2489" s="22">
        <v>2538</v>
      </c>
      <c r="B2489" s="22" t="s">
        <v>15</v>
      </c>
      <c r="C2489" s="40" t="s">
        <v>7278</v>
      </c>
      <c r="D2489" s="39" t="s">
        <v>3203</v>
      </c>
      <c r="E2489" s="22">
        <v>97393</v>
      </c>
      <c r="F2489" s="22">
        <v>5</v>
      </c>
      <c r="G2489" s="108">
        <v>230.9</v>
      </c>
      <c r="H2489" s="25"/>
      <c r="I2489" s="111">
        <f t="shared" si="78"/>
        <v>0</v>
      </c>
      <c r="J2489" s="107" t="str">
        <f t="shared" si="77"/>
        <v/>
      </c>
    </row>
    <row r="2490" spans="1:10">
      <c r="A2490" s="22">
        <v>2539</v>
      </c>
      <c r="B2490" s="22" t="s">
        <v>15</v>
      </c>
      <c r="C2490" s="40" t="s">
        <v>7277</v>
      </c>
      <c r="D2490" s="39" t="s">
        <v>7274</v>
      </c>
      <c r="E2490" s="22">
        <v>77896</v>
      </c>
      <c r="F2490" s="22">
        <v>14</v>
      </c>
      <c r="G2490" s="108">
        <v>1199.5899999999999</v>
      </c>
      <c r="H2490" s="25"/>
      <c r="I2490" s="111">
        <f t="shared" si="78"/>
        <v>0</v>
      </c>
      <c r="J2490" s="107" t="str">
        <f t="shared" si="77"/>
        <v/>
      </c>
    </row>
    <row r="2491" spans="1:10">
      <c r="A2491" s="22">
        <v>2540</v>
      </c>
      <c r="B2491" s="22" t="s">
        <v>15</v>
      </c>
      <c r="C2491" s="40" t="s">
        <v>7276</v>
      </c>
      <c r="D2491" s="39" t="s">
        <v>14741</v>
      </c>
      <c r="E2491" s="22">
        <v>77896</v>
      </c>
      <c r="F2491" s="22">
        <v>10</v>
      </c>
      <c r="G2491" s="108">
        <v>268.27999999999997</v>
      </c>
      <c r="H2491" s="25"/>
      <c r="I2491" s="111">
        <f t="shared" si="78"/>
        <v>0</v>
      </c>
      <c r="J2491" s="107" t="str">
        <f t="shared" si="77"/>
        <v/>
      </c>
    </row>
    <row r="2492" spans="1:10">
      <c r="A2492" s="22">
        <v>2541</v>
      </c>
      <c r="B2492" s="22" t="s">
        <v>15</v>
      </c>
      <c r="C2492" s="40" t="s">
        <v>7275</v>
      </c>
      <c r="D2492" s="39" t="s">
        <v>7274</v>
      </c>
      <c r="E2492" s="22">
        <v>77896</v>
      </c>
      <c r="F2492" s="22">
        <v>5</v>
      </c>
      <c r="G2492" s="108">
        <v>405.93666666666667</v>
      </c>
      <c r="H2492" s="25"/>
      <c r="I2492" s="111">
        <f t="shared" si="78"/>
        <v>0</v>
      </c>
      <c r="J2492" s="107" t="str">
        <f t="shared" si="77"/>
        <v/>
      </c>
    </row>
    <row r="2493" spans="1:10">
      <c r="A2493" s="22">
        <v>2542</v>
      </c>
      <c r="B2493" s="22" t="s">
        <v>15</v>
      </c>
      <c r="C2493" s="40" t="s">
        <v>7273</v>
      </c>
      <c r="D2493" s="39" t="s">
        <v>7274</v>
      </c>
      <c r="E2493" s="22">
        <v>77896</v>
      </c>
      <c r="F2493" s="22">
        <v>5</v>
      </c>
      <c r="G2493" s="108">
        <v>779.6</v>
      </c>
      <c r="H2493" s="25"/>
      <c r="I2493" s="111">
        <f t="shared" si="78"/>
        <v>0</v>
      </c>
      <c r="J2493" s="107" t="str">
        <f t="shared" si="77"/>
        <v/>
      </c>
    </row>
    <row r="2494" spans="1:10">
      <c r="A2494" s="22">
        <v>2543</v>
      </c>
      <c r="B2494" s="22" t="s">
        <v>15</v>
      </c>
      <c r="C2494" s="40" t="s">
        <v>7272</v>
      </c>
      <c r="D2494" s="39" t="s">
        <v>14742</v>
      </c>
      <c r="E2494" s="22" t="s">
        <v>4079</v>
      </c>
      <c r="F2494" s="22">
        <v>8</v>
      </c>
      <c r="G2494" s="108">
        <v>31.88</v>
      </c>
      <c r="H2494" s="25"/>
      <c r="I2494" s="111">
        <f t="shared" si="78"/>
        <v>0</v>
      </c>
      <c r="J2494" s="107" t="str">
        <f t="shared" si="77"/>
        <v/>
      </c>
    </row>
    <row r="2495" spans="1:10">
      <c r="A2495" s="22">
        <v>2544</v>
      </c>
      <c r="B2495" s="22" t="s">
        <v>15</v>
      </c>
      <c r="C2495" s="40" t="s">
        <v>7271</v>
      </c>
      <c r="D2495" s="39" t="s">
        <v>14742</v>
      </c>
      <c r="E2495" s="22">
        <v>14798</v>
      </c>
      <c r="F2495" s="22">
        <v>13</v>
      </c>
      <c r="G2495" s="108">
        <v>25.540000000000003</v>
      </c>
      <c r="H2495" s="25"/>
      <c r="I2495" s="111">
        <f t="shared" si="78"/>
        <v>0</v>
      </c>
      <c r="J2495" s="107" t="str">
        <f t="shared" si="77"/>
        <v/>
      </c>
    </row>
    <row r="2496" spans="1:10">
      <c r="A2496" s="22">
        <v>2545</v>
      </c>
      <c r="B2496" s="22" t="s">
        <v>15</v>
      </c>
      <c r="C2496" s="40" t="s">
        <v>7270</v>
      </c>
      <c r="D2496" s="39" t="s">
        <v>3354</v>
      </c>
      <c r="E2496" s="22" t="s">
        <v>3117</v>
      </c>
      <c r="F2496" s="22">
        <v>56</v>
      </c>
      <c r="G2496" s="108">
        <v>2.6799999999999997</v>
      </c>
      <c r="H2496" s="25"/>
      <c r="I2496" s="111">
        <f t="shared" si="78"/>
        <v>0</v>
      </c>
      <c r="J2496" s="107" t="str">
        <f t="shared" si="77"/>
        <v/>
      </c>
    </row>
    <row r="2497" spans="1:10">
      <c r="A2497" s="22">
        <v>2546</v>
      </c>
      <c r="B2497" s="22" t="s">
        <v>15</v>
      </c>
      <c r="C2497" s="40" t="s">
        <v>7268</v>
      </c>
      <c r="D2497" s="39" t="s">
        <v>7267</v>
      </c>
      <c r="E2497" s="22">
        <v>97393</v>
      </c>
      <c r="F2497" s="22">
        <v>5</v>
      </c>
      <c r="G2497" s="108">
        <v>86.66</v>
      </c>
      <c r="H2497" s="25"/>
      <c r="I2497" s="111">
        <f t="shared" si="78"/>
        <v>0</v>
      </c>
      <c r="J2497" s="107" t="str">
        <f t="shared" si="77"/>
        <v/>
      </c>
    </row>
    <row r="2498" spans="1:10">
      <c r="A2498" s="22">
        <v>2547</v>
      </c>
      <c r="B2498" s="22" t="s">
        <v>15</v>
      </c>
      <c r="C2498" s="40" t="s">
        <v>7266</v>
      </c>
      <c r="D2498" s="39" t="s">
        <v>14743</v>
      </c>
      <c r="E2498" s="22">
        <v>97393</v>
      </c>
      <c r="F2498" s="22">
        <v>5</v>
      </c>
      <c r="G2498" s="108">
        <v>914.64666666666665</v>
      </c>
      <c r="H2498" s="25"/>
      <c r="I2498" s="111">
        <f t="shared" si="78"/>
        <v>0</v>
      </c>
      <c r="J2498" s="107" t="str">
        <f t="shared" ref="J2498:J2529" si="79">IF(H:H&gt;G:G, "Above Estimated Unit Price", "")</f>
        <v/>
      </c>
    </row>
    <row r="2499" spans="1:10">
      <c r="A2499" s="22">
        <v>2548</v>
      </c>
      <c r="B2499" s="22" t="s">
        <v>15</v>
      </c>
      <c r="C2499" s="40" t="s">
        <v>7265</v>
      </c>
      <c r="D2499" s="39" t="s">
        <v>14744</v>
      </c>
      <c r="E2499" s="22">
        <v>97393</v>
      </c>
      <c r="F2499" s="22">
        <v>5</v>
      </c>
      <c r="G2499" s="108">
        <v>791</v>
      </c>
      <c r="H2499" s="25"/>
      <c r="I2499" s="111">
        <f t="shared" si="78"/>
        <v>0</v>
      </c>
      <c r="J2499" s="107" t="str">
        <f t="shared" si="79"/>
        <v/>
      </c>
    </row>
    <row r="2500" spans="1:10">
      <c r="A2500" s="22">
        <v>2549</v>
      </c>
      <c r="B2500" s="22" t="s">
        <v>15</v>
      </c>
      <c r="C2500" s="40" t="s">
        <v>7264</v>
      </c>
      <c r="D2500" s="39" t="s">
        <v>14488</v>
      </c>
      <c r="E2500" s="22">
        <v>3673</v>
      </c>
      <c r="F2500" s="22">
        <v>5</v>
      </c>
      <c r="G2500" s="108">
        <v>714.56000000000006</v>
      </c>
      <c r="H2500" s="25"/>
      <c r="I2500" s="111">
        <f t="shared" si="78"/>
        <v>0</v>
      </c>
      <c r="J2500" s="107" t="str">
        <f t="shared" si="79"/>
        <v/>
      </c>
    </row>
    <row r="2501" spans="1:10">
      <c r="A2501" s="22">
        <v>2550</v>
      </c>
      <c r="B2501" s="22" t="s">
        <v>15</v>
      </c>
      <c r="C2501" s="40" t="s">
        <v>7263</v>
      </c>
      <c r="D2501" s="39" t="s">
        <v>14745</v>
      </c>
      <c r="E2501" s="22">
        <v>3673</v>
      </c>
      <c r="F2501" s="22">
        <v>5</v>
      </c>
      <c r="G2501" s="108">
        <v>1046.3800000000001</v>
      </c>
      <c r="H2501" s="25"/>
      <c r="I2501" s="111">
        <f t="shared" si="78"/>
        <v>0</v>
      </c>
      <c r="J2501" s="107" t="str">
        <f t="shared" si="79"/>
        <v/>
      </c>
    </row>
    <row r="2502" spans="1:10">
      <c r="A2502" s="22">
        <v>2551</v>
      </c>
      <c r="B2502" s="22" t="s">
        <v>15</v>
      </c>
      <c r="C2502" s="40" t="s">
        <v>7262</v>
      </c>
      <c r="D2502" s="39" t="s">
        <v>14746</v>
      </c>
      <c r="E2502" s="22">
        <v>3673</v>
      </c>
      <c r="F2502" s="22">
        <v>5</v>
      </c>
      <c r="G2502" s="108">
        <v>589.49</v>
      </c>
      <c r="H2502" s="25"/>
      <c r="I2502" s="111">
        <f t="shared" si="78"/>
        <v>0</v>
      </c>
      <c r="J2502" s="107" t="str">
        <f t="shared" si="79"/>
        <v/>
      </c>
    </row>
    <row r="2503" spans="1:10">
      <c r="A2503" s="22">
        <v>2552</v>
      </c>
      <c r="B2503" s="22" t="s">
        <v>15</v>
      </c>
      <c r="C2503" s="40" t="s">
        <v>7261</v>
      </c>
      <c r="D2503" s="39" t="s">
        <v>2777</v>
      </c>
      <c r="E2503" s="22">
        <v>35385</v>
      </c>
      <c r="F2503" s="22">
        <v>5</v>
      </c>
      <c r="G2503" s="108">
        <v>71.66</v>
      </c>
      <c r="H2503" s="25"/>
      <c r="I2503" s="111">
        <f t="shared" si="78"/>
        <v>0</v>
      </c>
      <c r="J2503" s="107" t="str">
        <f t="shared" si="79"/>
        <v/>
      </c>
    </row>
    <row r="2504" spans="1:10">
      <c r="A2504" s="22">
        <v>2553</v>
      </c>
      <c r="B2504" s="22" t="s">
        <v>15</v>
      </c>
      <c r="C2504" s="40" t="s">
        <v>7260</v>
      </c>
      <c r="D2504" s="39" t="s">
        <v>2777</v>
      </c>
      <c r="E2504" s="22">
        <v>50294</v>
      </c>
      <c r="F2504" s="22">
        <v>12</v>
      </c>
      <c r="G2504" s="108">
        <v>20.393333333333334</v>
      </c>
      <c r="H2504" s="25"/>
      <c r="I2504" s="111">
        <f t="shared" si="78"/>
        <v>0</v>
      </c>
      <c r="J2504" s="107" t="str">
        <f t="shared" si="79"/>
        <v/>
      </c>
    </row>
    <row r="2505" spans="1:10">
      <c r="A2505" s="22">
        <v>2554</v>
      </c>
      <c r="B2505" s="22" t="s">
        <v>15</v>
      </c>
      <c r="C2505" s="40" t="s">
        <v>2778</v>
      </c>
      <c r="D2505" s="39" t="s">
        <v>2777</v>
      </c>
      <c r="E2505" s="22">
        <v>50294</v>
      </c>
      <c r="F2505" s="22">
        <v>5</v>
      </c>
      <c r="G2505" s="108">
        <v>13.95</v>
      </c>
      <c r="H2505" s="25"/>
      <c r="I2505" s="111">
        <f t="shared" si="78"/>
        <v>0</v>
      </c>
      <c r="J2505" s="107" t="str">
        <f t="shared" si="79"/>
        <v/>
      </c>
    </row>
    <row r="2506" spans="1:10">
      <c r="A2506" s="22">
        <v>2555</v>
      </c>
      <c r="B2506" s="22" t="s">
        <v>15</v>
      </c>
      <c r="C2506" s="40" t="s">
        <v>7259</v>
      </c>
      <c r="D2506" s="39" t="s">
        <v>3203</v>
      </c>
      <c r="E2506" s="22">
        <v>76301</v>
      </c>
      <c r="F2506" s="22">
        <v>8</v>
      </c>
      <c r="G2506" s="108">
        <v>117.10666666666667</v>
      </c>
      <c r="H2506" s="25"/>
      <c r="I2506" s="111">
        <f t="shared" si="78"/>
        <v>0</v>
      </c>
      <c r="J2506" s="107" t="str">
        <f t="shared" si="79"/>
        <v/>
      </c>
    </row>
    <row r="2507" spans="1:10">
      <c r="A2507" s="22">
        <v>2556</v>
      </c>
      <c r="B2507" s="22" t="s">
        <v>15</v>
      </c>
      <c r="C2507" s="40" t="s">
        <v>7258</v>
      </c>
      <c r="D2507" s="39" t="s">
        <v>3995</v>
      </c>
      <c r="E2507" s="22">
        <v>76823</v>
      </c>
      <c r="F2507" s="22">
        <v>6</v>
      </c>
      <c r="G2507" s="108">
        <v>10</v>
      </c>
      <c r="H2507" s="25"/>
      <c r="I2507" s="111">
        <f t="shared" si="78"/>
        <v>0</v>
      </c>
      <c r="J2507" s="107" t="str">
        <f t="shared" si="79"/>
        <v/>
      </c>
    </row>
    <row r="2508" spans="1:10">
      <c r="A2508" s="22">
        <v>2557</v>
      </c>
      <c r="B2508" s="22" t="s">
        <v>15</v>
      </c>
      <c r="C2508" s="40" t="s">
        <v>2740</v>
      </c>
      <c r="D2508" s="39" t="s">
        <v>2739</v>
      </c>
      <c r="E2508" s="22">
        <v>94499</v>
      </c>
      <c r="F2508" s="22">
        <v>5</v>
      </c>
      <c r="G2508" s="108">
        <v>19.54</v>
      </c>
      <c r="H2508" s="25"/>
      <c r="I2508" s="111">
        <f t="shared" si="78"/>
        <v>0</v>
      </c>
      <c r="J2508" s="107" t="str">
        <f t="shared" si="79"/>
        <v/>
      </c>
    </row>
    <row r="2509" spans="1:10">
      <c r="A2509" s="22">
        <v>2558</v>
      </c>
      <c r="B2509" s="22" t="s">
        <v>15</v>
      </c>
      <c r="C2509" s="40" t="s">
        <v>7257</v>
      </c>
      <c r="D2509" s="39" t="s">
        <v>7256</v>
      </c>
      <c r="E2509" s="22">
        <v>76823</v>
      </c>
      <c r="F2509" s="22">
        <v>5</v>
      </c>
      <c r="G2509" s="108">
        <v>52.9</v>
      </c>
      <c r="H2509" s="25"/>
      <c r="I2509" s="111">
        <f t="shared" si="78"/>
        <v>0</v>
      </c>
      <c r="J2509" s="107" t="str">
        <f t="shared" si="79"/>
        <v/>
      </c>
    </row>
    <row r="2510" spans="1:10">
      <c r="A2510" s="22">
        <v>2559</v>
      </c>
      <c r="B2510" s="22" t="s">
        <v>15</v>
      </c>
      <c r="C2510" s="40" t="s">
        <v>2730</v>
      </c>
      <c r="D2510" s="39" t="s">
        <v>14528</v>
      </c>
      <c r="E2510" s="22" t="s">
        <v>2728</v>
      </c>
      <c r="F2510" s="22">
        <v>100</v>
      </c>
      <c r="G2510" s="108">
        <v>3.6</v>
      </c>
      <c r="H2510" s="25"/>
      <c r="I2510" s="111">
        <f t="shared" si="78"/>
        <v>0</v>
      </c>
      <c r="J2510" s="107" t="str">
        <f t="shared" si="79"/>
        <v/>
      </c>
    </row>
    <row r="2511" spans="1:10">
      <c r="A2511" s="22">
        <v>2560</v>
      </c>
      <c r="B2511" s="22" t="s">
        <v>15</v>
      </c>
      <c r="C2511" s="40" t="s">
        <v>7255</v>
      </c>
      <c r="D2511" s="39" t="s">
        <v>14747</v>
      </c>
      <c r="E2511" s="22">
        <v>96341</v>
      </c>
      <c r="F2511" s="22">
        <v>5</v>
      </c>
      <c r="G2511" s="108">
        <v>260.05333333333334</v>
      </c>
      <c r="H2511" s="25"/>
      <c r="I2511" s="111">
        <f t="shared" si="78"/>
        <v>0</v>
      </c>
      <c r="J2511" s="107" t="str">
        <f t="shared" si="79"/>
        <v/>
      </c>
    </row>
    <row r="2512" spans="1:10">
      <c r="A2512" s="22">
        <v>2561</v>
      </c>
      <c r="B2512" s="22" t="s">
        <v>15</v>
      </c>
      <c r="C2512" s="40" t="s">
        <v>7254</v>
      </c>
      <c r="D2512" s="39" t="s">
        <v>3127</v>
      </c>
      <c r="E2512" s="22">
        <v>6090</v>
      </c>
      <c r="F2512" s="22">
        <v>5</v>
      </c>
      <c r="G2512" s="108">
        <v>189.56</v>
      </c>
      <c r="H2512" s="25"/>
      <c r="I2512" s="111">
        <f t="shared" si="78"/>
        <v>0</v>
      </c>
      <c r="J2512" s="107" t="str">
        <f t="shared" si="79"/>
        <v/>
      </c>
    </row>
    <row r="2513" spans="1:10">
      <c r="A2513" s="22">
        <v>2562</v>
      </c>
      <c r="B2513" s="22" t="s">
        <v>15</v>
      </c>
      <c r="C2513" s="40" t="s">
        <v>7253</v>
      </c>
      <c r="D2513" s="39" t="s">
        <v>14748</v>
      </c>
      <c r="E2513" s="22" t="s">
        <v>7252</v>
      </c>
      <c r="F2513" s="22">
        <v>5</v>
      </c>
      <c r="G2513" s="108">
        <v>137.73333333333332</v>
      </c>
      <c r="H2513" s="25"/>
      <c r="I2513" s="111">
        <f t="shared" si="78"/>
        <v>0</v>
      </c>
      <c r="J2513" s="107" t="str">
        <f t="shared" si="79"/>
        <v/>
      </c>
    </row>
    <row r="2514" spans="1:10">
      <c r="A2514" s="22">
        <v>2563</v>
      </c>
      <c r="B2514" s="22" t="s">
        <v>15</v>
      </c>
      <c r="C2514" s="40" t="s">
        <v>2711</v>
      </c>
      <c r="D2514" s="39" t="s">
        <v>14749</v>
      </c>
      <c r="E2514" s="22">
        <v>21994</v>
      </c>
      <c r="F2514" s="22">
        <v>13</v>
      </c>
      <c r="G2514" s="108">
        <v>15.07</v>
      </c>
      <c r="H2514" s="25"/>
      <c r="I2514" s="111">
        <f t="shared" si="78"/>
        <v>0</v>
      </c>
      <c r="J2514" s="107" t="str">
        <f t="shared" si="79"/>
        <v/>
      </c>
    </row>
    <row r="2515" spans="1:10">
      <c r="A2515" s="22">
        <v>2564</v>
      </c>
      <c r="B2515" s="22" t="s">
        <v>15</v>
      </c>
      <c r="C2515" s="40" t="s">
        <v>7251</v>
      </c>
      <c r="D2515" s="39" t="s">
        <v>14221</v>
      </c>
      <c r="E2515" s="22">
        <v>78570</v>
      </c>
      <c r="F2515" s="22">
        <v>5</v>
      </c>
      <c r="G2515" s="108">
        <v>392.83</v>
      </c>
      <c r="H2515" s="25"/>
      <c r="I2515" s="111">
        <f t="shared" si="78"/>
        <v>0</v>
      </c>
      <c r="J2515" s="107" t="str">
        <f t="shared" si="79"/>
        <v/>
      </c>
    </row>
    <row r="2516" spans="1:10">
      <c r="A2516" s="22">
        <v>2565</v>
      </c>
      <c r="B2516" s="22" t="s">
        <v>15</v>
      </c>
      <c r="C2516" s="40" t="s">
        <v>7250</v>
      </c>
      <c r="D2516" s="39" t="s">
        <v>14221</v>
      </c>
      <c r="E2516" s="22">
        <v>78570</v>
      </c>
      <c r="F2516" s="22">
        <v>5</v>
      </c>
      <c r="G2516" s="108">
        <v>83.856666666666669</v>
      </c>
      <c r="H2516" s="25"/>
      <c r="I2516" s="111">
        <f t="shared" si="78"/>
        <v>0</v>
      </c>
      <c r="J2516" s="107" t="str">
        <f t="shared" si="79"/>
        <v/>
      </c>
    </row>
    <row r="2517" spans="1:10">
      <c r="A2517" s="22">
        <v>2566</v>
      </c>
      <c r="B2517" s="22" t="s">
        <v>15</v>
      </c>
      <c r="C2517" s="40" t="s">
        <v>7249</v>
      </c>
      <c r="D2517" s="39" t="s">
        <v>14221</v>
      </c>
      <c r="E2517" s="22">
        <v>78570</v>
      </c>
      <c r="F2517" s="22">
        <v>12</v>
      </c>
      <c r="G2517" s="108">
        <v>113.65000000000002</v>
      </c>
      <c r="H2517" s="25"/>
      <c r="I2517" s="111">
        <f t="shared" si="78"/>
        <v>0</v>
      </c>
      <c r="J2517" s="107" t="str">
        <f t="shared" si="79"/>
        <v/>
      </c>
    </row>
    <row r="2518" spans="1:10">
      <c r="A2518" s="22">
        <v>2567</v>
      </c>
      <c r="B2518" s="22" t="s">
        <v>15</v>
      </c>
      <c r="C2518" s="40" t="s">
        <v>7248</v>
      </c>
      <c r="D2518" s="39" t="s">
        <v>14221</v>
      </c>
      <c r="E2518" s="22">
        <v>78570</v>
      </c>
      <c r="F2518" s="22">
        <v>5</v>
      </c>
      <c r="G2518" s="108">
        <v>107.44666666666666</v>
      </c>
      <c r="H2518" s="25"/>
      <c r="I2518" s="111">
        <f t="shared" si="78"/>
        <v>0</v>
      </c>
      <c r="J2518" s="107" t="str">
        <f t="shared" si="79"/>
        <v/>
      </c>
    </row>
    <row r="2519" spans="1:10">
      <c r="A2519" s="22">
        <v>2568</v>
      </c>
      <c r="B2519" s="22" t="s">
        <v>15</v>
      </c>
      <c r="C2519" s="40" t="s">
        <v>7247</v>
      </c>
      <c r="D2519" s="39" t="s">
        <v>2708</v>
      </c>
      <c r="E2519" s="22">
        <v>14242</v>
      </c>
      <c r="F2519" s="22">
        <v>77</v>
      </c>
      <c r="G2519" s="108">
        <v>64.703333333333333</v>
      </c>
      <c r="H2519" s="25"/>
      <c r="I2519" s="111">
        <f t="shared" si="78"/>
        <v>0</v>
      </c>
      <c r="J2519" s="107" t="str">
        <f t="shared" si="79"/>
        <v/>
      </c>
    </row>
    <row r="2520" spans="1:10">
      <c r="A2520" s="22">
        <v>2569</v>
      </c>
      <c r="B2520" s="22" t="s">
        <v>15</v>
      </c>
      <c r="C2520" s="40" t="s">
        <v>7246</v>
      </c>
      <c r="D2520" s="39" t="s">
        <v>3236</v>
      </c>
      <c r="E2520" s="22">
        <v>6950</v>
      </c>
      <c r="F2520" s="22">
        <v>18</v>
      </c>
      <c r="G2520" s="108">
        <v>9.7900000000000009</v>
      </c>
      <c r="H2520" s="25"/>
      <c r="I2520" s="111">
        <f t="shared" si="78"/>
        <v>0</v>
      </c>
      <c r="J2520" s="107" t="str">
        <f t="shared" si="79"/>
        <v/>
      </c>
    </row>
    <row r="2521" spans="1:10">
      <c r="A2521" s="22">
        <v>2570</v>
      </c>
      <c r="B2521" s="22" t="s">
        <v>15</v>
      </c>
      <c r="C2521" s="40" t="s">
        <v>7245</v>
      </c>
      <c r="D2521" s="39" t="s">
        <v>2658</v>
      </c>
      <c r="E2521" s="22">
        <v>56878</v>
      </c>
      <c r="F2521" s="22">
        <v>86</v>
      </c>
      <c r="G2521" s="108">
        <v>2.67</v>
      </c>
      <c r="H2521" s="25"/>
      <c r="I2521" s="111">
        <f t="shared" si="78"/>
        <v>0</v>
      </c>
      <c r="J2521" s="107" t="str">
        <f t="shared" si="79"/>
        <v/>
      </c>
    </row>
    <row r="2522" spans="1:10">
      <c r="A2522" s="22">
        <v>2571</v>
      </c>
      <c r="B2522" s="22" t="s">
        <v>15</v>
      </c>
      <c r="C2522" s="40" t="s">
        <v>14750</v>
      </c>
      <c r="D2522" s="39" t="s">
        <v>14751</v>
      </c>
      <c r="E2522" s="22">
        <v>9137</v>
      </c>
      <c r="F2522" s="22">
        <v>5</v>
      </c>
      <c r="G2522" s="108">
        <v>56.109999999999992</v>
      </c>
      <c r="H2522" s="25"/>
      <c r="I2522" s="111">
        <f t="shared" si="78"/>
        <v>0</v>
      </c>
      <c r="J2522" s="107" t="str">
        <f t="shared" si="79"/>
        <v/>
      </c>
    </row>
    <row r="2523" spans="1:10">
      <c r="A2523" s="22">
        <v>2572</v>
      </c>
      <c r="B2523" s="22" t="s">
        <v>15</v>
      </c>
      <c r="C2523" s="40" t="s">
        <v>7244</v>
      </c>
      <c r="D2523" s="39" t="s">
        <v>2974</v>
      </c>
      <c r="E2523" s="22">
        <v>98524</v>
      </c>
      <c r="F2523" s="22">
        <v>95</v>
      </c>
      <c r="G2523" s="108">
        <v>4.0533333333333337</v>
      </c>
      <c r="H2523" s="25"/>
      <c r="I2523" s="111">
        <f t="shared" si="78"/>
        <v>0</v>
      </c>
      <c r="J2523" s="107" t="str">
        <f t="shared" si="79"/>
        <v/>
      </c>
    </row>
    <row r="2524" spans="1:10">
      <c r="A2524" s="22">
        <v>2573</v>
      </c>
      <c r="B2524" s="22" t="s">
        <v>15</v>
      </c>
      <c r="C2524" s="40" t="s">
        <v>7243</v>
      </c>
      <c r="D2524" s="39" t="s">
        <v>14752</v>
      </c>
      <c r="E2524" s="22">
        <v>1634</v>
      </c>
      <c r="F2524" s="22">
        <v>60</v>
      </c>
      <c r="G2524" s="108">
        <v>2.6799999999999997</v>
      </c>
      <c r="H2524" s="25"/>
      <c r="I2524" s="111">
        <f t="shared" si="78"/>
        <v>0</v>
      </c>
      <c r="J2524" s="107" t="str">
        <f t="shared" si="79"/>
        <v/>
      </c>
    </row>
    <row r="2525" spans="1:10">
      <c r="A2525" s="22">
        <v>2574</v>
      </c>
      <c r="B2525" s="22" t="s">
        <v>15</v>
      </c>
      <c r="C2525" s="40" t="s">
        <v>7242</v>
      </c>
      <c r="D2525" s="39" t="s">
        <v>14152</v>
      </c>
      <c r="E2525" s="22">
        <v>20859</v>
      </c>
      <c r="F2525" s="22">
        <v>8</v>
      </c>
      <c r="G2525" s="108">
        <v>64.936666666666667</v>
      </c>
      <c r="H2525" s="25"/>
      <c r="I2525" s="111">
        <f t="shared" si="78"/>
        <v>0</v>
      </c>
      <c r="J2525" s="107" t="str">
        <f t="shared" si="79"/>
        <v/>
      </c>
    </row>
    <row r="2526" spans="1:10">
      <c r="A2526" s="22">
        <v>2575</v>
      </c>
      <c r="B2526" s="22" t="s">
        <v>15</v>
      </c>
      <c r="C2526" s="40" t="s">
        <v>23</v>
      </c>
      <c r="D2526" s="39" t="s">
        <v>3354</v>
      </c>
      <c r="E2526" s="22" t="s">
        <v>21</v>
      </c>
      <c r="F2526" s="22">
        <v>172</v>
      </c>
      <c r="G2526" s="108">
        <v>0.74333333333333351</v>
      </c>
      <c r="H2526" s="25"/>
      <c r="I2526" s="111">
        <f t="shared" si="78"/>
        <v>0</v>
      </c>
      <c r="J2526" s="107" t="str">
        <f t="shared" si="79"/>
        <v/>
      </c>
    </row>
    <row r="2527" spans="1:10">
      <c r="A2527" s="22">
        <v>2576</v>
      </c>
      <c r="B2527" s="22" t="s">
        <v>15</v>
      </c>
      <c r="C2527" s="40" t="s">
        <v>7241</v>
      </c>
      <c r="D2527" s="39" t="s">
        <v>6676</v>
      </c>
      <c r="E2527" s="22">
        <v>72962</v>
      </c>
      <c r="F2527" s="22">
        <v>88</v>
      </c>
      <c r="G2527" s="108">
        <v>2.0299999999999998</v>
      </c>
      <c r="H2527" s="25"/>
      <c r="I2527" s="111">
        <f t="shared" si="78"/>
        <v>0</v>
      </c>
      <c r="J2527" s="107" t="str">
        <f t="shared" si="79"/>
        <v/>
      </c>
    </row>
    <row r="2528" spans="1:10">
      <c r="A2528" s="22">
        <v>2577</v>
      </c>
      <c r="B2528" s="22" t="s">
        <v>15</v>
      </c>
      <c r="C2528" s="40" t="s">
        <v>7240</v>
      </c>
      <c r="D2528" s="39" t="s">
        <v>7239</v>
      </c>
      <c r="E2528" s="22">
        <v>98889</v>
      </c>
      <c r="F2528" s="22">
        <v>10</v>
      </c>
      <c r="G2528" s="108">
        <v>109.20666666666666</v>
      </c>
      <c r="H2528" s="25"/>
      <c r="I2528" s="111">
        <f t="shared" si="78"/>
        <v>0</v>
      </c>
      <c r="J2528" s="107" t="str">
        <f t="shared" si="79"/>
        <v/>
      </c>
    </row>
    <row r="2529" spans="1:10">
      <c r="A2529" s="22">
        <v>2578</v>
      </c>
      <c r="B2529" s="22" t="s">
        <v>15</v>
      </c>
      <c r="C2529" s="40" t="s">
        <v>7238</v>
      </c>
      <c r="D2529" s="39" t="s">
        <v>14316</v>
      </c>
      <c r="E2529" s="22">
        <v>12406</v>
      </c>
      <c r="F2529" s="22">
        <v>20</v>
      </c>
      <c r="G2529" s="108">
        <v>7.873333333333334</v>
      </c>
      <c r="H2529" s="25"/>
      <c r="I2529" s="111">
        <f t="shared" si="78"/>
        <v>0</v>
      </c>
      <c r="J2529" s="107" t="str">
        <f t="shared" si="79"/>
        <v/>
      </c>
    </row>
    <row r="2530" spans="1:10">
      <c r="G2530" s="108">
        <f>SUMPRODUCT(F2:F2529,G2:G2529)</f>
        <v>13462230.050899992</v>
      </c>
      <c r="I2530" s="112">
        <f>SUM(I2:I2529)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J906"/>
  <sheetViews>
    <sheetView zoomScale="80" zoomScaleNormal="80" workbookViewId="0">
      <pane ySplit="1" topLeftCell="A882" activePane="bottomLeft" state="frozen"/>
      <selection activeCell="B1" sqref="B1"/>
      <selection pane="bottomLeft" activeCell="M905" sqref="M905"/>
    </sheetView>
  </sheetViews>
  <sheetFormatPr defaultRowHeight="15"/>
  <cols>
    <col min="1" max="1" width="7.28515625" style="18" customWidth="1"/>
    <col min="2" max="2" width="5.140625" style="18" bestFit="1" customWidth="1"/>
    <col min="3" max="3" width="19.28515625" style="18" customWidth="1"/>
    <col min="4" max="4" width="33.85546875" style="18" customWidth="1"/>
    <col min="5" max="5" width="7.140625" style="41" bestFit="1" customWidth="1"/>
    <col min="6" max="6" width="16.28515625" style="20" bestFit="1" customWidth="1"/>
    <col min="7" max="7" width="20.5703125" style="62" customWidth="1"/>
    <col min="8" max="8" width="10.85546875" style="31" bestFit="1" customWidth="1"/>
    <col min="9" max="9" width="15.85546875" style="31" bestFit="1" customWidth="1"/>
    <col min="10" max="10" width="24.85546875" style="31" bestFit="1" customWidth="1"/>
    <col min="11" max="16384" width="9.140625" style="18"/>
  </cols>
  <sheetData>
    <row r="1" spans="1:10" ht="25.5">
      <c r="A1" s="69" t="s">
        <v>2656</v>
      </c>
      <c r="B1" s="69" t="s">
        <v>0</v>
      </c>
      <c r="C1" s="69" t="s">
        <v>2655</v>
      </c>
      <c r="D1" s="69" t="s">
        <v>2654</v>
      </c>
      <c r="E1" s="70" t="s">
        <v>2653</v>
      </c>
      <c r="F1" s="69" t="s">
        <v>14050</v>
      </c>
      <c r="G1" s="71" t="s">
        <v>14051</v>
      </c>
      <c r="H1" s="71" t="s">
        <v>14052</v>
      </c>
      <c r="I1" s="69" t="s">
        <v>14053</v>
      </c>
      <c r="J1" s="69" t="s">
        <v>14054</v>
      </c>
    </row>
    <row r="2" spans="1:10">
      <c r="A2" s="25">
        <v>1</v>
      </c>
      <c r="B2" s="25" t="s">
        <v>11</v>
      </c>
      <c r="C2" s="48" t="s">
        <v>3955</v>
      </c>
      <c r="D2" s="48" t="s">
        <v>193</v>
      </c>
      <c r="E2" s="47">
        <v>96906</v>
      </c>
      <c r="F2" s="46">
        <v>35</v>
      </c>
      <c r="G2" s="56">
        <v>5.4833333333333334</v>
      </c>
      <c r="H2" s="76"/>
      <c r="I2" s="79">
        <f>H2*F2</f>
        <v>0</v>
      </c>
      <c r="J2" s="78" t="str">
        <f>IF(H:H&gt;G:G, "Above Estimated Unit Price", "")</f>
        <v/>
      </c>
    </row>
    <row r="3" spans="1:10">
      <c r="A3" s="25">
        <v>2</v>
      </c>
      <c r="B3" s="25" t="s">
        <v>11</v>
      </c>
      <c r="C3" s="48" t="s">
        <v>3955</v>
      </c>
      <c r="D3" s="48" t="s">
        <v>193</v>
      </c>
      <c r="E3" s="47">
        <v>50380</v>
      </c>
      <c r="F3" s="46">
        <v>20</v>
      </c>
      <c r="G3" s="56">
        <v>5.7033333333333331</v>
      </c>
      <c r="H3" s="76"/>
      <c r="I3" s="79">
        <f t="shared" ref="I3:I66" si="0">H3*F3</f>
        <v>0</v>
      </c>
      <c r="J3" s="78" t="str">
        <f t="shared" ref="J3:J65" si="1">IF(H:H&gt;G:G, "Above Estimated Unit Price", "")</f>
        <v/>
      </c>
    </row>
    <row r="4" spans="1:10">
      <c r="A4" s="25">
        <v>3</v>
      </c>
      <c r="B4" s="25" t="s">
        <v>11</v>
      </c>
      <c r="C4" s="48" t="s">
        <v>10844</v>
      </c>
      <c r="D4" s="48" t="s">
        <v>193</v>
      </c>
      <c r="E4" s="47">
        <v>8108</v>
      </c>
      <c r="F4" s="46">
        <v>12</v>
      </c>
      <c r="G4" s="56">
        <v>34.806666666666665</v>
      </c>
      <c r="H4" s="76"/>
      <c r="I4" s="79">
        <f t="shared" si="0"/>
        <v>0</v>
      </c>
      <c r="J4" s="78" t="str">
        <f t="shared" si="1"/>
        <v/>
      </c>
    </row>
    <row r="5" spans="1:10">
      <c r="A5" s="25">
        <v>4</v>
      </c>
      <c r="B5" s="25" t="s">
        <v>11</v>
      </c>
      <c r="C5" s="48" t="s">
        <v>10843</v>
      </c>
      <c r="D5" s="48" t="s">
        <v>10842</v>
      </c>
      <c r="E5" s="47">
        <v>14153</v>
      </c>
      <c r="F5" s="46">
        <v>5</v>
      </c>
      <c r="G5" s="56">
        <v>389.66</v>
      </c>
      <c r="H5" s="76"/>
      <c r="I5" s="79">
        <f t="shared" si="0"/>
        <v>0</v>
      </c>
      <c r="J5" s="78" t="str">
        <f t="shared" si="1"/>
        <v/>
      </c>
    </row>
    <row r="6" spans="1:10">
      <c r="A6" s="25">
        <v>5</v>
      </c>
      <c r="B6" s="25" t="s">
        <v>11</v>
      </c>
      <c r="C6" s="48" t="s">
        <v>10841</v>
      </c>
      <c r="D6" s="48" t="s">
        <v>10840</v>
      </c>
      <c r="E6" s="47" t="s">
        <v>10839</v>
      </c>
      <c r="F6" s="46">
        <v>8</v>
      </c>
      <c r="G6" s="56">
        <v>83</v>
      </c>
      <c r="H6" s="76"/>
      <c r="I6" s="79">
        <f t="shared" si="0"/>
        <v>0</v>
      </c>
      <c r="J6" s="78" t="str">
        <f t="shared" si="1"/>
        <v/>
      </c>
    </row>
    <row r="7" spans="1:10">
      <c r="A7" s="25">
        <v>6</v>
      </c>
      <c r="B7" s="25" t="s">
        <v>11</v>
      </c>
      <c r="C7" s="48" t="s">
        <v>10838</v>
      </c>
      <c r="D7" s="48" t="s">
        <v>10837</v>
      </c>
      <c r="E7" s="47">
        <v>52152</v>
      </c>
      <c r="F7" s="46">
        <v>5</v>
      </c>
      <c r="G7" s="56">
        <v>31.5</v>
      </c>
      <c r="H7" s="76"/>
      <c r="I7" s="79">
        <f t="shared" si="0"/>
        <v>0</v>
      </c>
      <c r="J7" s="78" t="str">
        <f t="shared" si="1"/>
        <v/>
      </c>
    </row>
    <row r="8" spans="1:10">
      <c r="A8" s="25">
        <v>7</v>
      </c>
      <c r="B8" s="25" t="s">
        <v>11</v>
      </c>
      <c r="C8" s="48" t="s">
        <v>10836</v>
      </c>
      <c r="D8" s="48" t="s">
        <v>343</v>
      </c>
      <c r="E8" s="47">
        <v>81646</v>
      </c>
      <c r="F8" s="46">
        <v>5</v>
      </c>
      <c r="G8" s="56">
        <v>25.606666666666666</v>
      </c>
      <c r="H8" s="76"/>
      <c r="I8" s="79">
        <f t="shared" si="0"/>
        <v>0</v>
      </c>
      <c r="J8" s="78" t="str">
        <f t="shared" si="1"/>
        <v/>
      </c>
    </row>
    <row r="9" spans="1:10">
      <c r="A9" s="25">
        <v>8</v>
      </c>
      <c r="B9" s="25" t="s">
        <v>11</v>
      </c>
      <c r="C9" s="48" t="s">
        <v>2639</v>
      </c>
      <c r="D9" s="48" t="s">
        <v>572</v>
      </c>
      <c r="E9" s="47">
        <v>5464</v>
      </c>
      <c r="F9" s="46">
        <v>120</v>
      </c>
      <c r="G9" s="56">
        <v>17.406666666666666</v>
      </c>
      <c r="H9" s="76"/>
      <c r="I9" s="79">
        <f t="shared" si="0"/>
        <v>0</v>
      </c>
      <c r="J9" s="78" t="str">
        <f t="shared" si="1"/>
        <v/>
      </c>
    </row>
    <row r="10" spans="1:10">
      <c r="A10" s="25">
        <v>9</v>
      </c>
      <c r="B10" s="25" t="s">
        <v>11</v>
      </c>
      <c r="C10" s="48" t="s">
        <v>10834</v>
      </c>
      <c r="D10" s="48" t="s">
        <v>10833</v>
      </c>
      <c r="E10" s="47">
        <v>52152</v>
      </c>
      <c r="F10" s="46">
        <v>5</v>
      </c>
      <c r="G10" s="56">
        <v>783.90333333333331</v>
      </c>
      <c r="H10" s="76"/>
      <c r="I10" s="79">
        <f t="shared" si="0"/>
        <v>0</v>
      </c>
      <c r="J10" s="78" t="str">
        <f t="shared" si="1"/>
        <v/>
      </c>
    </row>
    <row r="11" spans="1:10">
      <c r="A11" s="25">
        <v>10</v>
      </c>
      <c r="B11" s="25" t="s">
        <v>11</v>
      </c>
      <c r="C11" s="48" t="s">
        <v>10832</v>
      </c>
      <c r="D11" s="48" t="s">
        <v>10831</v>
      </c>
      <c r="E11" s="47">
        <v>99643</v>
      </c>
      <c r="F11" s="46">
        <v>5</v>
      </c>
      <c r="G11" s="56">
        <v>48.78</v>
      </c>
      <c r="H11" s="76"/>
      <c r="I11" s="79">
        <f t="shared" si="0"/>
        <v>0</v>
      </c>
      <c r="J11" s="78" t="str">
        <f t="shared" si="1"/>
        <v/>
      </c>
    </row>
    <row r="12" spans="1:10">
      <c r="A12" s="25">
        <v>11</v>
      </c>
      <c r="B12" s="25" t="s">
        <v>11</v>
      </c>
      <c r="C12" s="48">
        <v>13830</v>
      </c>
      <c r="D12" s="48" t="s">
        <v>10830</v>
      </c>
      <c r="E12" s="47">
        <v>60038</v>
      </c>
      <c r="F12" s="46">
        <v>5</v>
      </c>
      <c r="G12" s="56">
        <v>23.933333333333334</v>
      </c>
      <c r="H12" s="76"/>
      <c r="I12" s="79">
        <f t="shared" si="0"/>
        <v>0</v>
      </c>
      <c r="J12" s="78" t="str">
        <f t="shared" si="1"/>
        <v/>
      </c>
    </row>
    <row r="13" spans="1:10">
      <c r="A13" s="25">
        <v>12</v>
      </c>
      <c r="B13" s="25" t="s">
        <v>11</v>
      </c>
      <c r="C13" s="48" t="s">
        <v>10829</v>
      </c>
      <c r="D13" s="48" t="s">
        <v>10021</v>
      </c>
      <c r="E13" s="47">
        <v>60038</v>
      </c>
      <c r="F13" s="46">
        <v>13</v>
      </c>
      <c r="G13" s="56">
        <v>36.993333333333332</v>
      </c>
      <c r="H13" s="76"/>
      <c r="I13" s="79">
        <f t="shared" si="0"/>
        <v>0</v>
      </c>
      <c r="J13" s="78" t="str">
        <f t="shared" si="1"/>
        <v/>
      </c>
    </row>
    <row r="14" spans="1:10">
      <c r="A14" s="25">
        <v>13</v>
      </c>
      <c r="B14" s="25" t="s">
        <v>11</v>
      </c>
      <c r="C14" s="48" t="s">
        <v>10829</v>
      </c>
      <c r="D14" s="48" t="s">
        <v>10021</v>
      </c>
      <c r="E14" s="47" t="s">
        <v>5677</v>
      </c>
      <c r="F14" s="46">
        <v>5</v>
      </c>
      <c r="G14" s="56">
        <v>34.036666666666669</v>
      </c>
      <c r="H14" s="76"/>
      <c r="I14" s="79">
        <f t="shared" si="0"/>
        <v>0</v>
      </c>
      <c r="J14" s="78" t="str">
        <f t="shared" si="1"/>
        <v/>
      </c>
    </row>
    <row r="15" spans="1:10">
      <c r="A15" s="25">
        <v>14</v>
      </c>
      <c r="B15" s="25" t="s">
        <v>11</v>
      </c>
      <c r="C15" s="48" t="s">
        <v>10828</v>
      </c>
      <c r="D15" s="48" t="s">
        <v>10827</v>
      </c>
      <c r="E15" s="47">
        <v>55635</v>
      </c>
      <c r="F15" s="46">
        <v>12</v>
      </c>
      <c r="G15" s="56">
        <v>9.7666666666666675</v>
      </c>
      <c r="H15" s="76"/>
      <c r="I15" s="79">
        <f t="shared" si="0"/>
        <v>0</v>
      </c>
      <c r="J15" s="78" t="str">
        <f t="shared" si="1"/>
        <v/>
      </c>
    </row>
    <row r="16" spans="1:10">
      <c r="A16" s="25">
        <v>15</v>
      </c>
      <c r="B16" s="25" t="s">
        <v>11</v>
      </c>
      <c r="C16" s="48" t="s">
        <v>10826</v>
      </c>
      <c r="D16" s="48" t="s">
        <v>10825</v>
      </c>
      <c r="E16" s="47">
        <v>61423</v>
      </c>
      <c r="F16" s="46">
        <v>8</v>
      </c>
      <c r="G16" s="56">
        <v>8.0366666666666671</v>
      </c>
      <c r="H16" s="76"/>
      <c r="I16" s="79">
        <f t="shared" si="0"/>
        <v>0</v>
      </c>
      <c r="J16" s="78" t="str">
        <f t="shared" si="1"/>
        <v/>
      </c>
    </row>
    <row r="17" spans="1:10">
      <c r="A17" s="25">
        <v>16</v>
      </c>
      <c r="B17" s="25" t="s">
        <v>11</v>
      </c>
      <c r="C17" s="48" t="s">
        <v>10824</v>
      </c>
      <c r="D17" s="48" t="s">
        <v>10823</v>
      </c>
      <c r="E17" s="47">
        <v>61423</v>
      </c>
      <c r="F17" s="46">
        <v>27</v>
      </c>
      <c r="G17" s="56">
        <v>2.8166666666666669</v>
      </c>
      <c r="H17" s="76"/>
      <c r="I17" s="79">
        <f t="shared" si="0"/>
        <v>0</v>
      </c>
      <c r="J17" s="78" t="str">
        <f t="shared" si="1"/>
        <v/>
      </c>
    </row>
    <row r="18" spans="1:10">
      <c r="A18" s="25">
        <v>17</v>
      </c>
      <c r="B18" s="25" t="s">
        <v>11</v>
      </c>
      <c r="C18" s="48" t="s">
        <v>10822</v>
      </c>
      <c r="D18" s="48" t="s">
        <v>10821</v>
      </c>
      <c r="E18" s="47">
        <v>93835</v>
      </c>
      <c r="F18" s="46">
        <v>13</v>
      </c>
      <c r="G18" s="56">
        <v>5.27</v>
      </c>
      <c r="H18" s="76"/>
      <c r="I18" s="79">
        <f t="shared" si="0"/>
        <v>0</v>
      </c>
      <c r="J18" s="78" t="str">
        <f t="shared" si="1"/>
        <v/>
      </c>
    </row>
    <row r="19" spans="1:10">
      <c r="A19" s="25">
        <v>18</v>
      </c>
      <c r="B19" s="25" t="s">
        <v>11</v>
      </c>
      <c r="C19" s="48" t="s">
        <v>10819</v>
      </c>
      <c r="D19" s="48" t="s">
        <v>10621</v>
      </c>
      <c r="E19" s="47">
        <v>83311</v>
      </c>
      <c r="F19" s="46">
        <v>5</v>
      </c>
      <c r="G19" s="56">
        <v>1826.0999999999997</v>
      </c>
      <c r="H19" s="76"/>
      <c r="I19" s="79">
        <f t="shared" si="0"/>
        <v>0</v>
      </c>
      <c r="J19" s="78" t="str">
        <f t="shared" si="1"/>
        <v/>
      </c>
    </row>
    <row r="20" spans="1:10">
      <c r="A20" s="25">
        <v>19</v>
      </c>
      <c r="B20" s="25" t="s">
        <v>11</v>
      </c>
      <c r="C20" s="48" t="s">
        <v>10818</v>
      </c>
      <c r="D20" s="48" t="s">
        <v>10817</v>
      </c>
      <c r="E20" s="47">
        <v>99643</v>
      </c>
      <c r="F20" s="46">
        <v>5</v>
      </c>
      <c r="G20" s="56">
        <v>1373.1566666666668</v>
      </c>
      <c r="H20" s="76"/>
      <c r="I20" s="79">
        <f t="shared" si="0"/>
        <v>0</v>
      </c>
      <c r="J20" s="78" t="str">
        <f t="shared" si="1"/>
        <v/>
      </c>
    </row>
    <row r="21" spans="1:10">
      <c r="A21" s="25">
        <v>20</v>
      </c>
      <c r="B21" s="25" t="s">
        <v>11</v>
      </c>
      <c r="C21" s="48" t="s">
        <v>10816</v>
      </c>
      <c r="D21" s="48" t="s">
        <v>9745</v>
      </c>
      <c r="E21" s="47">
        <v>93835</v>
      </c>
      <c r="F21" s="46">
        <v>5</v>
      </c>
      <c r="G21" s="56">
        <v>345.35000000000008</v>
      </c>
      <c r="H21" s="76"/>
      <c r="I21" s="79">
        <f t="shared" si="0"/>
        <v>0</v>
      </c>
      <c r="J21" s="78" t="str">
        <f t="shared" si="1"/>
        <v/>
      </c>
    </row>
    <row r="22" spans="1:10">
      <c r="A22" s="25">
        <v>21</v>
      </c>
      <c r="B22" s="25" t="s">
        <v>11</v>
      </c>
      <c r="C22" s="48" t="s">
        <v>10815</v>
      </c>
      <c r="D22" s="48" t="s">
        <v>10814</v>
      </c>
      <c r="E22" s="47">
        <v>78570</v>
      </c>
      <c r="F22" s="46">
        <v>5</v>
      </c>
      <c r="G22" s="56">
        <v>273.94</v>
      </c>
      <c r="H22" s="76"/>
      <c r="I22" s="79">
        <f t="shared" si="0"/>
        <v>0</v>
      </c>
      <c r="J22" s="78" t="str">
        <f t="shared" si="1"/>
        <v/>
      </c>
    </row>
    <row r="23" spans="1:10">
      <c r="A23" s="25">
        <v>22</v>
      </c>
      <c r="B23" s="25" t="s">
        <v>11</v>
      </c>
      <c r="C23" s="48" t="s">
        <v>10813</v>
      </c>
      <c r="D23" s="48" t="s">
        <v>10357</v>
      </c>
      <c r="E23" s="47">
        <v>7058</v>
      </c>
      <c r="F23" s="46">
        <v>134</v>
      </c>
      <c r="G23" s="56">
        <v>38.370000000000005</v>
      </c>
      <c r="H23" s="76"/>
      <c r="I23" s="79">
        <f t="shared" si="0"/>
        <v>0</v>
      </c>
      <c r="J23" s="78" t="str">
        <f t="shared" si="1"/>
        <v/>
      </c>
    </row>
    <row r="24" spans="1:10">
      <c r="A24" s="25">
        <v>23</v>
      </c>
      <c r="B24" s="25" t="s">
        <v>11</v>
      </c>
      <c r="C24" s="48" t="s">
        <v>10812</v>
      </c>
      <c r="D24" s="48" t="s">
        <v>10719</v>
      </c>
      <c r="E24" s="47">
        <v>60119</v>
      </c>
      <c r="F24" s="46">
        <v>100</v>
      </c>
      <c r="G24" s="56">
        <v>1.2833333333333332</v>
      </c>
      <c r="H24" s="76"/>
      <c r="I24" s="79">
        <f t="shared" si="0"/>
        <v>0</v>
      </c>
      <c r="J24" s="78" t="str">
        <f t="shared" si="1"/>
        <v/>
      </c>
    </row>
    <row r="25" spans="1:10">
      <c r="A25" s="25">
        <v>24</v>
      </c>
      <c r="B25" s="25" t="s">
        <v>11</v>
      </c>
      <c r="C25" s="48" t="s">
        <v>10811</v>
      </c>
      <c r="D25" s="48" t="s">
        <v>10810</v>
      </c>
      <c r="E25" s="47">
        <v>60119</v>
      </c>
      <c r="F25" s="46">
        <v>50</v>
      </c>
      <c r="G25" s="56">
        <v>21.383333333333336</v>
      </c>
      <c r="H25" s="76"/>
      <c r="I25" s="79">
        <f t="shared" si="0"/>
        <v>0</v>
      </c>
      <c r="J25" s="78" t="str">
        <f t="shared" si="1"/>
        <v/>
      </c>
    </row>
    <row r="26" spans="1:10">
      <c r="A26" s="25">
        <v>25</v>
      </c>
      <c r="B26" s="25" t="s">
        <v>11</v>
      </c>
      <c r="C26" s="48" t="s">
        <v>10809</v>
      </c>
      <c r="D26" s="48" t="s">
        <v>10808</v>
      </c>
      <c r="E26" s="47">
        <v>78286</v>
      </c>
      <c r="F26" s="46">
        <v>255</v>
      </c>
      <c r="G26" s="56">
        <v>35.946666666666665</v>
      </c>
      <c r="H26" s="76"/>
      <c r="I26" s="79">
        <f t="shared" si="0"/>
        <v>0</v>
      </c>
      <c r="J26" s="78" t="str">
        <f t="shared" si="1"/>
        <v/>
      </c>
    </row>
    <row r="27" spans="1:10">
      <c r="A27" s="25">
        <v>26</v>
      </c>
      <c r="B27" s="25" t="s">
        <v>11</v>
      </c>
      <c r="C27" s="48" t="s">
        <v>10807</v>
      </c>
      <c r="D27" s="48" t="s">
        <v>10741</v>
      </c>
      <c r="E27" s="47" t="s">
        <v>7921</v>
      </c>
      <c r="F27" s="46">
        <v>26</v>
      </c>
      <c r="G27" s="56">
        <v>306.27000000000004</v>
      </c>
      <c r="H27" s="76"/>
      <c r="I27" s="79">
        <f t="shared" si="0"/>
        <v>0</v>
      </c>
      <c r="J27" s="78" t="str">
        <f t="shared" si="1"/>
        <v/>
      </c>
    </row>
    <row r="28" spans="1:10">
      <c r="A28" s="25">
        <v>27</v>
      </c>
      <c r="B28" s="25" t="s">
        <v>11</v>
      </c>
      <c r="C28" s="48" t="s">
        <v>10806</v>
      </c>
      <c r="D28" s="48" t="s">
        <v>1374</v>
      </c>
      <c r="E28" s="47" t="s">
        <v>7921</v>
      </c>
      <c r="F28" s="46">
        <v>9</v>
      </c>
      <c r="G28" s="56">
        <v>432.37666666666661</v>
      </c>
      <c r="H28" s="76"/>
      <c r="I28" s="79">
        <f t="shared" si="0"/>
        <v>0</v>
      </c>
      <c r="J28" s="78" t="str">
        <f t="shared" si="1"/>
        <v/>
      </c>
    </row>
    <row r="29" spans="1:10">
      <c r="A29" s="25">
        <v>28</v>
      </c>
      <c r="B29" s="25" t="s">
        <v>11</v>
      </c>
      <c r="C29" s="48" t="s">
        <v>10805</v>
      </c>
      <c r="D29" s="48" t="s">
        <v>1035</v>
      </c>
      <c r="E29" s="47" t="s">
        <v>7921</v>
      </c>
      <c r="F29" s="46">
        <v>5</v>
      </c>
      <c r="G29" s="56">
        <v>146.44999999999999</v>
      </c>
      <c r="H29" s="76"/>
      <c r="I29" s="79">
        <f t="shared" si="0"/>
        <v>0</v>
      </c>
      <c r="J29" s="78" t="str">
        <f t="shared" si="1"/>
        <v/>
      </c>
    </row>
    <row r="30" spans="1:10">
      <c r="A30" s="25">
        <v>29</v>
      </c>
      <c r="B30" s="25" t="s">
        <v>11</v>
      </c>
      <c r="C30" s="48" t="s">
        <v>10804</v>
      </c>
      <c r="D30" s="48" t="s">
        <v>10764</v>
      </c>
      <c r="E30" s="47">
        <v>5228</v>
      </c>
      <c r="F30" s="46">
        <v>14</v>
      </c>
      <c r="G30" s="56">
        <v>134.01</v>
      </c>
      <c r="H30" s="76"/>
      <c r="I30" s="79">
        <f t="shared" si="0"/>
        <v>0</v>
      </c>
      <c r="J30" s="78" t="str">
        <f t="shared" si="1"/>
        <v/>
      </c>
    </row>
    <row r="31" spans="1:10">
      <c r="A31" s="25">
        <v>30</v>
      </c>
      <c r="B31" s="25" t="s">
        <v>11</v>
      </c>
      <c r="C31" s="48" t="s">
        <v>10803</v>
      </c>
      <c r="D31" s="48" t="s">
        <v>10185</v>
      </c>
      <c r="E31" s="47">
        <v>5228</v>
      </c>
      <c r="F31" s="46">
        <v>16</v>
      </c>
      <c r="G31" s="56">
        <v>76.823333333333338</v>
      </c>
      <c r="H31" s="76"/>
      <c r="I31" s="79">
        <f t="shared" si="0"/>
        <v>0</v>
      </c>
      <c r="J31" s="78" t="str">
        <f t="shared" si="1"/>
        <v/>
      </c>
    </row>
    <row r="32" spans="1:10">
      <c r="A32" s="25">
        <v>31</v>
      </c>
      <c r="B32" s="25" t="s">
        <v>11</v>
      </c>
      <c r="C32" s="48" t="s">
        <v>10802</v>
      </c>
      <c r="D32" s="48" t="s">
        <v>10801</v>
      </c>
      <c r="E32" s="47">
        <v>18876</v>
      </c>
      <c r="F32" s="46">
        <v>5</v>
      </c>
      <c r="G32" s="56">
        <v>15.126666666666667</v>
      </c>
      <c r="H32" s="76"/>
      <c r="I32" s="79">
        <f t="shared" si="0"/>
        <v>0</v>
      </c>
      <c r="J32" s="78" t="str">
        <f t="shared" si="1"/>
        <v/>
      </c>
    </row>
    <row r="33" spans="1:10">
      <c r="A33" s="25">
        <v>32</v>
      </c>
      <c r="B33" s="25" t="s">
        <v>11</v>
      </c>
      <c r="C33" s="48" t="s">
        <v>10800</v>
      </c>
      <c r="D33" s="48" t="s">
        <v>2194</v>
      </c>
      <c r="E33" s="47">
        <v>18876</v>
      </c>
      <c r="F33" s="46">
        <v>10</v>
      </c>
      <c r="G33" s="56">
        <v>8.3533333333333335</v>
      </c>
      <c r="H33" s="76"/>
      <c r="I33" s="79">
        <f t="shared" si="0"/>
        <v>0</v>
      </c>
      <c r="J33" s="78" t="str">
        <f t="shared" si="1"/>
        <v/>
      </c>
    </row>
    <row r="34" spans="1:10">
      <c r="A34" s="25">
        <v>33</v>
      </c>
      <c r="B34" s="25" t="s">
        <v>11</v>
      </c>
      <c r="C34" s="48" t="s">
        <v>10799</v>
      </c>
      <c r="D34" s="48" t="s">
        <v>10798</v>
      </c>
      <c r="E34" s="47">
        <v>35012</v>
      </c>
      <c r="F34" s="46">
        <v>5</v>
      </c>
      <c r="G34" s="56">
        <v>165.33333333333334</v>
      </c>
      <c r="H34" s="76"/>
      <c r="I34" s="79">
        <f t="shared" si="0"/>
        <v>0</v>
      </c>
      <c r="J34" s="78" t="str">
        <f t="shared" si="1"/>
        <v/>
      </c>
    </row>
    <row r="35" spans="1:10">
      <c r="A35" s="25">
        <v>34</v>
      </c>
      <c r="B35" s="25" t="s">
        <v>11</v>
      </c>
      <c r="C35" s="48" t="s">
        <v>10797</v>
      </c>
      <c r="D35" s="48" t="s">
        <v>10796</v>
      </c>
      <c r="E35" s="47">
        <v>35012</v>
      </c>
      <c r="F35" s="46">
        <v>5</v>
      </c>
      <c r="G35" s="56">
        <v>311.65000000000003</v>
      </c>
      <c r="H35" s="76"/>
      <c r="I35" s="79">
        <f t="shared" si="0"/>
        <v>0</v>
      </c>
      <c r="J35" s="78" t="str">
        <f t="shared" si="1"/>
        <v/>
      </c>
    </row>
    <row r="36" spans="1:10">
      <c r="A36" s="25">
        <v>35</v>
      </c>
      <c r="B36" s="25" t="s">
        <v>11</v>
      </c>
      <c r="C36" s="48" t="s">
        <v>10795</v>
      </c>
      <c r="D36" s="48" t="s">
        <v>1554</v>
      </c>
      <c r="E36" s="47">
        <v>35012</v>
      </c>
      <c r="F36" s="46">
        <v>5</v>
      </c>
      <c r="G36" s="56">
        <v>173.20333333333329</v>
      </c>
      <c r="H36" s="76"/>
      <c r="I36" s="79">
        <f t="shared" si="0"/>
        <v>0</v>
      </c>
      <c r="J36" s="78" t="str">
        <f t="shared" si="1"/>
        <v/>
      </c>
    </row>
    <row r="37" spans="1:10">
      <c r="A37" s="25">
        <v>36</v>
      </c>
      <c r="B37" s="25" t="s">
        <v>11</v>
      </c>
      <c r="C37" s="48" t="s">
        <v>10794</v>
      </c>
      <c r="D37" s="48" t="s">
        <v>10793</v>
      </c>
      <c r="E37" s="47">
        <v>35012</v>
      </c>
      <c r="F37" s="46">
        <v>6</v>
      </c>
      <c r="G37" s="56">
        <v>793.2266666666668</v>
      </c>
      <c r="H37" s="76"/>
      <c r="I37" s="79">
        <f t="shared" si="0"/>
        <v>0</v>
      </c>
      <c r="J37" s="78" t="str">
        <f t="shared" si="1"/>
        <v/>
      </c>
    </row>
    <row r="38" spans="1:10">
      <c r="A38" s="25">
        <v>37</v>
      </c>
      <c r="B38" s="25" t="s">
        <v>11</v>
      </c>
      <c r="C38" s="48" t="s">
        <v>10792</v>
      </c>
      <c r="D38" s="48" t="s">
        <v>1927</v>
      </c>
      <c r="E38" s="47">
        <v>35012</v>
      </c>
      <c r="F38" s="46">
        <v>7</v>
      </c>
      <c r="G38" s="56">
        <v>41.889999999999993</v>
      </c>
      <c r="H38" s="76"/>
      <c r="I38" s="79">
        <f t="shared" si="0"/>
        <v>0</v>
      </c>
      <c r="J38" s="78" t="str">
        <f t="shared" si="1"/>
        <v/>
      </c>
    </row>
    <row r="39" spans="1:10">
      <c r="A39" s="25">
        <v>38</v>
      </c>
      <c r="B39" s="25" t="s">
        <v>11</v>
      </c>
      <c r="C39" s="48" t="s">
        <v>10791</v>
      </c>
      <c r="D39" s="48" t="s">
        <v>1554</v>
      </c>
      <c r="E39" s="47">
        <v>35012</v>
      </c>
      <c r="F39" s="46">
        <v>6</v>
      </c>
      <c r="G39" s="56">
        <v>578.93666666666661</v>
      </c>
      <c r="H39" s="76"/>
      <c r="I39" s="79">
        <f t="shared" si="0"/>
        <v>0</v>
      </c>
      <c r="J39" s="78" t="str">
        <f t="shared" si="1"/>
        <v/>
      </c>
    </row>
    <row r="40" spans="1:10">
      <c r="A40" s="25">
        <v>39</v>
      </c>
      <c r="B40" s="25" t="s">
        <v>11</v>
      </c>
      <c r="C40" s="48" t="s">
        <v>2543</v>
      </c>
      <c r="D40" s="48" t="s">
        <v>724</v>
      </c>
      <c r="E40" s="47" t="s">
        <v>2542</v>
      </c>
      <c r="F40" s="46">
        <v>16</v>
      </c>
      <c r="G40" s="56">
        <v>4.1533333333333333</v>
      </c>
      <c r="H40" s="76"/>
      <c r="I40" s="79">
        <f t="shared" si="0"/>
        <v>0</v>
      </c>
      <c r="J40" s="78" t="str">
        <f t="shared" si="1"/>
        <v/>
      </c>
    </row>
    <row r="41" spans="1:10">
      <c r="A41" s="25">
        <v>40</v>
      </c>
      <c r="B41" s="25" t="s">
        <v>11</v>
      </c>
      <c r="C41" s="48" t="s">
        <v>10790</v>
      </c>
      <c r="D41" s="48" t="s">
        <v>10469</v>
      </c>
      <c r="E41" s="47" t="s">
        <v>10778</v>
      </c>
      <c r="F41" s="46">
        <v>42</v>
      </c>
      <c r="G41" s="56">
        <v>414.37000000000006</v>
      </c>
      <c r="H41" s="76"/>
      <c r="I41" s="79">
        <f t="shared" si="0"/>
        <v>0</v>
      </c>
      <c r="J41" s="78" t="str">
        <f t="shared" si="1"/>
        <v/>
      </c>
    </row>
    <row r="42" spans="1:10">
      <c r="A42" s="25">
        <v>41</v>
      </c>
      <c r="B42" s="25" t="s">
        <v>11</v>
      </c>
      <c r="C42" s="48" t="s">
        <v>10789</v>
      </c>
      <c r="D42" s="48" t="s">
        <v>2407</v>
      </c>
      <c r="E42" s="47">
        <v>45402</v>
      </c>
      <c r="F42" s="46">
        <v>9</v>
      </c>
      <c r="G42" s="56">
        <v>4126.6499999999996</v>
      </c>
      <c r="H42" s="76"/>
      <c r="I42" s="79">
        <f t="shared" si="0"/>
        <v>0</v>
      </c>
      <c r="J42" s="78" t="str">
        <f t="shared" si="1"/>
        <v/>
      </c>
    </row>
    <row r="43" spans="1:10">
      <c r="A43" s="25">
        <v>42</v>
      </c>
      <c r="B43" s="25" t="s">
        <v>11</v>
      </c>
      <c r="C43" s="48" t="s">
        <v>10788</v>
      </c>
      <c r="D43" s="48" t="s">
        <v>2407</v>
      </c>
      <c r="E43" s="47">
        <v>45402</v>
      </c>
      <c r="F43" s="46">
        <v>5</v>
      </c>
      <c r="G43" s="56">
        <v>1947.3500000000001</v>
      </c>
      <c r="H43" s="76"/>
      <c r="I43" s="79">
        <f t="shared" si="0"/>
        <v>0</v>
      </c>
      <c r="J43" s="78" t="str">
        <f t="shared" si="1"/>
        <v/>
      </c>
    </row>
    <row r="44" spans="1:10">
      <c r="A44" s="25">
        <v>43</v>
      </c>
      <c r="B44" s="25" t="s">
        <v>11</v>
      </c>
      <c r="C44" s="48" t="s">
        <v>10787</v>
      </c>
      <c r="D44" s="48" t="s">
        <v>10786</v>
      </c>
      <c r="E44" s="47">
        <v>62323</v>
      </c>
      <c r="F44" s="46">
        <v>11</v>
      </c>
      <c r="G44" s="56">
        <v>3068.92</v>
      </c>
      <c r="H44" s="76"/>
      <c r="I44" s="79">
        <f t="shared" si="0"/>
        <v>0</v>
      </c>
      <c r="J44" s="78" t="str">
        <f t="shared" si="1"/>
        <v/>
      </c>
    </row>
    <row r="45" spans="1:10">
      <c r="A45" s="25">
        <v>44</v>
      </c>
      <c r="B45" s="25" t="s">
        <v>11</v>
      </c>
      <c r="C45" s="48" t="s">
        <v>10785</v>
      </c>
      <c r="D45" s="48" t="s">
        <v>10784</v>
      </c>
      <c r="E45" s="47">
        <v>62323</v>
      </c>
      <c r="F45" s="46">
        <v>5</v>
      </c>
      <c r="G45" s="56">
        <v>3215.08</v>
      </c>
      <c r="H45" s="76"/>
      <c r="I45" s="79">
        <f t="shared" si="0"/>
        <v>0</v>
      </c>
      <c r="J45" s="78" t="str">
        <f t="shared" si="1"/>
        <v/>
      </c>
    </row>
    <row r="46" spans="1:10">
      <c r="A46" s="25">
        <v>45</v>
      </c>
      <c r="B46" s="25" t="s">
        <v>11</v>
      </c>
      <c r="C46" s="48" t="s">
        <v>10783</v>
      </c>
      <c r="D46" s="48" t="s">
        <v>78</v>
      </c>
      <c r="E46" s="47">
        <v>18565</v>
      </c>
      <c r="F46" s="46">
        <v>9</v>
      </c>
      <c r="G46" s="56">
        <v>40.156666666666666</v>
      </c>
      <c r="H46" s="76"/>
      <c r="I46" s="79">
        <f t="shared" si="0"/>
        <v>0</v>
      </c>
      <c r="J46" s="78" t="str">
        <f t="shared" si="1"/>
        <v/>
      </c>
    </row>
    <row r="47" spans="1:10">
      <c r="A47" s="25">
        <v>46</v>
      </c>
      <c r="B47" s="25" t="s">
        <v>11</v>
      </c>
      <c r="C47" s="48" t="s">
        <v>10782</v>
      </c>
      <c r="D47" s="48" t="s">
        <v>10647</v>
      </c>
      <c r="E47" s="47">
        <v>77824</v>
      </c>
      <c r="F47" s="46">
        <v>5</v>
      </c>
      <c r="G47" s="56">
        <v>34.406666666666666</v>
      </c>
      <c r="H47" s="76"/>
      <c r="I47" s="79">
        <f t="shared" si="0"/>
        <v>0</v>
      </c>
      <c r="J47" s="78" t="str">
        <f t="shared" si="1"/>
        <v/>
      </c>
    </row>
    <row r="48" spans="1:10">
      <c r="A48" s="25">
        <v>47</v>
      </c>
      <c r="B48" s="25" t="s">
        <v>11</v>
      </c>
      <c r="C48" s="48" t="s">
        <v>10781</v>
      </c>
      <c r="D48" s="48" t="s">
        <v>876</v>
      </c>
      <c r="E48" s="47">
        <v>90005</v>
      </c>
      <c r="F48" s="46">
        <v>11</v>
      </c>
      <c r="G48" s="56">
        <v>8.6033333333333335</v>
      </c>
      <c r="H48" s="76"/>
      <c r="I48" s="79">
        <f t="shared" si="0"/>
        <v>0</v>
      </c>
      <c r="J48" s="78" t="str">
        <f t="shared" si="1"/>
        <v/>
      </c>
    </row>
    <row r="49" spans="1:10">
      <c r="A49" s="25">
        <v>48</v>
      </c>
      <c r="B49" s="25" t="s">
        <v>11</v>
      </c>
      <c r="C49" s="48" t="s">
        <v>10780</v>
      </c>
      <c r="D49" s="48" t="s">
        <v>10779</v>
      </c>
      <c r="E49" s="47" t="s">
        <v>10778</v>
      </c>
      <c r="F49" s="46">
        <v>31</v>
      </c>
      <c r="G49" s="56">
        <v>259.22000000000003</v>
      </c>
      <c r="H49" s="76"/>
      <c r="I49" s="79">
        <f t="shared" si="0"/>
        <v>0</v>
      </c>
      <c r="J49" s="78" t="str">
        <f t="shared" si="1"/>
        <v/>
      </c>
    </row>
    <row r="50" spans="1:10">
      <c r="A50" s="25">
        <v>49</v>
      </c>
      <c r="B50" s="25" t="s">
        <v>11</v>
      </c>
      <c r="C50" s="48" t="s">
        <v>10777</v>
      </c>
      <c r="D50" s="48" t="s">
        <v>10776</v>
      </c>
      <c r="E50" s="47">
        <v>22373</v>
      </c>
      <c r="F50" s="46">
        <v>14</v>
      </c>
      <c r="G50" s="56">
        <v>2090</v>
      </c>
      <c r="H50" s="76"/>
      <c r="I50" s="79">
        <f t="shared" si="0"/>
        <v>0</v>
      </c>
      <c r="J50" s="78" t="str">
        <f t="shared" si="1"/>
        <v/>
      </c>
    </row>
    <row r="51" spans="1:10">
      <c r="A51" s="25">
        <v>50</v>
      </c>
      <c r="B51" s="25" t="s">
        <v>11</v>
      </c>
      <c r="C51" s="48" t="s">
        <v>10775</v>
      </c>
      <c r="D51" s="48" t="s">
        <v>10774</v>
      </c>
      <c r="E51" s="47">
        <v>33269</v>
      </c>
      <c r="F51" s="46">
        <v>30</v>
      </c>
      <c r="G51" s="56">
        <v>32.476666666666667</v>
      </c>
      <c r="H51" s="76"/>
      <c r="I51" s="79">
        <f t="shared" si="0"/>
        <v>0</v>
      </c>
      <c r="J51" s="78" t="str">
        <f t="shared" si="1"/>
        <v/>
      </c>
    </row>
    <row r="52" spans="1:10">
      <c r="A52" s="25">
        <v>51</v>
      </c>
      <c r="B52" s="25" t="s">
        <v>11</v>
      </c>
      <c r="C52" s="48" t="s">
        <v>10773</v>
      </c>
      <c r="D52" s="48" t="s">
        <v>79</v>
      </c>
      <c r="E52" s="47" t="s">
        <v>3133</v>
      </c>
      <c r="F52" s="46">
        <v>152</v>
      </c>
      <c r="G52" s="56">
        <v>0.7</v>
      </c>
      <c r="H52" s="76"/>
      <c r="I52" s="79">
        <f t="shared" si="0"/>
        <v>0</v>
      </c>
      <c r="J52" s="78" t="str">
        <f t="shared" si="1"/>
        <v/>
      </c>
    </row>
    <row r="53" spans="1:10">
      <c r="A53" s="25">
        <v>52</v>
      </c>
      <c r="B53" s="25" t="s">
        <v>11</v>
      </c>
      <c r="C53" s="48" t="s">
        <v>10772</v>
      </c>
      <c r="D53" s="48" t="s">
        <v>10771</v>
      </c>
      <c r="E53" s="47">
        <v>18876</v>
      </c>
      <c r="F53" s="46">
        <v>162</v>
      </c>
      <c r="G53" s="56">
        <v>5.259433333333333</v>
      </c>
      <c r="H53" s="76"/>
      <c r="I53" s="79">
        <f t="shared" si="0"/>
        <v>0</v>
      </c>
      <c r="J53" s="78" t="str">
        <f t="shared" si="1"/>
        <v/>
      </c>
    </row>
    <row r="54" spans="1:10">
      <c r="A54" s="25">
        <v>53</v>
      </c>
      <c r="B54" s="25" t="s">
        <v>11</v>
      </c>
      <c r="C54" s="48" t="s">
        <v>10770</v>
      </c>
      <c r="D54" s="48" t="s">
        <v>378</v>
      </c>
      <c r="E54" s="47">
        <v>54786</v>
      </c>
      <c r="F54" s="46">
        <v>5</v>
      </c>
      <c r="G54" s="56">
        <v>122.98666666666668</v>
      </c>
      <c r="H54" s="76"/>
      <c r="I54" s="79">
        <f t="shared" si="0"/>
        <v>0</v>
      </c>
      <c r="J54" s="78" t="str">
        <f t="shared" si="1"/>
        <v/>
      </c>
    </row>
    <row r="55" spans="1:10">
      <c r="A55" s="25">
        <v>54</v>
      </c>
      <c r="B55" s="25" t="s">
        <v>11</v>
      </c>
      <c r="C55" s="48" t="s">
        <v>10769</v>
      </c>
      <c r="D55" s="48" t="s">
        <v>10081</v>
      </c>
      <c r="E55" s="47">
        <v>59501</v>
      </c>
      <c r="F55" s="46">
        <v>8</v>
      </c>
      <c r="G55" s="56">
        <v>76.279999999999987</v>
      </c>
      <c r="H55" s="76"/>
      <c r="I55" s="79">
        <f t="shared" si="0"/>
        <v>0</v>
      </c>
      <c r="J55" s="78" t="str">
        <f t="shared" si="1"/>
        <v/>
      </c>
    </row>
    <row r="56" spans="1:10">
      <c r="A56" s="25">
        <v>55</v>
      </c>
      <c r="B56" s="25" t="s">
        <v>11</v>
      </c>
      <c r="C56" s="48" t="s">
        <v>10768</v>
      </c>
      <c r="D56" s="48" t="s">
        <v>2386</v>
      </c>
      <c r="E56" s="47">
        <v>8719</v>
      </c>
      <c r="F56" s="46">
        <v>5</v>
      </c>
      <c r="G56" s="56">
        <v>566.57333333333327</v>
      </c>
      <c r="H56" s="76"/>
      <c r="I56" s="79">
        <f t="shared" si="0"/>
        <v>0</v>
      </c>
      <c r="J56" s="78" t="str">
        <f t="shared" si="1"/>
        <v/>
      </c>
    </row>
    <row r="57" spans="1:10">
      <c r="A57" s="25">
        <v>56</v>
      </c>
      <c r="B57" s="25" t="s">
        <v>11</v>
      </c>
      <c r="C57" s="48" t="s">
        <v>10767</v>
      </c>
      <c r="D57" s="48" t="s">
        <v>10766</v>
      </c>
      <c r="E57" s="47">
        <v>8719</v>
      </c>
      <c r="F57" s="46">
        <v>5</v>
      </c>
      <c r="G57" s="56">
        <v>740.77</v>
      </c>
      <c r="H57" s="76"/>
      <c r="I57" s="79">
        <f t="shared" si="0"/>
        <v>0</v>
      </c>
      <c r="J57" s="78" t="str">
        <f t="shared" si="1"/>
        <v/>
      </c>
    </row>
    <row r="58" spans="1:10">
      <c r="A58" s="25">
        <v>57</v>
      </c>
      <c r="B58" s="25" t="s">
        <v>11</v>
      </c>
      <c r="C58" s="48" t="s">
        <v>10765</v>
      </c>
      <c r="D58" s="48" t="s">
        <v>10764</v>
      </c>
      <c r="E58" s="47">
        <v>66195</v>
      </c>
      <c r="F58" s="46">
        <v>5</v>
      </c>
      <c r="G58" s="56">
        <v>132.79999999999998</v>
      </c>
      <c r="H58" s="76"/>
      <c r="I58" s="79">
        <f t="shared" si="0"/>
        <v>0</v>
      </c>
      <c r="J58" s="78" t="str">
        <f t="shared" si="1"/>
        <v/>
      </c>
    </row>
    <row r="59" spans="1:10">
      <c r="A59" s="25">
        <v>58</v>
      </c>
      <c r="B59" s="25" t="s">
        <v>11</v>
      </c>
      <c r="C59" s="48" t="s">
        <v>10763</v>
      </c>
      <c r="D59" s="48" t="s">
        <v>10716</v>
      </c>
      <c r="E59" s="47">
        <v>60119</v>
      </c>
      <c r="F59" s="46">
        <v>45</v>
      </c>
      <c r="G59" s="56">
        <v>5.8666666666666671</v>
      </c>
      <c r="H59" s="76"/>
      <c r="I59" s="79">
        <f t="shared" si="0"/>
        <v>0</v>
      </c>
      <c r="J59" s="78" t="str">
        <f t="shared" si="1"/>
        <v/>
      </c>
    </row>
    <row r="60" spans="1:10">
      <c r="A60" s="25">
        <v>59</v>
      </c>
      <c r="B60" s="25" t="s">
        <v>11</v>
      </c>
      <c r="C60" s="48" t="s">
        <v>10762</v>
      </c>
      <c r="D60" s="48" t="s">
        <v>10130</v>
      </c>
      <c r="E60" s="47">
        <v>60119</v>
      </c>
      <c r="F60" s="46">
        <v>60</v>
      </c>
      <c r="G60" s="56">
        <v>3.3866666666666667</v>
      </c>
      <c r="H60" s="76"/>
      <c r="I60" s="79">
        <f t="shared" si="0"/>
        <v>0</v>
      </c>
      <c r="J60" s="78" t="str">
        <f t="shared" si="1"/>
        <v/>
      </c>
    </row>
    <row r="61" spans="1:10">
      <c r="A61" s="25">
        <v>60</v>
      </c>
      <c r="B61" s="25" t="s">
        <v>11</v>
      </c>
      <c r="C61" s="48" t="s">
        <v>10761</v>
      </c>
      <c r="D61" s="48" t="s">
        <v>10625</v>
      </c>
      <c r="E61" s="47">
        <v>63563</v>
      </c>
      <c r="F61" s="46">
        <v>5</v>
      </c>
      <c r="G61" s="56">
        <v>19211.903333333332</v>
      </c>
      <c r="H61" s="76"/>
      <c r="I61" s="79">
        <f t="shared" si="0"/>
        <v>0</v>
      </c>
      <c r="J61" s="78" t="str">
        <f t="shared" si="1"/>
        <v/>
      </c>
    </row>
    <row r="62" spans="1:10">
      <c r="A62" s="25">
        <v>61</v>
      </c>
      <c r="B62" s="25" t="s">
        <v>11</v>
      </c>
      <c r="C62" s="48" t="s">
        <v>10760</v>
      </c>
      <c r="D62" s="48" t="s">
        <v>343</v>
      </c>
      <c r="E62" s="47" t="s">
        <v>2382</v>
      </c>
      <c r="F62" s="46">
        <v>5</v>
      </c>
      <c r="G62" s="56">
        <v>91.393333333333331</v>
      </c>
      <c r="H62" s="76"/>
      <c r="I62" s="79">
        <f t="shared" si="0"/>
        <v>0</v>
      </c>
      <c r="J62" s="78" t="str">
        <f t="shared" si="1"/>
        <v/>
      </c>
    </row>
    <row r="63" spans="1:10">
      <c r="A63" s="25">
        <v>62</v>
      </c>
      <c r="B63" s="25" t="s">
        <v>11</v>
      </c>
      <c r="C63" s="48" t="s">
        <v>10759</v>
      </c>
      <c r="D63" s="48" t="s">
        <v>10130</v>
      </c>
      <c r="E63" s="47">
        <v>71286</v>
      </c>
      <c r="F63" s="46">
        <v>40</v>
      </c>
      <c r="G63" s="56">
        <v>5.916666666666667</v>
      </c>
      <c r="H63" s="76"/>
      <c r="I63" s="79">
        <f t="shared" si="0"/>
        <v>0</v>
      </c>
      <c r="J63" s="78" t="str">
        <f t="shared" si="1"/>
        <v/>
      </c>
    </row>
    <row r="64" spans="1:10">
      <c r="A64" s="25">
        <v>63</v>
      </c>
      <c r="B64" s="25" t="s">
        <v>11</v>
      </c>
      <c r="C64" s="48" t="s">
        <v>10758</v>
      </c>
      <c r="D64" s="48" t="s">
        <v>10021</v>
      </c>
      <c r="E64" s="47">
        <v>97153</v>
      </c>
      <c r="F64" s="46">
        <v>6</v>
      </c>
      <c r="G64" s="56">
        <v>34.840000000000003</v>
      </c>
      <c r="H64" s="76"/>
      <c r="I64" s="79">
        <f t="shared" si="0"/>
        <v>0</v>
      </c>
      <c r="J64" s="78" t="str">
        <f t="shared" si="1"/>
        <v/>
      </c>
    </row>
    <row r="65" spans="1:10">
      <c r="A65" s="25">
        <v>64</v>
      </c>
      <c r="B65" s="25" t="s">
        <v>11</v>
      </c>
      <c r="C65" s="48" t="s">
        <v>10757</v>
      </c>
      <c r="D65" s="48" t="s">
        <v>10756</v>
      </c>
      <c r="E65" s="47">
        <v>70236</v>
      </c>
      <c r="F65" s="46">
        <v>5</v>
      </c>
      <c r="G65" s="56">
        <v>4021.7299999999996</v>
      </c>
      <c r="H65" s="76"/>
      <c r="I65" s="79">
        <f t="shared" si="0"/>
        <v>0</v>
      </c>
      <c r="J65" s="78" t="str">
        <f t="shared" si="1"/>
        <v/>
      </c>
    </row>
    <row r="66" spans="1:10">
      <c r="A66" s="25">
        <v>65</v>
      </c>
      <c r="B66" s="25" t="s">
        <v>11</v>
      </c>
      <c r="C66" s="48" t="s">
        <v>10755</v>
      </c>
      <c r="D66" s="48" t="s">
        <v>10754</v>
      </c>
      <c r="E66" s="47">
        <v>83298</v>
      </c>
      <c r="F66" s="46">
        <v>5</v>
      </c>
      <c r="G66" s="56">
        <v>746.03000000000009</v>
      </c>
      <c r="H66" s="76"/>
      <c r="I66" s="79">
        <f t="shared" si="0"/>
        <v>0</v>
      </c>
      <c r="J66" s="78" t="str">
        <f t="shared" ref="J66:J129" si="2">IF(H:H&gt;G:G, "Above Estimated Unit Price", "")</f>
        <v/>
      </c>
    </row>
    <row r="67" spans="1:10">
      <c r="A67" s="25">
        <v>66</v>
      </c>
      <c r="B67" s="25" t="s">
        <v>11</v>
      </c>
      <c r="C67" s="48" t="s">
        <v>10753</v>
      </c>
      <c r="D67" s="48" t="s">
        <v>10752</v>
      </c>
      <c r="E67" s="47">
        <v>33269</v>
      </c>
      <c r="F67" s="46">
        <v>5</v>
      </c>
      <c r="G67" s="56">
        <v>46.87</v>
      </c>
      <c r="H67" s="76"/>
      <c r="I67" s="79">
        <f t="shared" ref="I67:I130" si="3">H67*F67</f>
        <v>0</v>
      </c>
      <c r="J67" s="78" t="str">
        <f t="shared" si="2"/>
        <v/>
      </c>
    </row>
    <row r="68" spans="1:10">
      <c r="A68" s="25">
        <v>67</v>
      </c>
      <c r="B68" s="25" t="s">
        <v>11</v>
      </c>
      <c r="C68" s="48" t="s">
        <v>10751</v>
      </c>
      <c r="D68" s="48" t="s">
        <v>10750</v>
      </c>
      <c r="E68" s="47" t="s">
        <v>5833</v>
      </c>
      <c r="F68" s="46">
        <v>5</v>
      </c>
      <c r="G68" s="56">
        <v>943</v>
      </c>
      <c r="H68" s="76"/>
      <c r="I68" s="79">
        <f t="shared" si="3"/>
        <v>0</v>
      </c>
      <c r="J68" s="78" t="str">
        <f t="shared" si="2"/>
        <v/>
      </c>
    </row>
    <row r="69" spans="1:10">
      <c r="A69" s="25">
        <v>68</v>
      </c>
      <c r="B69" s="25" t="s">
        <v>11</v>
      </c>
      <c r="C69" s="48" t="s">
        <v>10749</v>
      </c>
      <c r="D69" s="48" t="s">
        <v>10202</v>
      </c>
      <c r="E69" s="47">
        <v>78286</v>
      </c>
      <c r="F69" s="46">
        <v>9</v>
      </c>
      <c r="G69" s="56">
        <v>59.426666666666655</v>
      </c>
      <c r="H69" s="76"/>
      <c r="I69" s="79">
        <f t="shared" si="3"/>
        <v>0</v>
      </c>
      <c r="J69" s="78" t="str">
        <f t="shared" si="2"/>
        <v/>
      </c>
    </row>
    <row r="70" spans="1:10">
      <c r="A70" s="25">
        <v>69</v>
      </c>
      <c r="B70" s="25" t="s">
        <v>11</v>
      </c>
      <c r="C70" s="48" t="s">
        <v>10748</v>
      </c>
      <c r="D70" s="48" t="s">
        <v>10139</v>
      </c>
      <c r="E70" s="47">
        <v>81349</v>
      </c>
      <c r="F70" s="46">
        <v>5</v>
      </c>
      <c r="G70" s="56">
        <v>57.81</v>
      </c>
      <c r="H70" s="76"/>
      <c r="I70" s="79">
        <f t="shared" si="3"/>
        <v>0</v>
      </c>
      <c r="J70" s="78" t="str">
        <f t="shared" si="2"/>
        <v/>
      </c>
    </row>
    <row r="71" spans="1:10">
      <c r="A71" s="25">
        <v>70</v>
      </c>
      <c r="B71" s="25" t="s">
        <v>11</v>
      </c>
      <c r="C71" s="48" t="s">
        <v>10747</v>
      </c>
      <c r="D71" s="48" t="s">
        <v>10746</v>
      </c>
      <c r="E71" s="47">
        <v>66195</v>
      </c>
      <c r="F71" s="46">
        <v>9</v>
      </c>
      <c r="G71" s="56">
        <v>319.18</v>
      </c>
      <c r="H71" s="76"/>
      <c r="I71" s="79">
        <f t="shared" si="3"/>
        <v>0</v>
      </c>
      <c r="J71" s="78" t="str">
        <f t="shared" si="2"/>
        <v/>
      </c>
    </row>
    <row r="72" spans="1:10">
      <c r="A72" s="25">
        <v>71</v>
      </c>
      <c r="B72" s="25" t="s">
        <v>11</v>
      </c>
      <c r="C72" s="48" t="s">
        <v>10747</v>
      </c>
      <c r="D72" s="48" t="s">
        <v>10746</v>
      </c>
      <c r="E72" s="47">
        <v>55820</v>
      </c>
      <c r="F72" s="46">
        <v>5</v>
      </c>
      <c r="G72" s="56">
        <v>323.78000000000003</v>
      </c>
      <c r="H72" s="76"/>
      <c r="I72" s="79">
        <f t="shared" si="3"/>
        <v>0</v>
      </c>
      <c r="J72" s="78" t="str">
        <f t="shared" si="2"/>
        <v/>
      </c>
    </row>
    <row r="73" spans="1:10">
      <c r="A73" s="25">
        <v>72</v>
      </c>
      <c r="B73" s="25" t="s">
        <v>11</v>
      </c>
      <c r="C73" s="48" t="s">
        <v>10745</v>
      </c>
      <c r="D73" s="48" t="s">
        <v>10744</v>
      </c>
      <c r="E73" s="47">
        <v>55820</v>
      </c>
      <c r="F73" s="46">
        <v>5</v>
      </c>
      <c r="G73" s="56">
        <v>122.04333333333334</v>
      </c>
      <c r="H73" s="76"/>
      <c r="I73" s="79">
        <f t="shared" si="3"/>
        <v>0</v>
      </c>
      <c r="J73" s="78" t="str">
        <f t="shared" si="2"/>
        <v/>
      </c>
    </row>
    <row r="74" spans="1:10">
      <c r="A74" s="25">
        <v>73</v>
      </c>
      <c r="B74" s="25" t="s">
        <v>11</v>
      </c>
      <c r="C74" s="48" t="s">
        <v>10743</v>
      </c>
      <c r="D74" s="48" t="s">
        <v>10202</v>
      </c>
      <c r="E74" s="47">
        <v>55820</v>
      </c>
      <c r="F74" s="46">
        <v>6</v>
      </c>
      <c r="G74" s="56">
        <v>62.743333333333339</v>
      </c>
      <c r="H74" s="76"/>
      <c r="I74" s="79">
        <f t="shared" si="3"/>
        <v>0</v>
      </c>
      <c r="J74" s="78" t="str">
        <f t="shared" si="2"/>
        <v/>
      </c>
    </row>
    <row r="75" spans="1:10">
      <c r="A75" s="25">
        <v>74</v>
      </c>
      <c r="B75" s="25" t="s">
        <v>11</v>
      </c>
      <c r="C75" s="48" t="s">
        <v>10742</v>
      </c>
      <c r="D75" s="48" t="s">
        <v>10741</v>
      </c>
      <c r="E75" s="47">
        <v>81996</v>
      </c>
      <c r="F75" s="46">
        <v>5</v>
      </c>
      <c r="G75" s="56">
        <v>273.79000000000002</v>
      </c>
      <c r="H75" s="76"/>
      <c r="I75" s="79">
        <f t="shared" si="3"/>
        <v>0</v>
      </c>
      <c r="J75" s="78" t="str">
        <f t="shared" si="2"/>
        <v/>
      </c>
    </row>
    <row r="76" spans="1:10">
      <c r="A76" s="25">
        <v>75</v>
      </c>
      <c r="B76" s="25" t="s">
        <v>11</v>
      </c>
      <c r="C76" s="48" t="s">
        <v>10740</v>
      </c>
      <c r="D76" s="48" t="s">
        <v>10100</v>
      </c>
      <c r="E76" s="47">
        <v>81996</v>
      </c>
      <c r="F76" s="46">
        <v>5</v>
      </c>
      <c r="G76" s="56">
        <v>638.76</v>
      </c>
      <c r="H76" s="76"/>
      <c r="I76" s="79">
        <f t="shared" si="3"/>
        <v>0</v>
      </c>
      <c r="J76" s="78" t="str">
        <f t="shared" si="2"/>
        <v/>
      </c>
    </row>
    <row r="77" spans="1:10">
      <c r="A77" s="25">
        <v>76</v>
      </c>
      <c r="B77" s="25" t="s">
        <v>11</v>
      </c>
      <c r="C77" s="48" t="s">
        <v>10739</v>
      </c>
      <c r="D77" s="48" t="s">
        <v>10738</v>
      </c>
      <c r="E77" s="47">
        <v>60980</v>
      </c>
      <c r="F77" s="46">
        <v>5</v>
      </c>
      <c r="G77" s="56">
        <v>85.530000000000015</v>
      </c>
      <c r="H77" s="76"/>
      <c r="I77" s="79">
        <f t="shared" si="3"/>
        <v>0</v>
      </c>
      <c r="J77" s="78" t="str">
        <f t="shared" si="2"/>
        <v/>
      </c>
    </row>
    <row r="78" spans="1:10">
      <c r="A78" s="25">
        <v>77</v>
      </c>
      <c r="B78" s="25" t="s">
        <v>11</v>
      </c>
      <c r="C78" s="48" t="s">
        <v>10737</v>
      </c>
      <c r="D78" s="48" t="s">
        <v>10736</v>
      </c>
      <c r="E78" s="47">
        <v>99207</v>
      </c>
      <c r="F78" s="46">
        <v>29</v>
      </c>
      <c r="G78" s="56">
        <v>327</v>
      </c>
      <c r="H78" s="76"/>
      <c r="I78" s="79">
        <f t="shared" si="3"/>
        <v>0</v>
      </c>
      <c r="J78" s="78" t="str">
        <f t="shared" si="2"/>
        <v/>
      </c>
    </row>
    <row r="79" spans="1:10">
      <c r="A79" s="25">
        <v>78</v>
      </c>
      <c r="B79" s="25" t="s">
        <v>11</v>
      </c>
      <c r="C79" s="48" t="s">
        <v>10735</v>
      </c>
      <c r="D79" s="48" t="s">
        <v>2327</v>
      </c>
      <c r="E79" s="47">
        <v>97484</v>
      </c>
      <c r="F79" s="46">
        <v>5</v>
      </c>
      <c r="G79" s="56">
        <v>1344.08</v>
      </c>
      <c r="H79" s="76"/>
      <c r="I79" s="79">
        <f t="shared" si="3"/>
        <v>0</v>
      </c>
      <c r="J79" s="78" t="str">
        <f t="shared" si="2"/>
        <v/>
      </c>
    </row>
    <row r="80" spans="1:10">
      <c r="A80" s="25">
        <v>79</v>
      </c>
      <c r="B80" s="25" t="s">
        <v>11</v>
      </c>
      <c r="C80" s="48" t="s">
        <v>10734</v>
      </c>
      <c r="D80" s="48" t="s">
        <v>2327</v>
      </c>
      <c r="E80" s="47">
        <v>97484</v>
      </c>
      <c r="F80" s="46">
        <v>5</v>
      </c>
      <c r="G80" s="56">
        <v>1539.04</v>
      </c>
      <c r="H80" s="76"/>
      <c r="I80" s="79">
        <f t="shared" si="3"/>
        <v>0</v>
      </c>
      <c r="J80" s="78" t="str">
        <f t="shared" si="2"/>
        <v/>
      </c>
    </row>
    <row r="81" spans="1:10">
      <c r="A81" s="25">
        <v>80</v>
      </c>
      <c r="B81" s="25" t="s">
        <v>11</v>
      </c>
      <c r="C81" s="48" t="s">
        <v>10733</v>
      </c>
      <c r="D81" s="48" t="s">
        <v>10732</v>
      </c>
      <c r="E81" s="47">
        <v>95266</v>
      </c>
      <c r="F81" s="46">
        <v>5</v>
      </c>
      <c r="G81" s="56">
        <v>4290.3599999999997</v>
      </c>
      <c r="H81" s="76"/>
      <c r="I81" s="79">
        <f t="shared" si="3"/>
        <v>0</v>
      </c>
      <c r="J81" s="78" t="str">
        <f t="shared" si="2"/>
        <v/>
      </c>
    </row>
    <row r="82" spans="1:10">
      <c r="A82" s="25">
        <v>81</v>
      </c>
      <c r="B82" s="25" t="s">
        <v>11</v>
      </c>
      <c r="C82" s="48" t="s">
        <v>10731</v>
      </c>
      <c r="D82" s="48" t="s">
        <v>10730</v>
      </c>
      <c r="E82" s="47">
        <v>2750</v>
      </c>
      <c r="F82" s="46">
        <v>5</v>
      </c>
      <c r="G82" s="56">
        <v>482.23999999999995</v>
      </c>
      <c r="H82" s="76"/>
      <c r="I82" s="79">
        <f t="shared" si="3"/>
        <v>0</v>
      </c>
      <c r="J82" s="78" t="str">
        <f t="shared" si="2"/>
        <v/>
      </c>
    </row>
    <row r="83" spans="1:10">
      <c r="A83" s="25">
        <v>82</v>
      </c>
      <c r="B83" s="25" t="s">
        <v>11</v>
      </c>
      <c r="C83" s="48" t="s">
        <v>10729</v>
      </c>
      <c r="D83" s="48" t="s">
        <v>1171</v>
      </c>
      <c r="E83" s="47">
        <v>71286</v>
      </c>
      <c r="F83" s="46">
        <v>81</v>
      </c>
      <c r="G83" s="56">
        <v>2.2366666666666668</v>
      </c>
      <c r="H83" s="76"/>
      <c r="I83" s="79">
        <f t="shared" si="3"/>
        <v>0</v>
      </c>
      <c r="J83" s="78" t="str">
        <f t="shared" si="2"/>
        <v/>
      </c>
    </row>
    <row r="84" spans="1:10">
      <c r="A84" s="25">
        <v>83</v>
      </c>
      <c r="B84" s="25" t="s">
        <v>11</v>
      </c>
      <c r="C84" s="48" t="s">
        <v>10728</v>
      </c>
      <c r="D84" s="48" t="s">
        <v>10312</v>
      </c>
      <c r="E84" s="47">
        <v>77820</v>
      </c>
      <c r="F84" s="46">
        <v>5</v>
      </c>
      <c r="G84" s="56">
        <v>683.57</v>
      </c>
      <c r="H84" s="76"/>
      <c r="I84" s="79">
        <f t="shared" si="3"/>
        <v>0</v>
      </c>
      <c r="J84" s="78" t="str">
        <f t="shared" si="2"/>
        <v/>
      </c>
    </row>
    <row r="85" spans="1:10">
      <c r="A85" s="25">
        <v>84</v>
      </c>
      <c r="B85" s="25" t="s">
        <v>11</v>
      </c>
      <c r="C85" s="48" t="s">
        <v>10727</v>
      </c>
      <c r="D85" s="48" t="s">
        <v>10726</v>
      </c>
      <c r="E85" s="47">
        <v>99207</v>
      </c>
      <c r="F85" s="46">
        <v>5</v>
      </c>
      <c r="G85" s="56">
        <v>972.19999999999993</v>
      </c>
      <c r="H85" s="76"/>
      <c r="I85" s="79">
        <f t="shared" si="3"/>
        <v>0</v>
      </c>
      <c r="J85" s="78" t="str">
        <f t="shared" si="2"/>
        <v/>
      </c>
    </row>
    <row r="86" spans="1:10">
      <c r="A86" s="25">
        <v>85</v>
      </c>
      <c r="B86" s="25" t="s">
        <v>11</v>
      </c>
      <c r="C86" s="48" t="s">
        <v>10724</v>
      </c>
      <c r="D86" s="48" t="s">
        <v>10723</v>
      </c>
      <c r="E86" s="47">
        <v>59885</v>
      </c>
      <c r="F86" s="46">
        <v>5</v>
      </c>
      <c r="G86" s="56">
        <v>76.483333333333334</v>
      </c>
      <c r="H86" s="76"/>
      <c r="I86" s="79">
        <f t="shared" si="3"/>
        <v>0</v>
      </c>
      <c r="J86" s="78" t="str">
        <f t="shared" si="2"/>
        <v/>
      </c>
    </row>
    <row r="87" spans="1:10">
      <c r="A87" s="25">
        <v>86</v>
      </c>
      <c r="B87" s="25" t="s">
        <v>11</v>
      </c>
      <c r="C87" s="48" t="s">
        <v>10722</v>
      </c>
      <c r="D87" s="48" t="s">
        <v>2194</v>
      </c>
      <c r="E87" s="47">
        <v>71286</v>
      </c>
      <c r="F87" s="46">
        <v>15</v>
      </c>
      <c r="G87" s="56">
        <v>45.20333333333334</v>
      </c>
      <c r="H87" s="76"/>
      <c r="I87" s="79">
        <f t="shared" si="3"/>
        <v>0</v>
      </c>
      <c r="J87" s="78" t="str">
        <f t="shared" si="2"/>
        <v/>
      </c>
    </row>
    <row r="88" spans="1:10">
      <c r="A88" s="25">
        <v>87</v>
      </c>
      <c r="B88" s="25" t="s">
        <v>11</v>
      </c>
      <c r="C88" s="48" t="s">
        <v>10721</v>
      </c>
      <c r="D88" s="48" t="s">
        <v>10130</v>
      </c>
      <c r="E88" s="47">
        <v>71286</v>
      </c>
      <c r="F88" s="46">
        <v>19</v>
      </c>
      <c r="G88" s="56">
        <v>13.223333333333334</v>
      </c>
      <c r="H88" s="76"/>
      <c r="I88" s="79">
        <f t="shared" si="3"/>
        <v>0</v>
      </c>
      <c r="J88" s="78" t="str">
        <f t="shared" si="2"/>
        <v/>
      </c>
    </row>
    <row r="89" spans="1:10">
      <c r="A89" s="25">
        <v>88</v>
      </c>
      <c r="B89" s="25" t="s">
        <v>11</v>
      </c>
      <c r="C89" s="48" t="s">
        <v>10720</v>
      </c>
      <c r="D89" s="48" t="s">
        <v>10719</v>
      </c>
      <c r="E89" s="47" t="s">
        <v>1170</v>
      </c>
      <c r="F89" s="46">
        <v>125</v>
      </c>
      <c r="G89" s="56">
        <v>3.2999999999999994</v>
      </c>
      <c r="H89" s="76"/>
      <c r="I89" s="79">
        <f t="shared" si="3"/>
        <v>0</v>
      </c>
      <c r="J89" s="78" t="str">
        <f t="shared" si="2"/>
        <v/>
      </c>
    </row>
    <row r="90" spans="1:10">
      <c r="A90" s="25">
        <v>89</v>
      </c>
      <c r="B90" s="25" t="s">
        <v>11</v>
      </c>
      <c r="C90" s="48" t="s">
        <v>5909</v>
      </c>
      <c r="D90" s="48" t="s">
        <v>546</v>
      </c>
      <c r="E90" s="47">
        <v>71286</v>
      </c>
      <c r="F90" s="46">
        <v>643</v>
      </c>
      <c r="G90" s="56">
        <v>7.9733333333333337E-2</v>
      </c>
      <c r="H90" s="76"/>
      <c r="I90" s="79">
        <f t="shared" si="3"/>
        <v>0</v>
      </c>
      <c r="J90" s="78" t="str">
        <f t="shared" si="2"/>
        <v/>
      </c>
    </row>
    <row r="91" spans="1:10">
      <c r="A91" s="25">
        <v>90</v>
      </c>
      <c r="B91" s="25" t="s">
        <v>11</v>
      </c>
      <c r="C91" s="48" t="s">
        <v>10718</v>
      </c>
      <c r="D91" s="48" t="s">
        <v>2194</v>
      </c>
      <c r="E91" s="47">
        <v>71286</v>
      </c>
      <c r="F91" s="46">
        <v>25</v>
      </c>
      <c r="G91" s="56">
        <v>20</v>
      </c>
      <c r="H91" s="76"/>
      <c r="I91" s="79">
        <f t="shared" si="3"/>
        <v>0</v>
      </c>
      <c r="J91" s="78" t="str">
        <f t="shared" si="2"/>
        <v/>
      </c>
    </row>
    <row r="92" spans="1:10">
      <c r="A92" s="25">
        <v>91</v>
      </c>
      <c r="B92" s="25" t="s">
        <v>11</v>
      </c>
      <c r="C92" s="48" t="s">
        <v>10717</v>
      </c>
      <c r="D92" s="48" t="s">
        <v>10716</v>
      </c>
      <c r="E92" s="47">
        <v>71286</v>
      </c>
      <c r="F92" s="46">
        <v>30</v>
      </c>
      <c r="G92" s="56">
        <v>16.78</v>
      </c>
      <c r="H92" s="76"/>
      <c r="I92" s="79">
        <f t="shared" si="3"/>
        <v>0</v>
      </c>
      <c r="J92" s="78" t="str">
        <f t="shared" si="2"/>
        <v/>
      </c>
    </row>
    <row r="93" spans="1:10">
      <c r="A93" s="25">
        <v>92</v>
      </c>
      <c r="B93" s="25" t="s">
        <v>11</v>
      </c>
      <c r="C93" s="48" t="s">
        <v>10715</v>
      </c>
      <c r="D93" s="48" t="s">
        <v>2194</v>
      </c>
      <c r="E93" s="47">
        <v>71286</v>
      </c>
      <c r="F93" s="46">
        <v>37</v>
      </c>
      <c r="G93" s="56">
        <v>18.206666666666667</v>
      </c>
      <c r="H93" s="76"/>
      <c r="I93" s="79">
        <f t="shared" si="3"/>
        <v>0</v>
      </c>
      <c r="J93" s="78" t="str">
        <f t="shared" si="2"/>
        <v/>
      </c>
    </row>
    <row r="94" spans="1:10">
      <c r="A94" s="25">
        <v>93</v>
      </c>
      <c r="B94" s="25" t="s">
        <v>11</v>
      </c>
      <c r="C94" s="48" t="s">
        <v>10714</v>
      </c>
      <c r="D94" s="48" t="s">
        <v>2194</v>
      </c>
      <c r="E94" s="47">
        <v>71286</v>
      </c>
      <c r="F94" s="46">
        <v>40</v>
      </c>
      <c r="G94" s="56">
        <v>28.5</v>
      </c>
      <c r="H94" s="76"/>
      <c r="I94" s="79">
        <f t="shared" si="3"/>
        <v>0</v>
      </c>
      <c r="J94" s="78" t="str">
        <f t="shared" si="2"/>
        <v/>
      </c>
    </row>
    <row r="95" spans="1:10">
      <c r="A95" s="25">
        <v>94</v>
      </c>
      <c r="B95" s="25" t="s">
        <v>11</v>
      </c>
      <c r="C95" s="48" t="s">
        <v>10713</v>
      </c>
      <c r="D95" s="48" t="s">
        <v>10130</v>
      </c>
      <c r="E95" s="47">
        <v>71286</v>
      </c>
      <c r="F95" s="46">
        <v>30</v>
      </c>
      <c r="G95" s="56">
        <v>2.3333333333333335</v>
      </c>
      <c r="H95" s="76"/>
      <c r="I95" s="79">
        <f t="shared" si="3"/>
        <v>0</v>
      </c>
      <c r="J95" s="78" t="str">
        <f t="shared" si="2"/>
        <v/>
      </c>
    </row>
    <row r="96" spans="1:10">
      <c r="A96" s="25">
        <v>95</v>
      </c>
      <c r="B96" s="25" t="s">
        <v>11</v>
      </c>
      <c r="C96" s="48" t="s">
        <v>10712</v>
      </c>
      <c r="D96" s="48" t="s">
        <v>2194</v>
      </c>
      <c r="E96" s="47">
        <v>71286</v>
      </c>
      <c r="F96" s="46">
        <v>50</v>
      </c>
      <c r="G96" s="56">
        <v>2.6066666666666669</v>
      </c>
      <c r="H96" s="76"/>
      <c r="I96" s="79">
        <f t="shared" si="3"/>
        <v>0</v>
      </c>
      <c r="J96" s="78" t="str">
        <f t="shared" si="2"/>
        <v/>
      </c>
    </row>
    <row r="97" spans="1:10">
      <c r="A97" s="25">
        <v>96</v>
      </c>
      <c r="B97" s="25" t="s">
        <v>11</v>
      </c>
      <c r="C97" s="48" t="s">
        <v>10711</v>
      </c>
      <c r="D97" s="48" t="s">
        <v>10709</v>
      </c>
      <c r="E97" s="47">
        <v>71286</v>
      </c>
      <c r="F97" s="46">
        <v>30</v>
      </c>
      <c r="G97" s="56">
        <v>1.8133333333333335</v>
      </c>
      <c r="H97" s="76"/>
      <c r="I97" s="79">
        <f t="shared" si="3"/>
        <v>0</v>
      </c>
      <c r="J97" s="78" t="str">
        <f t="shared" si="2"/>
        <v/>
      </c>
    </row>
    <row r="98" spans="1:10">
      <c r="A98" s="25">
        <v>97</v>
      </c>
      <c r="B98" s="25" t="s">
        <v>11</v>
      </c>
      <c r="C98" s="48" t="s">
        <v>10710</v>
      </c>
      <c r="D98" s="48" t="s">
        <v>10709</v>
      </c>
      <c r="E98" s="47">
        <v>71286</v>
      </c>
      <c r="F98" s="46">
        <v>40</v>
      </c>
      <c r="G98" s="56">
        <v>1.72</v>
      </c>
      <c r="H98" s="76"/>
      <c r="I98" s="79">
        <f t="shared" si="3"/>
        <v>0</v>
      </c>
      <c r="J98" s="78" t="str">
        <f t="shared" si="2"/>
        <v/>
      </c>
    </row>
    <row r="99" spans="1:10">
      <c r="A99" s="25">
        <v>98</v>
      </c>
      <c r="B99" s="25" t="s">
        <v>11</v>
      </c>
      <c r="C99" s="48" t="s">
        <v>10708</v>
      </c>
      <c r="D99" s="48" t="s">
        <v>2194</v>
      </c>
      <c r="E99" s="47" t="s">
        <v>1170</v>
      </c>
      <c r="F99" s="46">
        <v>40</v>
      </c>
      <c r="G99" s="56">
        <v>1.5599999999999998</v>
      </c>
      <c r="H99" s="76"/>
      <c r="I99" s="79">
        <f t="shared" si="3"/>
        <v>0</v>
      </c>
      <c r="J99" s="78" t="str">
        <f t="shared" si="2"/>
        <v/>
      </c>
    </row>
    <row r="100" spans="1:10">
      <c r="A100" s="25">
        <v>99</v>
      </c>
      <c r="B100" s="25" t="s">
        <v>11</v>
      </c>
      <c r="C100" s="48" t="s">
        <v>10707</v>
      </c>
      <c r="D100" s="48" t="s">
        <v>2194</v>
      </c>
      <c r="E100" s="47" t="s">
        <v>1170</v>
      </c>
      <c r="F100" s="46">
        <v>80</v>
      </c>
      <c r="G100" s="56">
        <v>1.41</v>
      </c>
      <c r="H100" s="76"/>
      <c r="I100" s="79">
        <f t="shared" si="3"/>
        <v>0</v>
      </c>
      <c r="J100" s="78" t="str">
        <f t="shared" si="2"/>
        <v/>
      </c>
    </row>
    <row r="101" spans="1:10">
      <c r="A101" s="25">
        <v>100</v>
      </c>
      <c r="B101" s="25" t="s">
        <v>11</v>
      </c>
      <c r="C101" s="48" t="s">
        <v>10706</v>
      </c>
      <c r="D101" s="48" t="s">
        <v>10705</v>
      </c>
      <c r="E101" s="47" t="s">
        <v>10704</v>
      </c>
      <c r="F101" s="46">
        <v>5</v>
      </c>
      <c r="G101" s="56">
        <v>2422.08</v>
      </c>
      <c r="H101" s="76"/>
      <c r="I101" s="79">
        <f t="shared" si="3"/>
        <v>0</v>
      </c>
      <c r="J101" s="78" t="str">
        <f t="shared" si="2"/>
        <v/>
      </c>
    </row>
    <row r="102" spans="1:10">
      <c r="A102" s="25">
        <v>101</v>
      </c>
      <c r="B102" s="25" t="s">
        <v>11</v>
      </c>
      <c r="C102" s="48" t="s">
        <v>10703</v>
      </c>
      <c r="D102" s="48" t="s">
        <v>10702</v>
      </c>
      <c r="E102" s="47">
        <v>92003</v>
      </c>
      <c r="F102" s="46">
        <v>5</v>
      </c>
      <c r="G102" s="56">
        <v>836.29666666666662</v>
      </c>
      <c r="H102" s="76"/>
      <c r="I102" s="79">
        <f t="shared" si="3"/>
        <v>0</v>
      </c>
      <c r="J102" s="78" t="str">
        <f t="shared" si="2"/>
        <v/>
      </c>
    </row>
    <row r="103" spans="1:10">
      <c r="A103" s="25">
        <v>102</v>
      </c>
      <c r="B103" s="25" t="s">
        <v>11</v>
      </c>
      <c r="C103" s="48" t="s">
        <v>10701</v>
      </c>
      <c r="D103" s="48" t="s">
        <v>2194</v>
      </c>
      <c r="E103" s="47">
        <v>71286</v>
      </c>
      <c r="F103" s="46">
        <v>30</v>
      </c>
      <c r="G103" s="56">
        <v>6.5966666666666667</v>
      </c>
      <c r="H103" s="76"/>
      <c r="I103" s="79">
        <f t="shared" si="3"/>
        <v>0</v>
      </c>
      <c r="J103" s="78" t="str">
        <f t="shared" si="2"/>
        <v/>
      </c>
    </row>
    <row r="104" spans="1:10">
      <c r="A104" s="25">
        <v>103</v>
      </c>
      <c r="B104" s="25" t="s">
        <v>11</v>
      </c>
      <c r="C104" s="48" t="s">
        <v>10700</v>
      </c>
      <c r="D104" s="48" t="s">
        <v>10130</v>
      </c>
      <c r="E104" s="47">
        <v>71286</v>
      </c>
      <c r="F104" s="46">
        <v>30</v>
      </c>
      <c r="G104" s="56">
        <v>4.1233333333333331</v>
      </c>
      <c r="H104" s="76"/>
      <c r="I104" s="79">
        <f t="shared" si="3"/>
        <v>0</v>
      </c>
      <c r="J104" s="78" t="str">
        <f t="shared" si="2"/>
        <v/>
      </c>
    </row>
    <row r="105" spans="1:10">
      <c r="A105" s="25">
        <v>104</v>
      </c>
      <c r="B105" s="25" t="s">
        <v>11</v>
      </c>
      <c r="C105" s="48" t="s">
        <v>10699</v>
      </c>
      <c r="D105" s="48" t="s">
        <v>10698</v>
      </c>
      <c r="E105" s="47">
        <v>97484</v>
      </c>
      <c r="F105" s="46">
        <v>9</v>
      </c>
      <c r="G105" s="56">
        <v>615.39333333333332</v>
      </c>
      <c r="H105" s="76"/>
      <c r="I105" s="79">
        <f t="shared" si="3"/>
        <v>0</v>
      </c>
      <c r="J105" s="78" t="str">
        <f t="shared" si="2"/>
        <v/>
      </c>
    </row>
    <row r="106" spans="1:10">
      <c r="A106" s="25">
        <v>105</v>
      </c>
      <c r="B106" s="25" t="s">
        <v>11</v>
      </c>
      <c r="C106" s="48" t="s">
        <v>10697</v>
      </c>
      <c r="D106" s="48" t="s">
        <v>1556</v>
      </c>
      <c r="E106" s="47">
        <v>99207</v>
      </c>
      <c r="F106" s="46">
        <v>5</v>
      </c>
      <c r="G106" s="56">
        <v>2764.1566666666663</v>
      </c>
      <c r="H106" s="76"/>
      <c r="I106" s="79">
        <f t="shared" si="3"/>
        <v>0</v>
      </c>
      <c r="J106" s="78" t="str">
        <f t="shared" si="2"/>
        <v/>
      </c>
    </row>
    <row r="107" spans="1:10">
      <c r="A107" s="25">
        <v>106</v>
      </c>
      <c r="B107" s="25" t="s">
        <v>11</v>
      </c>
      <c r="C107" s="48" t="s">
        <v>10696</v>
      </c>
      <c r="D107" s="48" t="s">
        <v>10695</v>
      </c>
      <c r="E107" s="47" t="s">
        <v>4539</v>
      </c>
      <c r="F107" s="46">
        <v>5</v>
      </c>
      <c r="G107" s="56">
        <v>2335.04</v>
      </c>
      <c r="H107" s="76"/>
      <c r="I107" s="79">
        <f t="shared" si="3"/>
        <v>0</v>
      </c>
      <c r="J107" s="78" t="str">
        <f t="shared" si="2"/>
        <v/>
      </c>
    </row>
    <row r="108" spans="1:10">
      <c r="A108" s="25">
        <v>107</v>
      </c>
      <c r="B108" s="25" t="s">
        <v>11</v>
      </c>
      <c r="C108" s="48" t="s">
        <v>5798</v>
      </c>
      <c r="D108" s="48" t="s">
        <v>826</v>
      </c>
      <c r="E108" s="47">
        <v>624</v>
      </c>
      <c r="F108" s="46">
        <v>76</v>
      </c>
      <c r="G108" s="56">
        <v>2.52</v>
      </c>
      <c r="H108" s="76"/>
      <c r="I108" s="79">
        <f t="shared" si="3"/>
        <v>0</v>
      </c>
      <c r="J108" s="78" t="str">
        <f t="shared" si="2"/>
        <v/>
      </c>
    </row>
    <row r="109" spans="1:10">
      <c r="A109" s="25">
        <v>108</v>
      </c>
      <c r="B109" s="25" t="s">
        <v>11</v>
      </c>
      <c r="C109" s="48" t="s">
        <v>10694</v>
      </c>
      <c r="D109" s="48" t="s">
        <v>1202</v>
      </c>
      <c r="E109" s="47" t="s">
        <v>10693</v>
      </c>
      <c r="F109" s="46">
        <v>65</v>
      </c>
      <c r="G109" s="56">
        <v>2.0566666666666666</v>
      </c>
      <c r="H109" s="76"/>
      <c r="I109" s="79">
        <f t="shared" si="3"/>
        <v>0</v>
      </c>
      <c r="J109" s="78" t="str">
        <f t="shared" si="2"/>
        <v/>
      </c>
    </row>
    <row r="110" spans="1:10">
      <c r="A110" s="25">
        <v>109</v>
      </c>
      <c r="B110" s="25" t="s">
        <v>11</v>
      </c>
      <c r="C110" s="48" t="s">
        <v>10692</v>
      </c>
      <c r="D110" s="48" t="s">
        <v>10642</v>
      </c>
      <c r="E110" s="47">
        <v>63760</v>
      </c>
      <c r="F110" s="46">
        <v>8</v>
      </c>
      <c r="G110" s="56">
        <v>84.083333333333329</v>
      </c>
      <c r="H110" s="76"/>
      <c r="I110" s="79">
        <f t="shared" si="3"/>
        <v>0</v>
      </c>
      <c r="J110" s="78" t="str">
        <f t="shared" si="2"/>
        <v/>
      </c>
    </row>
    <row r="111" spans="1:10">
      <c r="A111" s="25">
        <v>110</v>
      </c>
      <c r="B111" s="25" t="s">
        <v>11</v>
      </c>
      <c r="C111" s="48" t="s">
        <v>10691</v>
      </c>
      <c r="D111" s="48" t="s">
        <v>10690</v>
      </c>
      <c r="E111" s="47">
        <v>72914</v>
      </c>
      <c r="F111" s="46">
        <v>6</v>
      </c>
      <c r="G111" s="56">
        <v>862.48666666666668</v>
      </c>
      <c r="H111" s="76"/>
      <c r="I111" s="79">
        <f t="shared" si="3"/>
        <v>0</v>
      </c>
      <c r="J111" s="78" t="str">
        <f t="shared" si="2"/>
        <v/>
      </c>
    </row>
    <row r="112" spans="1:10">
      <c r="A112" s="25">
        <v>111</v>
      </c>
      <c r="B112" s="25" t="s">
        <v>11</v>
      </c>
      <c r="C112" s="48" t="s">
        <v>10689</v>
      </c>
      <c r="D112" s="48" t="s">
        <v>10688</v>
      </c>
      <c r="E112" s="47">
        <v>72914</v>
      </c>
      <c r="F112" s="46">
        <v>5</v>
      </c>
      <c r="G112" s="56">
        <v>320.02999999999997</v>
      </c>
      <c r="H112" s="76"/>
      <c r="I112" s="79">
        <f t="shared" si="3"/>
        <v>0</v>
      </c>
      <c r="J112" s="78" t="str">
        <f t="shared" si="2"/>
        <v/>
      </c>
    </row>
    <row r="113" spans="1:10">
      <c r="A113" s="25">
        <v>112</v>
      </c>
      <c r="B113" s="25" t="s">
        <v>11</v>
      </c>
      <c r="C113" s="48" t="s">
        <v>10687</v>
      </c>
      <c r="D113" s="48" t="s">
        <v>10686</v>
      </c>
      <c r="E113" s="47">
        <v>72914</v>
      </c>
      <c r="F113" s="46">
        <v>5</v>
      </c>
      <c r="G113" s="56">
        <v>1162.0766666666666</v>
      </c>
      <c r="H113" s="76"/>
      <c r="I113" s="79">
        <f t="shared" si="3"/>
        <v>0</v>
      </c>
      <c r="J113" s="78" t="str">
        <f t="shared" si="2"/>
        <v/>
      </c>
    </row>
    <row r="114" spans="1:10">
      <c r="A114" s="25">
        <v>113</v>
      </c>
      <c r="B114" s="25" t="s">
        <v>11</v>
      </c>
      <c r="C114" s="48" t="s">
        <v>10685</v>
      </c>
      <c r="D114" s="48" t="s">
        <v>2430</v>
      </c>
      <c r="E114" s="47">
        <v>624</v>
      </c>
      <c r="F114" s="46">
        <v>5</v>
      </c>
      <c r="G114" s="56">
        <v>65.31</v>
      </c>
      <c r="H114" s="76"/>
      <c r="I114" s="79">
        <f t="shared" si="3"/>
        <v>0</v>
      </c>
      <c r="J114" s="78" t="str">
        <f t="shared" si="2"/>
        <v/>
      </c>
    </row>
    <row r="115" spans="1:10">
      <c r="A115" s="25">
        <v>114</v>
      </c>
      <c r="B115" s="25" t="s">
        <v>11</v>
      </c>
      <c r="C115" s="48" t="s">
        <v>10684</v>
      </c>
      <c r="D115" s="48" t="s">
        <v>9723</v>
      </c>
      <c r="E115" s="47">
        <v>624</v>
      </c>
      <c r="F115" s="46">
        <v>5</v>
      </c>
      <c r="G115" s="56">
        <v>313.8533333333333</v>
      </c>
      <c r="H115" s="76"/>
      <c r="I115" s="79">
        <f t="shared" si="3"/>
        <v>0</v>
      </c>
      <c r="J115" s="78" t="str">
        <f t="shared" si="2"/>
        <v/>
      </c>
    </row>
    <row r="116" spans="1:10">
      <c r="A116" s="25">
        <v>115</v>
      </c>
      <c r="B116" s="25" t="s">
        <v>11</v>
      </c>
      <c r="C116" s="48" t="s">
        <v>10683</v>
      </c>
      <c r="D116" s="48" t="s">
        <v>75</v>
      </c>
      <c r="E116" s="47">
        <v>73030</v>
      </c>
      <c r="F116" s="46">
        <v>7</v>
      </c>
      <c r="G116" s="56">
        <v>91.600000000000009</v>
      </c>
      <c r="H116" s="76"/>
      <c r="I116" s="79">
        <f t="shared" si="3"/>
        <v>0</v>
      </c>
      <c r="J116" s="78" t="str">
        <f t="shared" si="2"/>
        <v/>
      </c>
    </row>
    <row r="117" spans="1:10">
      <c r="A117" s="25">
        <v>116</v>
      </c>
      <c r="B117" s="25" t="s">
        <v>11</v>
      </c>
      <c r="C117" s="48" t="s">
        <v>10682</v>
      </c>
      <c r="D117" s="48" t="s">
        <v>603</v>
      </c>
      <c r="E117" s="47">
        <v>50294</v>
      </c>
      <c r="F117" s="46">
        <v>5</v>
      </c>
      <c r="G117" s="56">
        <v>72.666666666666671</v>
      </c>
      <c r="H117" s="76"/>
      <c r="I117" s="79">
        <f t="shared" si="3"/>
        <v>0</v>
      </c>
      <c r="J117" s="78" t="str">
        <f t="shared" si="2"/>
        <v/>
      </c>
    </row>
    <row r="118" spans="1:10">
      <c r="A118" s="25">
        <v>117</v>
      </c>
      <c r="B118" s="25" t="s">
        <v>11</v>
      </c>
      <c r="C118" s="48" t="s">
        <v>10681</v>
      </c>
      <c r="D118" s="48" t="s">
        <v>1003</v>
      </c>
      <c r="E118" s="47">
        <v>21335</v>
      </c>
      <c r="F118" s="46">
        <v>5</v>
      </c>
      <c r="G118" s="56">
        <v>273.95333333333338</v>
      </c>
      <c r="H118" s="76"/>
      <c r="I118" s="79">
        <f t="shared" si="3"/>
        <v>0</v>
      </c>
      <c r="J118" s="78" t="str">
        <f t="shared" si="2"/>
        <v/>
      </c>
    </row>
    <row r="119" spans="1:10">
      <c r="A119" s="25">
        <v>118</v>
      </c>
      <c r="B119" s="25" t="s">
        <v>11</v>
      </c>
      <c r="C119" s="48" t="s">
        <v>10680</v>
      </c>
      <c r="D119" s="48" t="s">
        <v>10679</v>
      </c>
      <c r="E119" s="47">
        <v>72186</v>
      </c>
      <c r="F119" s="46">
        <v>32</v>
      </c>
      <c r="G119" s="56">
        <v>4.13</v>
      </c>
      <c r="H119" s="76"/>
      <c r="I119" s="79">
        <f t="shared" si="3"/>
        <v>0</v>
      </c>
      <c r="J119" s="78" t="str">
        <f t="shared" si="2"/>
        <v/>
      </c>
    </row>
    <row r="120" spans="1:10">
      <c r="A120" s="25">
        <v>119</v>
      </c>
      <c r="B120" s="25" t="s">
        <v>11</v>
      </c>
      <c r="C120" s="48" t="s">
        <v>10678</v>
      </c>
      <c r="D120" s="48" t="s">
        <v>10677</v>
      </c>
      <c r="E120" s="47">
        <v>99207</v>
      </c>
      <c r="F120" s="46">
        <v>5</v>
      </c>
      <c r="G120" s="56">
        <v>103.09333333333332</v>
      </c>
      <c r="H120" s="76"/>
      <c r="I120" s="79">
        <f t="shared" si="3"/>
        <v>0</v>
      </c>
      <c r="J120" s="78" t="str">
        <f t="shared" si="2"/>
        <v/>
      </c>
    </row>
    <row r="121" spans="1:10">
      <c r="A121" s="25">
        <v>120</v>
      </c>
      <c r="B121" s="25" t="s">
        <v>11</v>
      </c>
      <c r="C121" s="48" t="s">
        <v>10676</v>
      </c>
      <c r="D121" s="48" t="s">
        <v>10675</v>
      </c>
      <c r="E121" s="47">
        <v>99207</v>
      </c>
      <c r="F121" s="46">
        <v>5</v>
      </c>
      <c r="G121" s="56">
        <v>125.65333333333332</v>
      </c>
      <c r="H121" s="76"/>
      <c r="I121" s="79">
        <f t="shared" si="3"/>
        <v>0</v>
      </c>
      <c r="J121" s="78" t="str">
        <f t="shared" si="2"/>
        <v/>
      </c>
    </row>
    <row r="122" spans="1:10">
      <c r="A122" s="25">
        <v>121</v>
      </c>
      <c r="B122" s="25" t="s">
        <v>11</v>
      </c>
      <c r="C122" s="48" t="s">
        <v>10674</v>
      </c>
      <c r="D122" s="48" t="s">
        <v>2219</v>
      </c>
      <c r="E122" s="47">
        <v>99207</v>
      </c>
      <c r="F122" s="46">
        <v>5</v>
      </c>
      <c r="G122" s="56">
        <v>372.26666666666671</v>
      </c>
      <c r="H122" s="76"/>
      <c r="I122" s="79">
        <f t="shared" si="3"/>
        <v>0</v>
      </c>
      <c r="J122" s="78" t="str">
        <f t="shared" si="2"/>
        <v/>
      </c>
    </row>
    <row r="123" spans="1:10">
      <c r="A123" s="25">
        <v>122</v>
      </c>
      <c r="B123" s="25" t="s">
        <v>11</v>
      </c>
      <c r="C123" s="48" t="s">
        <v>10673</v>
      </c>
      <c r="D123" s="48" t="s">
        <v>512</v>
      </c>
      <c r="E123" s="47">
        <v>3350</v>
      </c>
      <c r="F123" s="46">
        <v>5</v>
      </c>
      <c r="G123" s="56">
        <v>61.266666666666673</v>
      </c>
      <c r="H123" s="76"/>
      <c r="I123" s="79">
        <f t="shared" si="3"/>
        <v>0</v>
      </c>
      <c r="J123" s="78" t="str">
        <f t="shared" si="2"/>
        <v/>
      </c>
    </row>
    <row r="124" spans="1:10">
      <c r="A124" s="25">
        <v>123</v>
      </c>
      <c r="B124" s="25" t="s">
        <v>11</v>
      </c>
      <c r="C124" s="48" t="s">
        <v>10672</v>
      </c>
      <c r="D124" s="48" t="s">
        <v>10671</v>
      </c>
      <c r="E124" s="47">
        <v>53767</v>
      </c>
      <c r="F124" s="46">
        <v>5</v>
      </c>
      <c r="G124" s="56">
        <v>132.59</v>
      </c>
      <c r="H124" s="76"/>
      <c r="I124" s="79">
        <f t="shared" si="3"/>
        <v>0</v>
      </c>
      <c r="J124" s="78" t="str">
        <f t="shared" si="2"/>
        <v/>
      </c>
    </row>
    <row r="125" spans="1:10">
      <c r="A125" s="25">
        <v>124</v>
      </c>
      <c r="B125" s="25" t="s">
        <v>11</v>
      </c>
      <c r="C125" s="48" t="s">
        <v>10670</v>
      </c>
      <c r="D125" s="48" t="s">
        <v>10669</v>
      </c>
      <c r="E125" s="47">
        <v>99207</v>
      </c>
      <c r="F125" s="46">
        <v>5</v>
      </c>
      <c r="G125" s="56">
        <v>84.966666666666669</v>
      </c>
      <c r="H125" s="76"/>
      <c r="I125" s="79">
        <f t="shared" si="3"/>
        <v>0</v>
      </c>
      <c r="J125" s="78" t="str">
        <f t="shared" si="2"/>
        <v/>
      </c>
    </row>
    <row r="126" spans="1:10">
      <c r="A126" s="25">
        <v>125</v>
      </c>
      <c r="B126" s="25" t="s">
        <v>11</v>
      </c>
      <c r="C126" s="48" t="s">
        <v>10668</v>
      </c>
      <c r="D126" s="48" t="s">
        <v>10667</v>
      </c>
      <c r="E126" s="47">
        <v>99207</v>
      </c>
      <c r="F126" s="46">
        <v>5</v>
      </c>
      <c r="G126" s="56">
        <v>751.96999999999991</v>
      </c>
      <c r="H126" s="76"/>
      <c r="I126" s="79">
        <f t="shared" si="3"/>
        <v>0</v>
      </c>
      <c r="J126" s="78" t="str">
        <f t="shared" si="2"/>
        <v/>
      </c>
    </row>
    <row r="127" spans="1:10">
      <c r="A127" s="25">
        <v>126</v>
      </c>
      <c r="B127" s="25" t="s">
        <v>11</v>
      </c>
      <c r="C127" s="48" t="s">
        <v>10666</v>
      </c>
      <c r="D127" s="48" t="s">
        <v>10665</v>
      </c>
      <c r="E127" s="47">
        <v>99207</v>
      </c>
      <c r="F127" s="46">
        <v>5</v>
      </c>
      <c r="G127" s="56">
        <v>56.216666666666669</v>
      </c>
      <c r="H127" s="76"/>
      <c r="I127" s="79">
        <f t="shared" si="3"/>
        <v>0</v>
      </c>
      <c r="J127" s="78" t="str">
        <f t="shared" si="2"/>
        <v/>
      </c>
    </row>
    <row r="128" spans="1:10">
      <c r="A128" s="25">
        <v>127</v>
      </c>
      <c r="B128" s="25" t="s">
        <v>11</v>
      </c>
      <c r="C128" s="48" t="s">
        <v>10664</v>
      </c>
      <c r="D128" s="48" t="s">
        <v>10663</v>
      </c>
      <c r="E128" s="47">
        <v>99207</v>
      </c>
      <c r="F128" s="46">
        <v>7</v>
      </c>
      <c r="G128" s="56">
        <v>87.46</v>
      </c>
      <c r="H128" s="76"/>
      <c r="I128" s="79">
        <f t="shared" si="3"/>
        <v>0</v>
      </c>
      <c r="J128" s="78" t="str">
        <f t="shared" si="2"/>
        <v/>
      </c>
    </row>
    <row r="129" spans="1:10">
      <c r="A129" s="25">
        <v>128</v>
      </c>
      <c r="B129" s="25" t="s">
        <v>11</v>
      </c>
      <c r="C129" s="48" t="s">
        <v>10662</v>
      </c>
      <c r="D129" s="48" t="s">
        <v>10661</v>
      </c>
      <c r="E129" s="47">
        <v>99207</v>
      </c>
      <c r="F129" s="46">
        <v>5</v>
      </c>
      <c r="G129" s="56">
        <v>28.856666666666666</v>
      </c>
      <c r="H129" s="76"/>
      <c r="I129" s="79">
        <f t="shared" si="3"/>
        <v>0</v>
      </c>
      <c r="J129" s="78" t="str">
        <f t="shared" si="2"/>
        <v/>
      </c>
    </row>
    <row r="130" spans="1:10">
      <c r="A130" s="25">
        <v>129</v>
      </c>
      <c r="B130" s="25" t="s">
        <v>11</v>
      </c>
      <c r="C130" s="48" t="s">
        <v>10660</v>
      </c>
      <c r="D130" s="48" t="s">
        <v>1380</v>
      </c>
      <c r="E130" s="47">
        <v>99207</v>
      </c>
      <c r="F130" s="46">
        <v>8</v>
      </c>
      <c r="G130" s="56">
        <v>274.00333333333333</v>
      </c>
      <c r="H130" s="76"/>
      <c r="I130" s="79">
        <f t="shared" si="3"/>
        <v>0</v>
      </c>
      <c r="J130" s="78" t="str">
        <f t="shared" ref="J130:J193" si="4">IF(H:H&gt;G:G, "Above Estimated Unit Price", "")</f>
        <v/>
      </c>
    </row>
    <row r="131" spans="1:10">
      <c r="A131" s="25">
        <v>130</v>
      </c>
      <c r="B131" s="25" t="s">
        <v>11</v>
      </c>
      <c r="C131" s="48" t="s">
        <v>10659</v>
      </c>
      <c r="D131" s="48" t="s">
        <v>10395</v>
      </c>
      <c r="E131" s="47">
        <v>99207</v>
      </c>
      <c r="F131" s="46">
        <v>28</v>
      </c>
      <c r="G131" s="56">
        <v>23.25333333333333</v>
      </c>
      <c r="H131" s="76"/>
      <c r="I131" s="79">
        <f t="shared" ref="I131:I194" si="5">H131*F131</f>
        <v>0</v>
      </c>
      <c r="J131" s="78" t="str">
        <f t="shared" si="4"/>
        <v/>
      </c>
    </row>
    <row r="132" spans="1:10">
      <c r="A132" s="25">
        <v>131</v>
      </c>
      <c r="B132" s="25" t="s">
        <v>11</v>
      </c>
      <c r="C132" s="48" t="s">
        <v>2008</v>
      </c>
      <c r="D132" s="48" t="s">
        <v>2007</v>
      </c>
      <c r="E132" s="47">
        <v>71483</v>
      </c>
      <c r="F132" s="46">
        <v>5</v>
      </c>
      <c r="G132" s="56">
        <v>23.576666666666668</v>
      </c>
      <c r="H132" s="76"/>
      <c r="I132" s="79">
        <f t="shared" si="5"/>
        <v>0</v>
      </c>
      <c r="J132" s="78" t="str">
        <f t="shared" si="4"/>
        <v/>
      </c>
    </row>
    <row r="133" spans="1:10">
      <c r="A133" s="25">
        <v>132</v>
      </c>
      <c r="B133" s="25" t="s">
        <v>11</v>
      </c>
      <c r="C133" s="48" t="s">
        <v>10658</v>
      </c>
      <c r="D133" s="48" t="s">
        <v>354</v>
      </c>
      <c r="E133" s="47">
        <v>56878</v>
      </c>
      <c r="F133" s="46">
        <v>115</v>
      </c>
      <c r="G133" s="56">
        <v>2.1966666666666668</v>
      </c>
      <c r="H133" s="76"/>
      <c r="I133" s="79">
        <f t="shared" si="5"/>
        <v>0</v>
      </c>
      <c r="J133" s="78" t="str">
        <f t="shared" si="4"/>
        <v/>
      </c>
    </row>
    <row r="134" spans="1:10">
      <c r="A134" s="25">
        <v>133</v>
      </c>
      <c r="B134" s="25" t="s">
        <v>11</v>
      </c>
      <c r="C134" s="48" t="s">
        <v>10657</v>
      </c>
      <c r="D134" s="48" t="s">
        <v>10656</v>
      </c>
      <c r="E134" s="47">
        <v>12050</v>
      </c>
      <c r="F134" s="46">
        <v>5</v>
      </c>
      <c r="G134" s="56">
        <v>3263.3000000000006</v>
      </c>
      <c r="H134" s="76"/>
      <c r="I134" s="79">
        <f t="shared" si="5"/>
        <v>0</v>
      </c>
      <c r="J134" s="78" t="str">
        <f t="shared" si="4"/>
        <v/>
      </c>
    </row>
    <row r="135" spans="1:10">
      <c r="A135" s="25">
        <v>134</v>
      </c>
      <c r="B135" s="25" t="s">
        <v>11</v>
      </c>
      <c r="C135" s="48" t="s">
        <v>10655</v>
      </c>
      <c r="D135" s="48" t="s">
        <v>10654</v>
      </c>
      <c r="E135" s="47">
        <v>81073</v>
      </c>
      <c r="F135" s="46">
        <v>5</v>
      </c>
      <c r="G135" s="56">
        <v>174.79</v>
      </c>
      <c r="H135" s="76"/>
      <c r="I135" s="79">
        <f t="shared" si="5"/>
        <v>0</v>
      </c>
      <c r="J135" s="78" t="str">
        <f t="shared" si="4"/>
        <v/>
      </c>
    </row>
    <row r="136" spans="1:10">
      <c r="A136" s="25">
        <v>135</v>
      </c>
      <c r="B136" s="25" t="s">
        <v>11</v>
      </c>
      <c r="C136" s="48" t="s">
        <v>10653</v>
      </c>
      <c r="D136" s="48" t="s">
        <v>10652</v>
      </c>
      <c r="E136" s="47">
        <v>52152</v>
      </c>
      <c r="F136" s="46">
        <v>5</v>
      </c>
      <c r="G136" s="56">
        <v>31.179999999999996</v>
      </c>
      <c r="H136" s="76"/>
      <c r="I136" s="79">
        <f t="shared" si="5"/>
        <v>0</v>
      </c>
      <c r="J136" s="78" t="str">
        <f t="shared" si="4"/>
        <v/>
      </c>
    </row>
    <row r="137" spans="1:10">
      <c r="A137" s="25">
        <v>136</v>
      </c>
      <c r="B137" s="25" t="s">
        <v>11</v>
      </c>
      <c r="C137" s="48" t="s">
        <v>10651</v>
      </c>
      <c r="D137" s="48" t="s">
        <v>10650</v>
      </c>
      <c r="E137" s="47">
        <v>55820</v>
      </c>
      <c r="F137" s="46">
        <v>5</v>
      </c>
      <c r="G137" s="56">
        <v>584.86</v>
      </c>
      <c r="H137" s="76"/>
      <c r="I137" s="79">
        <f t="shared" si="5"/>
        <v>0</v>
      </c>
      <c r="J137" s="78" t="str">
        <f t="shared" si="4"/>
        <v/>
      </c>
    </row>
    <row r="138" spans="1:10">
      <c r="A138" s="25">
        <v>137</v>
      </c>
      <c r="B138" s="25" t="s">
        <v>11</v>
      </c>
      <c r="C138" s="48" t="s">
        <v>10649</v>
      </c>
      <c r="D138" s="48" t="s">
        <v>240</v>
      </c>
      <c r="E138" s="47">
        <v>72914</v>
      </c>
      <c r="F138" s="46">
        <v>5</v>
      </c>
      <c r="G138" s="56">
        <v>106.97333333333334</v>
      </c>
      <c r="H138" s="76"/>
      <c r="I138" s="79">
        <f t="shared" si="5"/>
        <v>0</v>
      </c>
      <c r="J138" s="78" t="str">
        <f t="shared" si="4"/>
        <v/>
      </c>
    </row>
    <row r="139" spans="1:10">
      <c r="A139" s="25">
        <v>138</v>
      </c>
      <c r="B139" s="25" t="s">
        <v>11</v>
      </c>
      <c r="C139" s="48" t="s">
        <v>10648</v>
      </c>
      <c r="D139" s="48" t="s">
        <v>10647</v>
      </c>
      <c r="E139" s="47">
        <v>77824</v>
      </c>
      <c r="F139" s="46">
        <v>5</v>
      </c>
      <c r="G139" s="56">
        <v>63.943333333333328</v>
      </c>
      <c r="H139" s="76"/>
      <c r="I139" s="79">
        <f t="shared" si="5"/>
        <v>0</v>
      </c>
      <c r="J139" s="78" t="str">
        <f t="shared" si="4"/>
        <v/>
      </c>
    </row>
    <row r="140" spans="1:10">
      <c r="A140" s="25">
        <v>139</v>
      </c>
      <c r="B140" s="25" t="s">
        <v>11</v>
      </c>
      <c r="C140" s="48" t="s">
        <v>10646</v>
      </c>
      <c r="D140" s="48" t="s">
        <v>9793</v>
      </c>
      <c r="E140" s="47">
        <v>55820</v>
      </c>
      <c r="F140" s="46">
        <v>5</v>
      </c>
      <c r="G140" s="56">
        <v>970.5100000000001</v>
      </c>
      <c r="H140" s="76"/>
      <c r="I140" s="79">
        <f t="shared" si="5"/>
        <v>0</v>
      </c>
      <c r="J140" s="78" t="str">
        <f t="shared" si="4"/>
        <v/>
      </c>
    </row>
    <row r="141" spans="1:10">
      <c r="A141" s="25">
        <v>140</v>
      </c>
      <c r="B141" s="25" t="s">
        <v>11</v>
      </c>
      <c r="C141" s="48" t="s">
        <v>10645</v>
      </c>
      <c r="D141" s="48" t="s">
        <v>10644</v>
      </c>
      <c r="E141" s="47">
        <v>81996</v>
      </c>
      <c r="F141" s="46">
        <v>5</v>
      </c>
      <c r="G141" s="56">
        <v>532.33333333333337</v>
      </c>
      <c r="H141" s="76"/>
      <c r="I141" s="79">
        <f t="shared" si="5"/>
        <v>0</v>
      </c>
      <c r="J141" s="78" t="str">
        <f t="shared" si="4"/>
        <v/>
      </c>
    </row>
    <row r="142" spans="1:10">
      <c r="A142" s="25">
        <v>141</v>
      </c>
      <c r="B142" s="25" t="s">
        <v>11</v>
      </c>
      <c r="C142" s="48" t="s">
        <v>10643</v>
      </c>
      <c r="D142" s="48" t="s">
        <v>10642</v>
      </c>
      <c r="E142" s="47">
        <v>29907</v>
      </c>
      <c r="F142" s="46">
        <v>20</v>
      </c>
      <c r="G142" s="56">
        <v>15.21</v>
      </c>
      <c r="H142" s="76"/>
      <c r="I142" s="79">
        <f t="shared" si="5"/>
        <v>0</v>
      </c>
      <c r="J142" s="78" t="str">
        <f t="shared" si="4"/>
        <v/>
      </c>
    </row>
    <row r="143" spans="1:10">
      <c r="A143" s="25">
        <v>142</v>
      </c>
      <c r="B143" s="25" t="s">
        <v>11</v>
      </c>
      <c r="C143" s="48" t="s">
        <v>10641</v>
      </c>
      <c r="D143" s="48" t="s">
        <v>10640</v>
      </c>
      <c r="E143" s="47">
        <v>99207</v>
      </c>
      <c r="F143" s="46">
        <v>5</v>
      </c>
      <c r="G143" s="56">
        <v>138.58000000000001</v>
      </c>
      <c r="H143" s="76"/>
      <c r="I143" s="79">
        <f t="shared" si="5"/>
        <v>0</v>
      </c>
      <c r="J143" s="78" t="str">
        <f t="shared" si="4"/>
        <v/>
      </c>
    </row>
    <row r="144" spans="1:10">
      <c r="A144" s="25">
        <v>143</v>
      </c>
      <c r="B144" s="25" t="s">
        <v>11</v>
      </c>
      <c r="C144" s="48" t="s">
        <v>10639</v>
      </c>
      <c r="D144" s="48" t="s">
        <v>10629</v>
      </c>
      <c r="E144" s="47">
        <v>99207</v>
      </c>
      <c r="F144" s="46">
        <v>5</v>
      </c>
      <c r="G144" s="56">
        <v>278.42333333333335</v>
      </c>
      <c r="H144" s="76"/>
      <c r="I144" s="79">
        <f t="shared" si="5"/>
        <v>0</v>
      </c>
      <c r="J144" s="78" t="str">
        <f t="shared" si="4"/>
        <v/>
      </c>
    </row>
    <row r="145" spans="1:10">
      <c r="A145" s="25">
        <v>144</v>
      </c>
      <c r="B145" s="25" t="s">
        <v>11</v>
      </c>
      <c r="C145" s="48" t="s">
        <v>10638</v>
      </c>
      <c r="D145" s="48" t="s">
        <v>10637</v>
      </c>
      <c r="E145" s="47">
        <v>99207</v>
      </c>
      <c r="F145" s="46">
        <v>5</v>
      </c>
      <c r="G145" s="56">
        <v>127.18</v>
      </c>
      <c r="H145" s="76"/>
      <c r="I145" s="79">
        <f t="shared" si="5"/>
        <v>0</v>
      </c>
      <c r="J145" s="78" t="str">
        <f t="shared" si="4"/>
        <v/>
      </c>
    </row>
    <row r="146" spans="1:10">
      <c r="A146" s="25">
        <v>145</v>
      </c>
      <c r="B146" s="25" t="s">
        <v>11</v>
      </c>
      <c r="C146" s="48" t="s">
        <v>10636</v>
      </c>
      <c r="D146" s="48" t="s">
        <v>10635</v>
      </c>
      <c r="E146" s="47">
        <v>99207</v>
      </c>
      <c r="F146" s="46">
        <v>6</v>
      </c>
      <c r="G146" s="56">
        <v>239.58</v>
      </c>
      <c r="H146" s="76"/>
      <c r="I146" s="79">
        <f t="shared" si="5"/>
        <v>0</v>
      </c>
      <c r="J146" s="78" t="str">
        <f t="shared" si="4"/>
        <v/>
      </c>
    </row>
    <row r="147" spans="1:10">
      <c r="A147" s="25">
        <v>146</v>
      </c>
      <c r="B147" s="25" t="s">
        <v>11</v>
      </c>
      <c r="C147" s="48" t="s">
        <v>10634</v>
      </c>
      <c r="D147" s="48" t="s">
        <v>82</v>
      </c>
      <c r="E147" s="47" t="s">
        <v>10045</v>
      </c>
      <c r="F147" s="46">
        <v>6</v>
      </c>
      <c r="G147" s="56">
        <v>48.84</v>
      </c>
      <c r="H147" s="76"/>
      <c r="I147" s="79">
        <f t="shared" si="5"/>
        <v>0</v>
      </c>
      <c r="J147" s="78" t="str">
        <f t="shared" si="4"/>
        <v/>
      </c>
    </row>
    <row r="148" spans="1:10">
      <c r="A148" s="25">
        <v>147</v>
      </c>
      <c r="B148" s="25" t="s">
        <v>11</v>
      </c>
      <c r="C148" s="48" t="s">
        <v>10633</v>
      </c>
      <c r="D148" s="48" t="s">
        <v>10632</v>
      </c>
      <c r="E148" s="47">
        <v>96906</v>
      </c>
      <c r="F148" s="46">
        <v>5</v>
      </c>
      <c r="G148" s="56">
        <v>201.22666666666669</v>
      </c>
      <c r="H148" s="76"/>
      <c r="I148" s="79">
        <f t="shared" si="5"/>
        <v>0</v>
      </c>
      <c r="J148" s="78" t="str">
        <f t="shared" si="4"/>
        <v/>
      </c>
    </row>
    <row r="149" spans="1:10">
      <c r="A149" s="25">
        <v>148</v>
      </c>
      <c r="B149" s="25" t="s">
        <v>11</v>
      </c>
      <c r="C149" s="48" t="s">
        <v>10631</v>
      </c>
      <c r="D149" s="48" t="s">
        <v>996</v>
      </c>
      <c r="E149" s="47">
        <v>30676</v>
      </c>
      <c r="F149" s="46">
        <v>5</v>
      </c>
      <c r="G149" s="56">
        <v>119.05999999999999</v>
      </c>
      <c r="H149" s="76"/>
      <c r="I149" s="79">
        <f t="shared" si="5"/>
        <v>0</v>
      </c>
      <c r="J149" s="78" t="str">
        <f t="shared" si="4"/>
        <v/>
      </c>
    </row>
    <row r="150" spans="1:10">
      <c r="A150" s="25">
        <v>149</v>
      </c>
      <c r="B150" s="25" t="s">
        <v>11</v>
      </c>
      <c r="C150" s="48" t="s">
        <v>10630</v>
      </c>
      <c r="D150" s="48" t="s">
        <v>10629</v>
      </c>
      <c r="E150" s="47">
        <v>94581</v>
      </c>
      <c r="F150" s="46">
        <v>5</v>
      </c>
      <c r="G150" s="56">
        <v>513.71666666666658</v>
      </c>
      <c r="H150" s="76"/>
      <c r="I150" s="79">
        <f t="shared" si="5"/>
        <v>0</v>
      </c>
      <c r="J150" s="78" t="str">
        <f t="shared" si="4"/>
        <v/>
      </c>
    </row>
    <row r="151" spans="1:10">
      <c r="A151" s="25">
        <v>150</v>
      </c>
      <c r="B151" s="25" t="s">
        <v>11</v>
      </c>
      <c r="C151" s="48" t="s">
        <v>10628</v>
      </c>
      <c r="D151" s="48" t="s">
        <v>2244</v>
      </c>
      <c r="E151" s="47">
        <v>26124</v>
      </c>
      <c r="F151" s="46">
        <v>12</v>
      </c>
      <c r="G151" s="56">
        <v>27.966666666666669</v>
      </c>
      <c r="H151" s="76"/>
      <c r="I151" s="79">
        <f t="shared" si="5"/>
        <v>0</v>
      </c>
      <c r="J151" s="78" t="str">
        <f t="shared" si="4"/>
        <v/>
      </c>
    </row>
    <row r="152" spans="1:10">
      <c r="A152" s="25">
        <v>151</v>
      </c>
      <c r="B152" s="25" t="s">
        <v>11</v>
      </c>
      <c r="C152" s="48" t="s">
        <v>10627</v>
      </c>
      <c r="D152" s="48" t="s">
        <v>1876</v>
      </c>
      <c r="E152" s="47">
        <v>92003</v>
      </c>
      <c r="F152" s="46">
        <v>5</v>
      </c>
      <c r="G152" s="56">
        <v>2046.36</v>
      </c>
      <c r="H152" s="76"/>
      <c r="I152" s="79">
        <f t="shared" si="5"/>
        <v>0</v>
      </c>
      <c r="J152" s="78" t="str">
        <f t="shared" si="4"/>
        <v/>
      </c>
    </row>
    <row r="153" spans="1:10">
      <c r="A153" s="25">
        <v>152</v>
      </c>
      <c r="B153" s="25" t="s">
        <v>11</v>
      </c>
      <c r="C153" s="48" t="s">
        <v>10626</v>
      </c>
      <c r="D153" s="48" t="s">
        <v>10625</v>
      </c>
      <c r="E153" s="47" t="s">
        <v>5137</v>
      </c>
      <c r="F153" s="46">
        <v>5</v>
      </c>
      <c r="G153" s="56">
        <v>11170</v>
      </c>
      <c r="H153" s="76"/>
      <c r="I153" s="79">
        <f t="shared" si="5"/>
        <v>0</v>
      </c>
      <c r="J153" s="78" t="str">
        <f t="shared" si="4"/>
        <v/>
      </c>
    </row>
    <row r="154" spans="1:10">
      <c r="A154" s="25">
        <v>153</v>
      </c>
      <c r="B154" s="25" t="s">
        <v>11</v>
      </c>
      <c r="C154" s="48" t="s">
        <v>10624</v>
      </c>
      <c r="D154" s="48" t="s">
        <v>10617</v>
      </c>
      <c r="E154" s="47">
        <v>27520</v>
      </c>
      <c r="F154" s="46">
        <v>20</v>
      </c>
      <c r="G154" s="56">
        <v>83.836666666666659</v>
      </c>
      <c r="H154" s="76"/>
      <c r="I154" s="79">
        <f t="shared" si="5"/>
        <v>0</v>
      </c>
      <c r="J154" s="78" t="str">
        <f t="shared" si="4"/>
        <v/>
      </c>
    </row>
    <row r="155" spans="1:10">
      <c r="A155" s="25">
        <v>154</v>
      </c>
      <c r="B155" s="25" t="s">
        <v>11</v>
      </c>
      <c r="C155" s="48" t="s">
        <v>10623</v>
      </c>
      <c r="D155" s="48" t="s">
        <v>10296</v>
      </c>
      <c r="E155" s="47">
        <v>27520</v>
      </c>
      <c r="F155" s="46">
        <v>5</v>
      </c>
      <c r="G155" s="56">
        <v>349.98</v>
      </c>
      <c r="H155" s="76"/>
      <c r="I155" s="79">
        <f t="shared" si="5"/>
        <v>0</v>
      </c>
      <c r="J155" s="78" t="str">
        <f t="shared" si="4"/>
        <v/>
      </c>
    </row>
    <row r="156" spans="1:10">
      <c r="A156" s="25">
        <v>155</v>
      </c>
      <c r="B156" s="25" t="s">
        <v>11</v>
      </c>
      <c r="C156" s="48" t="s">
        <v>10622</v>
      </c>
      <c r="D156" s="48" t="s">
        <v>10621</v>
      </c>
      <c r="E156" s="47">
        <v>99207</v>
      </c>
      <c r="F156" s="46">
        <v>5</v>
      </c>
      <c r="G156" s="56">
        <v>1949.1033333333332</v>
      </c>
      <c r="H156" s="76"/>
      <c r="I156" s="79">
        <f t="shared" si="5"/>
        <v>0</v>
      </c>
      <c r="J156" s="78" t="str">
        <f t="shared" si="4"/>
        <v/>
      </c>
    </row>
    <row r="157" spans="1:10">
      <c r="A157" s="25">
        <v>156</v>
      </c>
      <c r="B157" s="25" t="s">
        <v>11</v>
      </c>
      <c r="C157" s="48" t="s">
        <v>10620</v>
      </c>
      <c r="D157" s="48" t="s">
        <v>1762</v>
      </c>
      <c r="E157" s="47">
        <v>99207</v>
      </c>
      <c r="F157" s="46">
        <v>5</v>
      </c>
      <c r="G157" s="56">
        <v>2917.5533333333333</v>
      </c>
      <c r="H157" s="76"/>
      <c r="I157" s="79">
        <f t="shared" si="5"/>
        <v>0</v>
      </c>
      <c r="J157" s="78" t="str">
        <f t="shared" si="4"/>
        <v/>
      </c>
    </row>
    <row r="158" spans="1:10">
      <c r="A158" s="25">
        <v>157</v>
      </c>
      <c r="B158" s="25" t="s">
        <v>11</v>
      </c>
      <c r="C158" s="48" t="s">
        <v>10619</v>
      </c>
      <c r="D158" s="48" t="s">
        <v>10617</v>
      </c>
      <c r="E158" s="47">
        <v>90073</v>
      </c>
      <c r="F158" s="46">
        <v>5</v>
      </c>
      <c r="G158" s="56">
        <v>136.96</v>
      </c>
      <c r="H158" s="76"/>
      <c r="I158" s="79">
        <f t="shared" si="5"/>
        <v>0</v>
      </c>
      <c r="J158" s="78" t="str">
        <f t="shared" si="4"/>
        <v/>
      </c>
    </row>
    <row r="159" spans="1:10">
      <c r="A159" s="25">
        <v>158</v>
      </c>
      <c r="B159" s="25" t="s">
        <v>11</v>
      </c>
      <c r="C159" s="48" t="s">
        <v>10618</v>
      </c>
      <c r="D159" s="48" t="s">
        <v>10617</v>
      </c>
      <c r="E159" s="47">
        <v>90073</v>
      </c>
      <c r="F159" s="46">
        <v>5</v>
      </c>
      <c r="G159" s="56">
        <v>336.94</v>
      </c>
      <c r="H159" s="76"/>
      <c r="I159" s="79">
        <f t="shared" si="5"/>
        <v>0</v>
      </c>
      <c r="J159" s="78" t="str">
        <f t="shared" si="4"/>
        <v/>
      </c>
    </row>
    <row r="160" spans="1:10">
      <c r="A160" s="25">
        <v>159</v>
      </c>
      <c r="B160" s="25" t="s">
        <v>11</v>
      </c>
      <c r="C160" s="48" t="s">
        <v>10616</v>
      </c>
      <c r="D160" s="48" t="s">
        <v>766</v>
      </c>
      <c r="E160" s="47">
        <v>78286</v>
      </c>
      <c r="F160" s="46">
        <v>10</v>
      </c>
      <c r="G160" s="56">
        <v>37.073333333333331</v>
      </c>
      <c r="H160" s="76"/>
      <c r="I160" s="79">
        <f t="shared" si="5"/>
        <v>0</v>
      </c>
      <c r="J160" s="78" t="str">
        <f t="shared" si="4"/>
        <v/>
      </c>
    </row>
    <row r="161" spans="1:10">
      <c r="A161" s="25">
        <v>160</v>
      </c>
      <c r="B161" s="25" t="s">
        <v>11</v>
      </c>
      <c r="C161" s="48" t="s">
        <v>10615</v>
      </c>
      <c r="D161" s="48" t="s">
        <v>77</v>
      </c>
      <c r="E161" s="47">
        <v>56878</v>
      </c>
      <c r="F161" s="46">
        <v>12</v>
      </c>
      <c r="G161" s="56">
        <v>80.779999999999987</v>
      </c>
      <c r="H161" s="76"/>
      <c r="I161" s="79">
        <f t="shared" si="5"/>
        <v>0</v>
      </c>
      <c r="J161" s="78" t="str">
        <f t="shared" si="4"/>
        <v/>
      </c>
    </row>
    <row r="162" spans="1:10">
      <c r="A162" s="25">
        <v>161</v>
      </c>
      <c r="B162" s="25" t="s">
        <v>11</v>
      </c>
      <c r="C162" s="48" t="s">
        <v>10614</v>
      </c>
      <c r="D162" s="48" t="s">
        <v>10612</v>
      </c>
      <c r="E162" s="47">
        <v>90073</v>
      </c>
      <c r="F162" s="46">
        <v>5</v>
      </c>
      <c r="G162" s="56">
        <v>2516.0366666666664</v>
      </c>
      <c r="H162" s="76"/>
      <c r="I162" s="79">
        <f t="shared" si="5"/>
        <v>0</v>
      </c>
      <c r="J162" s="78" t="str">
        <f t="shared" si="4"/>
        <v/>
      </c>
    </row>
    <row r="163" spans="1:10">
      <c r="A163" s="25">
        <v>162</v>
      </c>
      <c r="B163" s="25" t="s">
        <v>11</v>
      </c>
      <c r="C163" s="48" t="s">
        <v>10613</v>
      </c>
      <c r="D163" s="48" t="s">
        <v>10612</v>
      </c>
      <c r="E163" s="47">
        <v>90073</v>
      </c>
      <c r="F163" s="46">
        <v>5</v>
      </c>
      <c r="G163" s="56">
        <v>4108.3599999999997</v>
      </c>
      <c r="H163" s="76"/>
      <c r="I163" s="79">
        <f t="shared" si="5"/>
        <v>0</v>
      </c>
      <c r="J163" s="78" t="str">
        <f t="shared" si="4"/>
        <v/>
      </c>
    </row>
    <row r="164" spans="1:10">
      <c r="A164" s="25">
        <v>163</v>
      </c>
      <c r="B164" s="25" t="s">
        <v>11</v>
      </c>
      <c r="C164" s="48" t="s">
        <v>10611</v>
      </c>
      <c r="D164" s="48" t="s">
        <v>10610</v>
      </c>
      <c r="E164" s="47">
        <v>73219</v>
      </c>
      <c r="F164" s="46">
        <v>5</v>
      </c>
      <c r="G164" s="56">
        <v>30.02</v>
      </c>
      <c r="H164" s="76"/>
      <c r="I164" s="79">
        <f t="shared" si="5"/>
        <v>0</v>
      </c>
      <c r="J164" s="78" t="str">
        <f t="shared" si="4"/>
        <v/>
      </c>
    </row>
    <row r="165" spans="1:10">
      <c r="A165" s="25">
        <v>164</v>
      </c>
      <c r="B165" s="25" t="s">
        <v>11</v>
      </c>
      <c r="C165" s="48" t="s">
        <v>10609</v>
      </c>
      <c r="D165" s="48" t="s">
        <v>10608</v>
      </c>
      <c r="E165" s="47">
        <v>78286</v>
      </c>
      <c r="F165" s="46">
        <v>36</v>
      </c>
      <c r="G165" s="56">
        <v>21.203333333333333</v>
      </c>
      <c r="H165" s="76"/>
      <c r="I165" s="79">
        <f t="shared" si="5"/>
        <v>0</v>
      </c>
      <c r="J165" s="78" t="str">
        <f t="shared" si="4"/>
        <v/>
      </c>
    </row>
    <row r="166" spans="1:10">
      <c r="A166" s="25">
        <v>165</v>
      </c>
      <c r="B166" s="25" t="s">
        <v>11</v>
      </c>
      <c r="C166" s="48" t="s">
        <v>10607</v>
      </c>
      <c r="D166" s="48" t="s">
        <v>1745</v>
      </c>
      <c r="E166" s="47">
        <v>78286</v>
      </c>
      <c r="F166" s="46">
        <v>36</v>
      </c>
      <c r="G166" s="56">
        <v>3.66</v>
      </c>
      <c r="H166" s="76"/>
      <c r="I166" s="79">
        <f t="shared" si="5"/>
        <v>0</v>
      </c>
      <c r="J166" s="78" t="str">
        <f t="shared" si="4"/>
        <v/>
      </c>
    </row>
    <row r="167" spans="1:10">
      <c r="A167" s="25">
        <v>166</v>
      </c>
      <c r="B167" s="25" t="s">
        <v>11</v>
      </c>
      <c r="C167" s="48" t="s">
        <v>10606</v>
      </c>
      <c r="D167" s="48" t="s">
        <v>113</v>
      </c>
      <c r="E167" s="47">
        <v>78286</v>
      </c>
      <c r="F167" s="46">
        <v>17</v>
      </c>
      <c r="G167" s="56">
        <v>3.89</v>
      </c>
      <c r="H167" s="76"/>
      <c r="I167" s="79">
        <f t="shared" si="5"/>
        <v>0</v>
      </c>
      <c r="J167" s="78" t="str">
        <f t="shared" si="4"/>
        <v/>
      </c>
    </row>
    <row r="168" spans="1:10">
      <c r="A168" s="25">
        <v>167</v>
      </c>
      <c r="B168" s="25" t="s">
        <v>11</v>
      </c>
      <c r="C168" s="48" t="s">
        <v>10605</v>
      </c>
      <c r="D168" s="48" t="s">
        <v>10604</v>
      </c>
      <c r="E168" s="47">
        <v>78286</v>
      </c>
      <c r="F168" s="46">
        <v>5</v>
      </c>
      <c r="G168" s="56">
        <v>665.08</v>
      </c>
      <c r="H168" s="76"/>
      <c r="I168" s="79">
        <f t="shared" si="5"/>
        <v>0</v>
      </c>
      <c r="J168" s="78" t="str">
        <f t="shared" si="4"/>
        <v/>
      </c>
    </row>
    <row r="169" spans="1:10">
      <c r="A169" s="25">
        <v>168</v>
      </c>
      <c r="B169" s="25" t="s">
        <v>11</v>
      </c>
      <c r="C169" s="48" t="s">
        <v>10603</v>
      </c>
      <c r="D169" s="48" t="s">
        <v>10602</v>
      </c>
      <c r="E169" s="47">
        <v>78286</v>
      </c>
      <c r="F169" s="46">
        <v>5</v>
      </c>
      <c r="G169" s="56">
        <v>645.17666666666673</v>
      </c>
      <c r="H169" s="76"/>
      <c r="I169" s="79">
        <f t="shared" si="5"/>
        <v>0</v>
      </c>
      <c r="J169" s="78" t="str">
        <f t="shared" si="4"/>
        <v/>
      </c>
    </row>
    <row r="170" spans="1:10">
      <c r="A170" s="25">
        <v>169</v>
      </c>
      <c r="B170" s="25" t="s">
        <v>11</v>
      </c>
      <c r="C170" s="48" t="s">
        <v>10601</v>
      </c>
      <c r="D170" s="48" t="s">
        <v>10600</v>
      </c>
      <c r="E170" s="47">
        <v>18894</v>
      </c>
      <c r="F170" s="46">
        <v>5</v>
      </c>
      <c r="G170" s="56">
        <v>78.226666666666674</v>
      </c>
      <c r="H170" s="76"/>
      <c r="I170" s="79">
        <f t="shared" si="5"/>
        <v>0</v>
      </c>
      <c r="J170" s="78" t="str">
        <f t="shared" si="4"/>
        <v/>
      </c>
    </row>
    <row r="171" spans="1:10">
      <c r="A171" s="25">
        <v>170</v>
      </c>
      <c r="B171" s="25" t="s">
        <v>11</v>
      </c>
      <c r="C171" s="48" t="s">
        <v>10599</v>
      </c>
      <c r="D171" s="48" t="s">
        <v>10598</v>
      </c>
      <c r="E171" s="47">
        <v>72724</v>
      </c>
      <c r="F171" s="46">
        <v>5</v>
      </c>
      <c r="G171" s="56">
        <v>36.653333333333336</v>
      </c>
      <c r="H171" s="76"/>
      <c r="I171" s="79">
        <f t="shared" si="5"/>
        <v>0</v>
      </c>
      <c r="J171" s="78" t="str">
        <f t="shared" si="4"/>
        <v/>
      </c>
    </row>
    <row r="172" spans="1:10">
      <c r="A172" s="25">
        <v>171</v>
      </c>
      <c r="B172" s="25" t="s">
        <v>11</v>
      </c>
      <c r="C172" s="48" t="s">
        <v>10597</v>
      </c>
      <c r="D172" s="48" t="s">
        <v>84</v>
      </c>
      <c r="E172" s="47">
        <v>78286</v>
      </c>
      <c r="F172" s="46">
        <v>6</v>
      </c>
      <c r="G172" s="56">
        <v>46.643333333333338</v>
      </c>
      <c r="H172" s="76"/>
      <c r="I172" s="79">
        <f t="shared" si="5"/>
        <v>0</v>
      </c>
      <c r="J172" s="78" t="str">
        <f t="shared" si="4"/>
        <v/>
      </c>
    </row>
    <row r="173" spans="1:10">
      <c r="A173" s="25">
        <v>172</v>
      </c>
      <c r="B173" s="25" t="s">
        <v>11</v>
      </c>
      <c r="C173" s="48" t="s">
        <v>10596</v>
      </c>
      <c r="D173" s="48" t="s">
        <v>84</v>
      </c>
      <c r="E173" s="47">
        <v>78286</v>
      </c>
      <c r="F173" s="46">
        <v>6</v>
      </c>
      <c r="G173" s="56">
        <v>56.306666666666665</v>
      </c>
      <c r="H173" s="76"/>
      <c r="I173" s="79">
        <f t="shared" si="5"/>
        <v>0</v>
      </c>
      <c r="J173" s="78" t="str">
        <f t="shared" si="4"/>
        <v/>
      </c>
    </row>
    <row r="174" spans="1:10">
      <c r="A174" s="25">
        <v>173</v>
      </c>
      <c r="B174" s="25" t="s">
        <v>11</v>
      </c>
      <c r="C174" s="48" t="s">
        <v>10595</v>
      </c>
      <c r="D174" s="48" t="s">
        <v>70</v>
      </c>
      <c r="E174" s="47">
        <v>78286</v>
      </c>
      <c r="F174" s="46">
        <v>5</v>
      </c>
      <c r="G174" s="56">
        <v>30.08</v>
      </c>
      <c r="H174" s="76"/>
      <c r="I174" s="79">
        <f t="shared" si="5"/>
        <v>0</v>
      </c>
      <c r="J174" s="78" t="str">
        <f t="shared" si="4"/>
        <v/>
      </c>
    </row>
    <row r="175" spans="1:10">
      <c r="A175" s="25">
        <v>174</v>
      </c>
      <c r="B175" s="25" t="s">
        <v>11</v>
      </c>
      <c r="C175" s="48" t="s">
        <v>10594</v>
      </c>
      <c r="D175" s="48" t="s">
        <v>70</v>
      </c>
      <c r="E175" s="47">
        <v>78286</v>
      </c>
      <c r="F175" s="46">
        <v>5</v>
      </c>
      <c r="G175" s="56">
        <v>38.75</v>
      </c>
      <c r="H175" s="76"/>
      <c r="I175" s="79">
        <f t="shared" si="5"/>
        <v>0</v>
      </c>
      <c r="J175" s="78" t="str">
        <f t="shared" si="4"/>
        <v/>
      </c>
    </row>
    <row r="176" spans="1:10">
      <c r="A176" s="25">
        <v>175</v>
      </c>
      <c r="B176" s="25" t="s">
        <v>11</v>
      </c>
      <c r="C176" s="48" t="s">
        <v>10593</v>
      </c>
      <c r="D176" s="48" t="s">
        <v>10592</v>
      </c>
      <c r="E176" s="47">
        <v>78286</v>
      </c>
      <c r="F176" s="46">
        <v>131</v>
      </c>
      <c r="G176" s="56">
        <v>21.22</v>
      </c>
      <c r="H176" s="76"/>
      <c r="I176" s="79">
        <f t="shared" si="5"/>
        <v>0</v>
      </c>
      <c r="J176" s="78" t="str">
        <f t="shared" si="4"/>
        <v/>
      </c>
    </row>
    <row r="177" spans="1:10">
      <c r="A177" s="25">
        <v>176</v>
      </c>
      <c r="B177" s="25" t="s">
        <v>11</v>
      </c>
      <c r="C177" s="48" t="s">
        <v>10591</v>
      </c>
      <c r="D177" s="48" t="s">
        <v>1515</v>
      </c>
      <c r="E177" s="47">
        <v>78286</v>
      </c>
      <c r="F177" s="46">
        <v>5</v>
      </c>
      <c r="G177" s="56">
        <v>125.87333333333333</v>
      </c>
      <c r="H177" s="76"/>
      <c r="I177" s="79">
        <f t="shared" si="5"/>
        <v>0</v>
      </c>
      <c r="J177" s="78" t="str">
        <f t="shared" si="4"/>
        <v/>
      </c>
    </row>
    <row r="178" spans="1:10">
      <c r="A178" s="25">
        <v>177</v>
      </c>
      <c r="B178" s="25" t="s">
        <v>11</v>
      </c>
      <c r="C178" s="48" t="s">
        <v>10590</v>
      </c>
      <c r="D178" s="48" t="s">
        <v>1432</v>
      </c>
      <c r="E178" s="47">
        <v>78286</v>
      </c>
      <c r="F178" s="46">
        <v>40</v>
      </c>
      <c r="G178" s="56">
        <v>6.5433333333333339</v>
      </c>
      <c r="H178" s="76"/>
      <c r="I178" s="79">
        <f t="shared" si="5"/>
        <v>0</v>
      </c>
      <c r="J178" s="78" t="str">
        <f t="shared" si="4"/>
        <v/>
      </c>
    </row>
    <row r="179" spans="1:10">
      <c r="A179" s="25">
        <v>178</v>
      </c>
      <c r="B179" s="25" t="s">
        <v>11</v>
      </c>
      <c r="C179" s="48" t="s">
        <v>10589</v>
      </c>
      <c r="D179" s="48" t="s">
        <v>10588</v>
      </c>
      <c r="E179" s="47">
        <v>78286</v>
      </c>
      <c r="F179" s="46">
        <v>5</v>
      </c>
      <c r="G179" s="56">
        <v>272.84666666666664</v>
      </c>
      <c r="H179" s="76"/>
      <c r="I179" s="79">
        <f t="shared" si="5"/>
        <v>0</v>
      </c>
      <c r="J179" s="78" t="str">
        <f t="shared" si="4"/>
        <v/>
      </c>
    </row>
    <row r="180" spans="1:10">
      <c r="A180" s="25">
        <v>179</v>
      </c>
      <c r="B180" s="25" t="s">
        <v>11</v>
      </c>
      <c r="C180" s="48" t="s">
        <v>10587</v>
      </c>
      <c r="D180" s="48" t="s">
        <v>10586</v>
      </c>
      <c r="E180" s="47">
        <v>78286</v>
      </c>
      <c r="F180" s="46">
        <v>12</v>
      </c>
      <c r="G180" s="56">
        <v>100.41000000000001</v>
      </c>
      <c r="H180" s="76"/>
      <c r="I180" s="79">
        <f t="shared" si="5"/>
        <v>0</v>
      </c>
      <c r="J180" s="78" t="str">
        <f t="shared" si="4"/>
        <v/>
      </c>
    </row>
    <row r="181" spans="1:10">
      <c r="A181" s="25">
        <v>180</v>
      </c>
      <c r="B181" s="25" t="s">
        <v>11</v>
      </c>
      <c r="C181" s="48" t="s">
        <v>10585</v>
      </c>
      <c r="D181" s="48" t="s">
        <v>10584</v>
      </c>
      <c r="E181" s="47">
        <v>78286</v>
      </c>
      <c r="F181" s="46">
        <v>5</v>
      </c>
      <c r="G181" s="56">
        <v>786.12666666666667</v>
      </c>
      <c r="H181" s="76"/>
      <c r="I181" s="79">
        <f t="shared" si="5"/>
        <v>0</v>
      </c>
      <c r="J181" s="78" t="str">
        <f t="shared" si="4"/>
        <v/>
      </c>
    </row>
    <row r="182" spans="1:10">
      <c r="A182" s="25">
        <v>181</v>
      </c>
      <c r="B182" s="25" t="s">
        <v>11</v>
      </c>
      <c r="C182" s="48" t="s">
        <v>10583</v>
      </c>
      <c r="D182" s="48" t="s">
        <v>10582</v>
      </c>
      <c r="E182" s="47">
        <v>78286</v>
      </c>
      <c r="F182" s="46">
        <v>5</v>
      </c>
      <c r="G182" s="56">
        <v>1752.3733333333337</v>
      </c>
      <c r="H182" s="76"/>
      <c r="I182" s="79">
        <f t="shared" si="5"/>
        <v>0</v>
      </c>
      <c r="J182" s="78" t="str">
        <f t="shared" si="4"/>
        <v/>
      </c>
    </row>
    <row r="183" spans="1:10">
      <c r="A183" s="25">
        <v>182</v>
      </c>
      <c r="B183" s="25" t="s">
        <v>11</v>
      </c>
      <c r="C183" s="48" t="s">
        <v>10581</v>
      </c>
      <c r="D183" s="48" t="s">
        <v>10580</v>
      </c>
      <c r="E183" s="47">
        <v>78286</v>
      </c>
      <c r="F183" s="46">
        <v>5</v>
      </c>
      <c r="G183" s="56">
        <v>444.63333333333327</v>
      </c>
      <c r="H183" s="76"/>
      <c r="I183" s="79">
        <f t="shared" si="5"/>
        <v>0</v>
      </c>
      <c r="J183" s="78" t="str">
        <f t="shared" si="4"/>
        <v/>
      </c>
    </row>
    <row r="184" spans="1:10">
      <c r="A184" s="25">
        <v>183</v>
      </c>
      <c r="B184" s="25" t="s">
        <v>11</v>
      </c>
      <c r="C184" s="48" t="s">
        <v>10579</v>
      </c>
      <c r="D184" s="48" t="s">
        <v>1426</v>
      </c>
      <c r="E184" s="47">
        <v>78286</v>
      </c>
      <c r="F184" s="46">
        <v>5</v>
      </c>
      <c r="G184" s="56">
        <v>200.27666666666667</v>
      </c>
      <c r="H184" s="76"/>
      <c r="I184" s="79">
        <f t="shared" si="5"/>
        <v>0</v>
      </c>
      <c r="J184" s="78" t="str">
        <f t="shared" si="4"/>
        <v/>
      </c>
    </row>
    <row r="185" spans="1:10">
      <c r="A185" s="25">
        <v>184</v>
      </c>
      <c r="B185" s="25" t="s">
        <v>11</v>
      </c>
      <c r="C185" s="48" t="s">
        <v>10578</v>
      </c>
      <c r="D185" s="48" t="s">
        <v>10577</v>
      </c>
      <c r="E185" s="47">
        <v>78286</v>
      </c>
      <c r="F185" s="46">
        <v>5</v>
      </c>
      <c r="G185" s="56">
        <v>55.109999999999992</v>
      </c>
      <c r="H185" s="76"/>
      <c r="I185" s="79">
        <f t="shared" si="5"/>
        <v>0</v>
      </c>
      <c r="J185" s="78" t="str">
        <f t="shared" si="4"/>
        <v/>
      </c>
    </row>
    <row r="186" spans="1:10">
      <c r="A186" s="25">
        <v>185</v>
      </c>
      <c r="B186" s="25" t="s">
        <v>11</v>
      </c>
      <c r="C186" s="48" t="s">
        <v>10576</v>
      </c>
      <c r="D186" s="48" t="s">
        <v>70</v>
      </c>
      <c r="E186" s="47">
        <v>78286</v>
      </c>
      <c r="F186" s="46">
        <v>21</v>
      </c>
      <c r="G186" s="56">
        <v>91.969999999999985</v>
      </c>
      <c r="H186" s="76"/>
      <c r="I186" s="79">
        <f t="shared" si="5"/>
        <v>0</v>
      </c>
      <c r="J186" s="78" t="str">
        <f t="shared" si="4"/>
        <v/>
      </c>
    </row>
    <row r="187" spans="1:10">
      <c r="A187" s="25">
        <v>186</v>
      </c>
      <c r="B187" s="25" t="s">
        <v>11</v>
      </c>
      <c r="C187" s="48" t="s">
        <v>10575</v>
      </c>
      <c r="D187" s="48" t="s">
        <v>70</v>
      </c>
      <c r="E187" s="47">
        <v>78286</v>
      </c>
      <c r="F187" s="46">
        <v>5</v>
      </c>
      <c r="G187" s="56">
        <v>127.62333333333333</v>
      </c>
      <c r="H187" s="76"/>
      <c r="I187" s="79">
        <f t="shared" si="5"/>
        <v>0</v>
      </c>
      <c r="J187" s="78" t="str">
        <f t="shared" si="4"/>
        <v/>
      </c>
    </row>
    <row r="188" spans="1:10">
      <c r="A188" s="25">
        <v>187</v>
      </c>
      <c r="B188" s="25" t="s">
        <v>11</v>
      </c>
      <c r="C188" s="48" t="s">
        <v>10574</v>
      </c>
      <c r="D188" s="48" t="s">
        <v>70</v>
      </c>
      <c r="E188" s="47">
        <v>78286</v>
      </c>
      <c r="F188" s="46">
        <v>10</v>
      </c>
      <c r="G188" s="56">
        <v>166.89666666666668</v>
      </c>
      <c r="H188" s="76"/>
      <c r="I188" s="79">
        <f t="shared" si="5"/>
        <v>0</v>
      </c>
      <c r="J188" s="78" t="str">
        <f t="shared" si="4"/>
        <v/>
      </c>
    </row>
    <row r="189" spans="1:10">
      <c r="A189" s="25">
        <v>188</v>
      </c>
      <c r="B189" s="25" t="s">
        <v>11</v>
      </c>
      <c r="C189" s="48" t="s">
        <v>10573</v>
      </c>
      <c r="D189" s="48" t="s">
        <v>846</v>
      </c>
      <c r="E189" s="47">
        <v>78286</v>
      </c>
      <c r="F189" s="46">
        <v>12</v>
      </c>
      <c r="G189" s="56">
        <v>12.836666666666668</v>
      </c>
      <c r="H189" s="76"/>
      <c r="I189" s="79">
        <f t="shared" si="5"/>
        <v>0</v>
      </c>
      <c r="J189" s="78" t="str">
        <f t="shared" si="4"/>
        <v/>
      </c>
    </row>
    <row r="190" spans="1:10">
      <c r="A190" s="25">
        <v>189</v>
      </c>
      <c r="B190" s="25" t="s">
        <v>11</v>
      </c>
      <c r="C190" s="48" t="s">
        <v>10572</v>
      </c>
      <c r="D190" s="48" t="s">
        <v>10571</v>
      </c>
      <c r="E190" s="47">
        <v>78286</v>
      </c>
      <c r="F190" s="46">
        <v>5</v>
      </c>
      <c r="G190" s="56">
        <v>138.01666666666668</v>
      </c>
      <c r="H190" s="76"/>
      <c r="I190" s="79">
        <f t="shared" si="5"/>
        <v>0</v>
      </c>
      <c r="J190" s="78" t="str">
        <f t="shared" si="4"/>
        <v/>
      </c>
    </row>
    <row r="191" spans="1:10">
      <c r="A191" s="25">
        <v>190</v>
      </c>
      <c r="B191" s="25" t="s">
        <v>11</v>
      </c>
      <c r="C191" s="48" t="s">
        <v>10570</v>
      </c>
      <c r="D191" s="48" t="s">
        <v>367</v>
      </c>
      <c r="E191" s="47">
        <v>78286</v>
      </c>
      <c r="F191" s="46">
        <v>5</v>
      </c>
      <c r="G191" s="56">
        <v>131.13999999999999</v>
      </c>
      <c r="H191" s="76"/>
      <c r="I191" s="79">
        <f t="shared" si="5"/>
        <v>0</v>
      </c>
      <c r="J191" s="78" t="str">
        <f t="shared" si="4"/>
        <v/>
      </c>
    </row>
    <row r="192" spans="1:10">
      <c r="A192" s="25">
        <v>191</v>
      </c>
      <c r="B192" s="25" t="s">
        <v>11</v>
      </c>
      <c r="C192" s="48" t="s">
        <v>10569</v>
      </c>
      <c r="D192" s="48" t="s">
        <v>367</v>
      </c>
      <c r="E192" s="47">
        <v>78286</v>
      </c>
      <c r="F192" s="46">
        <v>20</v>
      </c>
      <c r="G192" s="56">
        <v>17.363333333333333</v>
      </c>
      <c r="H192" s="76"/>
      <c r="I192" s="79">
        <f t="shared" si="5"/>
        <v>0</v>
      </c>
      <c r="J192" s="78" t="str">
        <f t="shared" si="4"/>
        <v/>
      </c>
    </row>
    <row r="193" spans="1:10">
      <c r="A193" s="25">
        <v>192</v>
      </c>
      <c r="B193" s="25" t="s">
        <v>11</v>
      </c>
      <c r="C193" s="48" t="s">
        <v>10568</v>
      </c>
      <c r="D193" s="48" t="s">
        <v>2067</v>
      </c>
      <c r="E193" s="47">
        <v>78286</v>
      </c>
      <c r="F193" s="46">
        <v>25</v>
      </c>
      <c r="G193" s="56">
        <v>85.676666666666662</v>
      </c>
      <c r="H193" s="76"/>
      <c r="I193" s="79">
        <f t="shared" si="5"/>
        <v>0</v>
      </c>
      <c r="J193" s="78" t="str">
        <f t="shared" si="4"/>
        <v/>
      </c>
    </row>
    <row r="194" spans="1:10">
      <c r="A194" s="25">
        <v>193</v>
      </c>
      <c r="B194" s="25" t="s">
        <v>11</v>
      </c>
      <c r="C194" s="48" t="s">
        <v>10567</v>
      </c>
      <c r="D194" s="48" t="s">
        <v>1745</v>
      </c>
      <c r="E194" s="47">
        <v>78286</v>
      </c>
      <c r="F194" s="46">
        <v>5</v>
      </c>
      <c r="G194" s="56">
        <v>29.99</v>
      </c>
      <c r="H194" s="76"/>
      <c r="I194" s="79">
        <f t="shared" si="5"/>
        <v>0</v>
      </c>
      <c r="J194" s="78" t="str">
        <f t="shared" ref="J194:J257" si="6">IF(H:H&gt;G:G, "Above Estimated Unit Price", "")</f>
        <v/>
      </c>
    </row>
    <row r="195" spans="1:10">
      <c r="A195" s="25">
        <v>194</v>
      </c>
      <c r="B195" s="25" t="s">
        <v>11</v>
      </c>
      <c r="C195" s="48" t="s">
        <v>10566</v>
      </c>
      <c r="D195" s="48" t="s">
        <v>731</v>
      </c>
      <c r="E195" s="47">
        <v>78286</v>
      </c>
      <c r="F195" s="46">
        <v>5</v>
      </c>
      <c r="G195" s="56">
        <v>252.14</v>
      </c>
      <c r="H195" s="76"/>
      <c r="I195" s="79">
        <f t="shared" ref="I195:I258" si="7">H195*F195</f>
        <v>0</v>
      </c>
      <c r="J195" s="78" t="str">
        <f t="shared" si="6"/>
        <v/>
      </c>
    </row>
    <row r="196" spans="1:10">
      <c r="A196" s="25">
        <v>195</v>
      </c>
      <c r="B196" s="25" t="s">
        <v>11</v>
      </c>
      <c r="C196" s="48" t="s">
        <v>10565</v>
      </c>
      <c r="D196" s="48" t="s">
        <v>10564</v>
      </c>
      <c r="E196" s="47">
        <v>78286</v>
      </c>
      <c r="F196" s="46">
        <v>5</v>
      </c>
      <c r="G196" s="56">
        <v>72.930000000000007</v>
      </c>
      <c r="H196" s="76"/>
      <c r="I196" s="79">
        <f t="shared" si="7"/>
        <v>0</v>
      </c>
      <c r="J196" s="78" t="str">
        <f t="shared" si="6"/>
        <v/>
      </c>
    </row>
    <row r="197" spans="1:10">
      <c r="A197" s="25">
        <v>196</v>
      </c>
      <c r="B197" s="25" t="s">
        <v>11</v>
      </c>
      <c r="C197" s="48" t="s">
        <v>10563</v>
      </c>
      <c r="D197" s="48" t="s">
        <v>10357</v>
      </c>
      <c r="E197" s="47">
        <v>78286</v>
      </c>
      <c r="F197" s="46">
        <v>10</v>
      </c>
      <c r="G197" s="56">
        <v>38.370000000000005</v>
      </c>
      <c r="H197" s="76"/>
      <c r="I197" s="79">
        <f t="shared" si="7"/>
        <v>0</v>
      </c>
      <c r="J197" s="78" t="str">
        <f t="shared" si="6"/>
        <v/>
      </c>
    </row>
    <row r="198" spans="1:10">
      <c r="A198" s="25">
        <v>197</v>
      </c>
      <c r="B198" s="25" t="s">
        <v>11</v>
      </c>
      <c r="C198" s="48" t="s">
        <v>10562</v>
      </c>
      <c r="D198" s="48" t="s">
        <v>10561</v>
      </c>
      <c r="E198" s="47">
        <v>78286</v>
      </c>
      <c r="F198" s="46">
        <v>9</v>
      </c>
      <c r="G198" s="56">
        <v>62.566666666666663</v>
      </c>
      <c r="H198" s="76"/>
      <c r="I198" s="79">
        <f t="shared" si="7"/>
        <v>0</v>
      </c>
      <c r="J198" s="78" t="str">
        <f t="shared" si="6"/>
        <v/>
      </c>
    </row>
    <row r="199" spans="1:10">
      <c r="A199" s="25">
        <v>198</v>
      </c>
      <c r="B199" s="25" t="s">
        <v>11</v>
      </c>
      <c r="C199" s="48" t="s">
        <v>10560</v>
      </c>
      <c r="D199" s="48" t="s">
        <v>10559</v>
      </c>
      <c r="E199" s="47">
        <v>78286</v>
      </c>
      <c r="F199" s="46">
        <v>8</v>
      </c>
      <c r="G199" s="56">
        <v>679.08666666666659</v>
      </c>
      <c r="H199" s="76"/>
      <c r="I199" s="79">
        <f t="shared" si="7"/>
        <v>0</v>
      </c>
      <c r="J199" s="78" t="str">
        <f t="shared" si="6"/>
        <v/>
      </c>
    </row>
    <row r="200" spans="1:10">
      <c r="A200" s="25">
        <v>199</v>
      </c>
      <c r="B200" s="25" t="s">
        <v>11</v>
      </c>
      <c r="C200" s="48" t="s">
        <v>10558</v>
      </c>
      <c r="D200" s="48" t="s">
        <v>2244</v>
      </c>
      <c r="E200" s="47">
        <v>97613</v>
      </c>
      <c r="F200" s="46">
        <v>8</v>
      </c>
      <c r="G200" s="56">
        <v>370.54333333333335</v>
      </c>
      <c r="H200" s="76"/>
      <c r="I200" s="79">
        <f t="shared" si="7"/>
        <v>0</v>
      </c>
      <c r="J200" s="78" t="str">
        <f t="shared" si="6"/>
        <v/>
      </c>
    </row>
    <row r="201" spans="1:10">
      <c r="A201" s="25">
        <v>200</v>
      </c>
      <c r="B201" s="25" t="s">
        <v>11</v>
      </c>
      <c r="C201" s="48" t="s">
        <v>10557</v>
      </c>
      <c r="D201" s="48" t="s">
        <v>10216</v>
      </c>
      <c r="E201" s="47">
        <v>78286</v>
      </c>
      <c r="F201" s="46">
        <v>9</v>
      </c>
      <c r="G201" s="56">
        <v>285.44333333333333</v>
      </c>
      <c r="H201" s="76"/>
      <c r="I201" s="79">
        <f t="shared" si="7"/>
        <v>0</v>
      </c>
      <c r="J201" s="78" t="str">
        <f t="shared" si="6"/>
        <v/>
      </c>
    </row>
    <row r="202" spans="1:10">
      <c r="A202" s="25">
        <v>201</v>
      </c>
      <c r="B202" s="25" t="s">
        <v>11</v>
      </c>
      <c r="C202" s="48" t="s">
        <v>10556</v>
      </c>
      <c r="D202" s="48" t="s">
        <v>51</v>
      </c>
      <c r="E202" s="47">
        <v>78286</v>
      </c>
      <c r="F202" s="46">
        <v>215</v>
      </c>
      <c r="G202" s="56">
        <v>11.459999999999999</v>
      </c>
      <c r="H202" s="76"/>
      <c r="I202" s="79">
        <f t="shared" si="7"/>
        <v>0</v>
      </c>
      <c r="J202" s="78" t="str">
        <f t="shared" si="6"/>
        <v/>
      </c>
    </row>
    <row r="203" spans="1:10">
      <c r="A203" s="25">
        <v>202</v>
      </c>
      <c r="B203" s="25" t="s">
        <v>11</v>
      </c>
      <c r="C203" s="48" t="s">
        <v>10555</v>
      </c>
      <c r="D203" s="48" t="s">
        <v>10554</v>
      </c>
      <c r="E203" s="47">
        <v>78286</v>
      </c>
      <c r="F203" s="46">
        <v>44</v>
      </c>
      <c r="G203" s="56">
        <v>24.386666666666667</v>
      </c>
      <c r="H203" s="76"/>
      <c r="I203" s="79">
        <f t="shared" si="7"/>
        <v>0</v>
      </c>
      <c r="J203" s="78" t="str">
        <f t="shared" si="6"/>
        <v/>
      </c>
    </row>
    <row r="204" spans="1:10">
      <c r="A204" s="25">
        <v>203</v>
      </c>
      <c r="B204" s="25" t="s">
        <v>11</v>
      </c>
      <c r="C204" s="48" t="s">
        <v>10553</v>
      </c>
      <c r="D204" s="48" t="s">
        <v>254</v>
      </c>
      <c r="E204" s="47">
        <v>78286</v>
      </c>
      <c r="F204" s="46">
        <v>40</v>
      </c>
      <c r="G204" s="56">
        <v>30.91333333333333</v>
      </c>
      <c r="H204" s="76"/>
      <c r="I204" s="79">
        <f t="shared" si="7"/>
        <v>0</v>
      </c>
      <c r="J204" s="78" t="str">
        <f t="shared" si="6"/>
        <v/>
      </c>
    </row>
    <row r="205" spans="1:10">
      <c r="A205" s="25">
        <v>204</v>
      </c>
      <c r="B205" s="25" t="s">
        <v>11</v>
      </c>
      <c r="C205" s="48" t="s">
        <v>10552</v>
      </c>
      <c r="D205" s="48" t="s">
        <v>113</v>
      </c>
      <c r="E205" s="47">
        <v>78286</v>
      </c>
      <c r="F205" s="46">
        <v>57</v>
      </c>
      <c r="G205" s="56">
        <v>3.6666666666666665</v>
      </c>
      <c r="H205" s="76"/>
      <c r="I205" s="79">
        <f t="shared" si="7"/>
        <v>0</v>
      </c>
      <c r="J205" s="78" t="str">
        <f t="shared" si="6"/>
        <v/>
      </c>
    </row>
    <row r="206" spans="1:10">
      <c r="A206" s="25">
        <v>205</v>
      </c>
      <c r="B206" s="25" t="s">
        <v>11</v>
      </c>
      <c r="C206" s="48" t="s">
        <v>10551</v>
      </c>
      <c r="D206" s="48" t="s">
        <v>10550</v>
      </c>
      <c r="E206" s="47">
        <v>78286</v>
      </c>
      <c r="F206" s="46">
        <v>5</v>
      </c>
      <c r="G206" s="56">
        <v>4238.8999999999996</v>
      </c>
      <c r="H206" s="76"/>
      <c r="I206" s="79">
        <f t="shared" si="7"/>
        <v>0</v>
      </c>
      <c r="J206" s="78" t="str">
        <f t="shared" si="6"/>
        <v/>
      </c>
    </row>
    <row r="207" spans="1:10">
      <c r="A207" s="25">
        <v>206</v>
      </c>
      <c r="B207" s="25" t="s">
        <v>11</v>
      </c>
      <c r="C207" s="48" t="s">
        <v>10549</v>
      </c>
      <c r="D207" s="48" t="s">
        <v>10548</v>
      </c>
      <c r="E207" s="47">
        <v>78286</v>
      </c>
      <c r="F207" s="46">
        <v>5</v>
      </c>
      <c r="G207" s="56">
        <v>4267.9866666666667</v>
      </c>
      <c r="H207" s="76"/>
      <c r="I207" s="79">
        <f t="shared" si="7"/>
        <v>0</v>
      </c>
      <c r="J207" s="78" t="str">
        <f t="shared" si="6"/>
        <v/>
      </c>
    </row>
    <row r="208" spans="1:10">
      <c r="A208" s="25">
        <v>207</v>
      </c>
      <c r="B208" s="25" t="s">
        <v>11</v>
      </c>
      <c r="C208" s="48" t="s">
        <v>10547</v>
      </c>
      <c r="D208" s="48" t="s">
        <v>10546</v>
      </c>
      <c r="E208" s="47">
        <v>78286</v>
      </c>
      <c r="F208" s="46">
        <v>5</v>
      </c>
      <c r="G208" s="56">
        <v>3360.6666666666665</v>
      </c>
      <c r="H208" s="76"/>
      <c r="I208" s="79">
        <f t="shared" si="7"/>
        <v>0</v>
      </c>
      <c r="J208" s="78" t="str">
        <f t="shared" si="6"/>
        <v/>
      </c>
    </row>
    <row r="209" spans="1:10">
      <c r="A209" s="25">
        <v>208</v>
      </c>
      <c r="B209" s="25" t="s">
        <v>11</v>
      </c>
      <c r="C209" s="48" t="s">
        <v>10545</v>
      </c>
      <c r="D209" s="48" t="s">
        <v>10544</v>
      </c>
      <c r="E209" s="47">
        <v>78286</v>
      </c>
      <c r="F209" s="46">
        <v>5</v>
      </c>
      <c r="G209" s="56">
        <v>2631.4933333333333</v>
      </c>
      <c r="H209" s="76"/>
      <c r="I209" s="79">
        <f t="shared" si="7"/>
        <v>0</v>
      </c>
      <c r="J209" s="78" t="str">
        <f t="shared" si="6"/>
        <v/>
      </c>
    </row>
    <row r="210" spans="1:10">
      <c r="A210" s="25">
        <v>209</v>
      </c>
      <c r="B210" s="25" t="s">
        <v>11</v>
      </c>
      <c r="C210" s="48" t="s">
        <v>10543</v>
      </c>
      <c r="D210" s="48" t="s">
        <v>10542</v>
      </c>
      <c r="E210" s="47">
        <v>78286</v>
      </c>
      <c r="F210" s="46">
        <v>5</v>
      </c>
      <c r="G210" s="56">
        <v>16.353333333333335</v>
      </c>
      <c r="H210" s="76"/>
      <c r="I210" s="79">
        <f t="shared" si="7"/>
        <v>0</v>
      </c>
      <c r="J210" s="78" t="str">
        <f t="shared" si="6"/>
        <v/>
      </c>
    </row>
    <row r="211" spans="1:10">
      <c r="A211" s="25">
        <v>210</v>
      </c>
      <c r="B211" s="25" t="s">
        <v>11</v>
      </c>
      <c r="C211" s="48" t="s">
        <v>10541</v>
      </c>
      <c r="D211" s="48" t="s">
        <v>10540</v>
      </c>
      <c r="E211" s="47">
        <v>78286</v>
      </c>
      <c r="F211" s="46">
        <v>6</v>
      </c>
      <c r="G211" s="56">
        <v>8.4966666666666679</v>
      </c>
      <c r="H211" s="76"/>
      <c r="I211" s="79">
        <f t="shared" si="7"/>
        <v>0</v>
      </c>
      <c r="J211" s="78" t="str">
        <f t="shared" si="6"/>
        <v/>
      </c>
    </row>
    <row r="212" spans="1:10">
      <c r="A212" s="25">
        <v>211</v>
      </c>
      <c r="B212" s="25" t="s">
        <v>11</v>
      </c>
      <c r="C212" s="48" t="s">
        <v>10539</v>
      </c>
      <c r="D212" s="48" t="s">
        <v>10538</v>
      </c>
      <c r="E212" s="47">
        <v>78286</v>
      </c>
      <c r="F212" s="46">
        <v>598</v>
      </c>
      <c r="G212" s="56">
        <v>3.5766666666666667</v>
      </c>
      <c r="H212" s="76"/>
      <c r="I212" s="79">
        <f t="shared" si="7"/>
        <v>0</v>
      </c>
      <c r="J212" s="78" t="str">
        <f t="shared" si="6"/>
        <v/>
      </c>
    </row>
    <row r="213" spans="1:10">
      <c r="A213" s="25">
        <v>212</v>
      </c>
      <c r="B213" s="25" t="s">
        <v>11</v>
      </c>
      <c r="C213" s="48" t="s">
        <v>10537</v>
      </c>
      <c r="D213" s="48" t="s">
        <v>10536</v>
      </c>
      <c r="E213" s="47">
        <v>78286</v>
      </c>
      <c r="F213" s="46">
        <v>38</v>
      </c>
      <c r="G213" s="56">
        <v>37.463333333333331</v>
      </c>
      <c r="H213" s="76"/>
      <c r="I213" s="79">
        <f t="shared" si="7"/>
        <v>0</v>
      </c>
      <c r="J213" s="78" t="str">
        <f t="shared" si="6"/>
        <v/>
      </c>
    </row>
    <row r="214" spans="1:10">
      <c r="A214" s="25">
        <v>213</v>
      </c>
      <c r="B214" s="25" t="s">
        <v>11</v>
      </c>
      <c r="C214" s="48" t="s">
        <v>10535</v>
      </c>
      <c r="D214" s="48" t="s">
        <v>1574</v>
      </c>
      <c r="E214" s="47">
        <v>78286</v>
      </c>
      <c r="F214" s="46">
        <v>5</v>
      </c>
      <c r="G214" s="56">
        <v>21.430000000000003</v>
      </c>
      <c r="H214" s="76"/>
      <c r="I214" s="79">
        <f t="shared" si="7"/>
        <v>0</v>
      </c>
      <c r="J214" s="78" t="str">
        <f t="shared" si="6"/>
        <v/>
      </c>
    </row>
    <row r="215" spans="1:10">
      <c r="A215" s="25">
        <v>214</v>
      </c>
      <c r="B215" s="25" t="s">
        <v>11</v>
      </c>
      <c r="C215" s="48" t="s">
        <v>10534</v>
      </c>
      <c r="D215" s="48" t="s">
        <v>1325</v>
      </c>
      <c r="E215" s="47">
        <v>78286</v>
      </c>
      <c r="F215" s="46">
        <v>6</v>
      </c>
      <c r="G215" s="56">
        <v>281.66666666666669</v>
      </c>
      <c r="H215" s="76"/>
      <c r="I215" s="79">
        <f t="shared" si="7"/>
        <v>0</v>
      </c>
      <c r="J215" s="78" t="str">
        <f t="shared" si="6"/>
        <v/>
      </c>
    </row>
    <row r="216" spans="1:10">
      <c r="A216" s="25">
        <v>215</v>
      </c>
      <c r="B216" s="25" t="s">
        <v>11</v>
      </c>
      <c r="C216" s="48" t="s">
        <v>10533</v>
      </c>
      <c r="D216" s="48" t="s">
        <v>1325</v>
      </c>
      <c r="E216" s="47">
        <v>78286</v>
      </c>
      <c r="F216" s="46">
        <v>10</v>
      </c>
      <c r="G216" s="56">
        <v>364.82</v>
      </c>
      <c r="H216" s="76"/>
      <c r="I216" s="79">
        <f t="shared" si="7"/>
        <v>0</v>
      </c>
      <c r="J216" s="78" t="str">
        <f t="shared" si="6"/>
        <v/>
      </c>
    </row>
    <row r="217" spans="1:10">
      <c r="A217" s="25">
        <v>216</v>
      </c>
      <c r="B217" s="25" t="s">
        <v>11</v>
      </c>
      <c r="C217" s="48" t="s">
        <v>10532</v>
      </c>
      <c r="D217" s="48" t="s">
        <v>1325</v>
      </c>
      <c r="E217" s="47">
        <v>78286</v>
      </c>
      <c r="F217" s="46">
        <v>11</v>
      </c>
      <c r="G217" s="56">
        <v>253.6933333333333</v>
      </c>
      <c r="H217" s="76"/>
      <c r="I217" s="79">
        <f t="shared" si="7"/>
        <v>0</v>
      </c>
      <c r="J217" s="78" t="str">
        <f t="shared" si="6"/>
        <v/>
      </c>
    </row>
    <row r="218" spans="1:10">
      <c r="A218" s="25">
        <v>217</v>
      </c>
      <c r="B218" s="25" t="s">
        <v>11</v>
      </c>
      <c r="C218" s="48" t="s">
        <v>10531</v>
      </c>
      <c r="D218" s="48" t="s">
        <v>1325</v>
      </c>
      <c r="E218" s="47">
        <v>78286</v>
      </c>
      <c r="F218" s="46">
        <v>9</v>
      </c>
      <c r="G218" s="56">
        <v>315.27333333333331</v>
      </c>
      <c r="H218" s="76"/>
      <c r="I218" s="79">
        <f t="shared" si="7"/>
        <v>0</v>
      </c>
      <c r="J218" s="78" t="str">
        <f t="shared" si="6"/>
        <v/>
      </c>
    </row>
    <row r="219" spans="1:10">
      <c r="A219" s="25">
        <v>218</v>
      </c>
      <c r="B219" s="25" t="s">
        <v>11</v>
      </c>
      <c r="C219" s="48" t="s">
        <v>10530</v>
      </c>
      <c r="D219" s="48" t="s">
        <v>1325</v>
      </c>
      <c r="E219" s="47">
        <v>78286</v>
      </c>
      <c r="F219" s="46">
        <v>5</v>
      </c>
      <c r="G219" s="56">
        <v>387.66666666666669</v>
      </c>
      <c r="H219" s="76"/>
      <c r="I219" s="79">
        <f t="shared" si="7"/>
        <v>0</v>
      </c>
      <c r="J219" s="78" t="str">
        <f t="shared" si="6"/>
        <v/>
      </c>
    </row>
    <row r="220" spans="1:10">
      <c r="A220" s="25">
        <v>219</v>
      </c>
      <c r="B220" s="25" t="s">
        <v>11</v>
      </c>
      <c r="C220" s="48" t="s">
        <v>10529</v>
      </c>
      <c r="D220" s="48" t="s">
        <v>10528</v>
      </c>
      <c r="E220" s="47">
        <v>78286</v>
      </c>
      <c r="F220" s="46">
        <v>6</v>
      </c>
      <c r="G220" s="56">
        <v>19.52</v>
      </c>
      <c r="H220" s="76"/>
      <c r="I220" s="79">
        <f t="shared" si="7"/>
        <v>0</v>
      </c>
      <c r="J220" s="78" t="str">
        <f t="shared" si="6"/>
        <v/>
      </c>
    </row>
    <row r="221" spans="1:10">
      <c r="A221" s="25">
        <v>220</v>
      </c>
      <c r="B221" s="25" t="s">
        <v>11</v>
      </c>
      <c r="C221" s="48" t="s">
        <v>10527</v>
      </c>
      <c r="D221" s="48" t="s">
        <v>1936</v>
      </c>
      <c r="E221" s="47">
        <v>78286</v>
      </c>
      <c r="F221" s="46">
        <v>5</v>
      </c>
      <c r="G221" s="56">
        <v>63.859999999999992</v>
      </c>
      <c r="H221" s="76"/>
      <c r="I221" s="79">
        <f t="shared" si="7"/>
        <v>0</v>
      </c>
      <c r="J221" s="78" t="str">
        <f t="shared" si="6"/>
        <v/>
      </c>
    </row>
    <row r="222" spans="1:10">
      <c r="A222" s="25">
        <v>221</v>
      </c>
      <c r="B222" s="25" t="s">
        <v>11</v>
      </c>
      <c r="C222" s="48" t="s">
        <v>10526</v>
      </c>
      <c r="D222" s="48" t="s">
        <v>252</v>
      </c>
      <c r="E222" s="47">
        <v>78286</v>
      </c>
      <c r="F222" s="46">
        <v>12</v>
      </c>
      <c r="G222" s="56">
        <v>16.963333333333335</v>
      </c>
      <c r="H222" s="76"/>
      <c r="I222" s="79">
        <f t="shared" si="7"/>
        <v>0</v>
      </c>
      <c r="J222" s="78" t="str">
        <f t="shared" si="6"/>
        <v/>
      </c>
    </row>
    <row r="223" spans="1:10">
      <c r="A223" s="25">
        <v>222</v>
      </c>
      <c r="B223" s="25" t="s">
        <v>11</v>
      </c>
      <c r="C223" s="48" t="s">
        <v>10525</v>
      </c>
      <c r="D223" s="48" t="s">
        <v>10524</v>
      </c>
      <c r="E223" s="47">
        <v>78286</v>
      </c>
      <c r="F223" s="46">
        <v>41</v>
      </c>
      <c r="G223" s="56">
        <v>11.606666666666667</v>
      </c>
      <c r="H223" s="76"/>
      <c r="I223" s="79">
        <f t="shared" si="7"/>
        <v>0</v>
      </c>
      <c r="J223" s="78" t="str">
        <f t="shared" si="6"/>
        <v/>
      </c>
    </row>
    <row r="224" spans="1:10">
      <c r="A224" s="25">
        <v>223</v>
      </c>
      <c r="B224" s="25" t="s">
        <v>11</v>
      </c>
      <c r="C224" s="48" t="s">
        <v>10523</v>
      </c>
      <c r="D224" s="48" t="s">
        <v>79</v>
      </c>
      <c r="E224" s="47">
        <v>78286</v>
      </c>
      <c r="F224" s="46">
        <v>36</v>
      </c>
      <c r="G224" s="56">
        <v>55.23</v>
      </c>
      <c r="H224" s="76"/>
      <c r="I224" s="79">
        <f t="shared" si="7"/>
        <v>0</v>
      </c>
      <c r="J224" s="78" t="str">
        <f t="shared" si="6"/>
        <v/>
      </c>
    </row>
    <row r="225" spans="1:10">
      <c r="A225" s="25">
        <v>224</v>
      </c>
      <c r="B225" s="25" t="s">
        <v>11</v>
      </c>
      <c r="C225" s="48" t="s">
        <v>10522</v>
      </c>
      <c r="D225" s="48" t="s">
        <v>1035</v>
      </c>
      <c r="E225" s="47">
        <v>78286</v>
      </c>
      <c r="F225" s="46">
        <v>10</v>
      </c>
      <c r="G225" s="56">
        <v>104.18</v>
      </c>
      <c r="H225" s="76"/>
      <c r="I225" s="79">
        <f t="shared" si="7"/>
        <v>0</v>
      </c>
      <c r="J225" s="78" t="str">
        <f t="shared" si="6"/>
        <v/>
      </c>
    </row>
    <row r="226" spans="1:10">
      <c r="A226" s="25">
        <v>225</v>
      </c>
      <c r="B226" s="25" t="s">
        <v>11</v>
      </c>
      <c r="C226" s="48" t="s">
        <v>10521</v>
      </c>
      <c r="D226" s="48" t="s">
        <v>1035</v>
      </c>
      <c r="E226" s="47">
        <v>78286</v>
      </c>
      <c r="F226" s="46">
        <v>5</v>
      </c>
      <c r="G226" s="56">
        <v>34.68</v>
      </c>
      <c r="H226" s="76"/>
      <c r="I226" s="79">
        <f t="shared" si="7"/>
        <v>0</v>
      </c>
      <c r="J226" s="78" t="str">
        <f t="shared" si="6"/>
        <v/>
      </c>
    </row>
    <row r="227" spans="1:10">
      <c r="A227" s="25">
        <v>226</v>
      </c>
      <c r="B227" s="25" t="s">
        <v>11</v>
      </c>
      <c r="C227" s="48" t="s">
        <v>10520</v>
      </c>
      <c r="D227" s="48" t="s">
        <v>10519</v>
      </c>
      <c r="E227" s="47">
        <v>78286</v>
      </c>
      <c r="F227" s="46">
        <v>5</v>
      </c>
      <c r="G227" s="56">
        <v>715</v>
      </c>
      <c r="H227" s="76"/>
      <c r="I227" s="79">
        <f t="shared" si="7"/>
        <v>0</v>
      </c>
      <c r="J227" s="78" t="str">
        <f t="shared" si="6"/>
        <v/>
      </c>
    </row>
    <row r="228" spans="1:10">
      <c r="A228" s="25">
        <v>227</v>
      </c>
      <c r="B228" s="25" t="s">
        <v>11</v>
      </c>
      <c r="C228" s="48" t="s">
        <v>10518</v>
      </c>
      <c r="D228" s="48" t="s">
        <v>10517</v>
      </c>
      <c r="E228" s="47">
        <v>78286</v>
      </c>
      <c r="F228" s="46">
        <v>21</v>
      </c>
      <c r="G228" s="56">
        <v>50.49</v>
      </c>
      <c r="H228" s="76"/>
      <c r="I228" s="79">
        <f t="shared" si="7"/>
        <v>0</v>
      </c>
      <c r="J228" s="78" t="str">
        <f t="shared" si="6"/>
        <v/>
      </c>
    </row>
    <row r="229" spans="1:10">
      <c r="A229" s="25">
        <v>228</v>
      </c>
      <c r="B229" s="25" t="s">
        <v>11</v>
      </c>
      <c r="C229" s="48" t="s">
        <v>10516</v>
      </c>
      <c r="D229" s="48" t="s">
        <v>10515</v>
      </c>
      <c r="E229" s="47">
        <v>78286</v>
      </c>
      <c r="F229" s="46">
        <v>5</v>
      </c>
      <c r="G229" s="56">
        <v>31.893333333333334</v>
      </c>
      <c r="H229" s="76"/>
      <c r="I229" s="79">
        <f t="shared" si="7"/>
        <v>0</v>
      </c>
      <c r="J229" s="78" t="str">
        <f t="shared" si="6"/>
        <v/>
      </c>
    </row>
    <row r="230" spans="1:10">
      <c r="A230" s="25">
        <v>229</v>
      </c>
      <c r="B230" s="25" t="s">
        <v>11</v>
      </c>
      <c r="C230" s="48" t="s">
        <v>10514</v>
      </c>
      <c r="D230" s="48" t="s">
        <v>10513</v>
      </c>
      <c r="E230" s="47">
        <v>78286</v>
      </c>
      <c r="F230" s="46">
        <v>12</v>
      </c>
      <c r="G230" s="56">
        <v>30</v>
      </c>
      <c r="H230" s="76"/>
      <c r="I230" s="79">
        <f t="shared" si="7"/>
        <v>0</v>
      </c>
      <c r="J230" s="78" t="str">
        <f t="shared" si="6"/>
        <v/>
      </c>
    </row>
    <row r="231" spans="1:10">
      <c r="A231" s="25">
        <v>230</v>
      </c>
      <c r="B231" s="25" t="s">
        <v>11</v>
      </c>
      <c r="C231" s="48" t="s">
        <v>10512</v>
      </c>
      <c r="D231" s="48" t="s">
        <v>10511</v>
      </c>
      <c r="E231" s="47">
        <v>78286</v>
      </c>
      <c r="F231" s="46">
        <v>5</v>
      </c>
      <c r="G231" s="56">
        <v>3015.3199999999997</v>
      </c>
      <c r="H231" s="76"/>
      <c r="I231" s="79">
        <f t="shared" si="7"/>
        <v>0</v>
      </c>
      <c r="J231" s="78" t="str">
        <f t="shared" si="6"/>
        <v/>
      </c>
    </row>
    <row r="232" spans="1:10">
      <c r="A232" s="25">
        <v>231</v>
      </c>
      <c r="B232" s="25" t="s">
        <v>11</v>
      </c>
      <c r="C232" s="48" t="s">
        <v>10510</v>
      </c>
      <c r="D232" s="48" t="s">
        <v>1035</v>
      </c>
      <c r="E232" s="47">
        <v>78286</v>
      </c>
      <c r="F232" s="46">
        <v>5</v>
      </c>
      <c r="G232" s="56">
        <v>138.36000000000001</v>
      </c>
      <c r="H232" s="76"/>
      <c r="I232" s="79">
        <f t="shared" si="7"/>
        <v>0</v>
      </c>
      <c r="J232" s="78" t="str">
        <f t="shared" si="6"/>
        <v/>
      </c>
    </row>
    <row r="233" spans="1:10">
      <c r="A233" s="25">
        <v>232</v>
      </c>
      <c r="B233" s="25" t="s">
        <v>11</v>
      </c>
      <c r="C233" s="48" t="s">
        <v>10509</v>
      </c>
      <c r="D233" s="48" t="s">
        <v>1080</v>
      </c>
      <c r="E233" s="47">
        <v>78286</v>
      </c>
      <c r="F233" s="46">
        <v>5</v>
      </c>
      <c r="G233" s="56">
        <v>119.24</v>
      </c>
      <c r="H233" s="76"/>
      <c r="I233" s="79">
        <f t="shared" si="7"/>
        <v>0</v>
      </c>
      <c r="J233" s="78" t="str">
        <f t="shared" si="6"/>
        <v/>
      </c>
    </row>
    <row r="234" spans="1:10">
      <c r="A234" s="25">
        <v>233</v>
      </c>
      <c r="B234" s="25" t="s">
        <v>11</v>
      </c>
      <c r="C234" s="48" t="s">
        <v>10508</v>
      </c>
      <c r="D234" s="48" t="s">
        <v>10507</v>
      </c>
      <c r="E234" s="47">
        <v>78286</v>
      </c>
      <c r="F234" s="46">
        <v>5</v>
      </c>
      <c r="G234" s="56">
        <v>65.953333333333333</v>
      </c>
      <c r="H234" s="76"/>
      <c r="I234" s="79">
        <f t="shared" si="7"/>
        <v>0</v>
      </c>
      <c r="J234" s="78" t="str">
        <f t="shared" si="6"/>
        <v/>
      </c>
    </row>
    <row r="235" spans="1:10">
      <c r="A235" s="25">
        <v>234</v>
      </c>
      <c r="B235" s="25" t="s">
        <v>11</v>
      </c>
      <c r="C235" s="48" t="s">
        <v>10506</v>
      </c>
      <c r="D235" s="48" t="s">
        <v>10505</v>
      </c>
      <c r="E235" s="47">
        <v>78286</v>
      </c>
      <c r="F235" s="46">
        <v>5</v>
      </c>
      <c r="G235" s="56">
        <v>193.87333333333333</v>
      </c>
      <c r="H235" s="76"/>
      <c r="I235" s="79">
        <f t="shared" si="7"/>
        <v>0</v>
      </c>
      <c r="J235" s="78" t="str">
        <f t="shared" si="6"/>
        <v/>
      </c>
    </row>
    <row r="236" spans="1:10">
      <c r="A236" s="25">
        <v>235</v>
      </c>
      <c r="B236" s="25" t="s">
        <v>11</v>
      </c>
      <c r="C236" s="48" t="s">
        <v>10504</v>
      </c>
      <c r="D236" s="48" t="s">
        <v>10503</v>
      </c>
      <c r="E236" s="47">
        <v>78286</v>
      </c>
      <c r="F236" s="46">
        <v>6</v>
      </c>
      <c r="G236" s="56">
        <v>516.38</v>
      </c>
      <c r="H236" s="76"/>
      <c r="I236" s="79">
        <f t="shared" si="7"/>
        <v>0</v>
      </c>
      <c r="J236" s="78" t="str">
        <f t="shared" si="6"/>
        <v/>
      </c>
    </row>
    <row r="237" spans="1:10">
      <c r="A237" s="25">
        <v>236</v>
      </c>
      <c r="B237" s="25" t="s">
        <v>11</v>
      </c>
      <c r="C237" s="48" t="s">
        <v>10502</v>
      </c>
      <c r="D237" s="48" t="s">
        <v>2144</v>
      </c>
      <c r="E237" s="47">
        <v>78286</v>
      </c>
      <c r="F237" s="46">
        <v>18</v>
      </c>
      <c r="G237" s="56">
        <v>22.680000000000003</v>
      </c>
      <c r="H237" s="76"/>
      <c r="I237" s="79">
        <f t="shared" si="7"/>
        <v>0</v>
      </c>
      <c r="J237" s="78" t="str">
        <f t="shared" si="6"/>
        <v/>
      </c>
    </row>
    <row r="238" spans="1:10">
      <c r="A238" s="25">
        <v>237</v>
      </c>
      <c r="B238" s="25" t="s">
        <v>11</v>
      </c>
      <c r="C238" s="48" t="s">
        <v>10501</v>
      </c>
      <c r="D238" s="48" t="s">
        <v>1401</v>
      </c>
      <c r="E238" s="47">
        <v>78286</v>
      </c>
      <c r="F238" s="46">
        <v>8</v>
      </c>
      <c r="G238" s="56">
        <v>322.09333333333331</v>
      </c>
      <c r="H238" s="76"/>
      <c r="I238" s="79">
        <f t="shared" si="7"/>
        <v>0</v>
      </c>
      <c r="J238" s="78" t="str">
        <f t="shared" si="6"/>
        <v/>
      </c>
    </row>
    <row r="239" spans="1:10">
      <c r="A239" s="25">
        <v>238</v>
      </c>
      <c r="B239" s="25" t="s">
        <v>11</v>
      </c>
      <c r="C239" s="48" t="s">
        <v>10500</v>
      </c>
      <c r="D239" s="48" t="s">
        <v>10499</v>
      </c>
      <c r="E239" s="47">
        <v>78286</v>
      </c>
      <c r="F239" s="46">
        <v>46</v>
      </c>
      <c r="G239" s="56">
        <v>412.56666666666666</v>
      </c>
      <c r="H239" s="76"/>
      <c r="I239" s="79">
        <f t="shared" si="7"/>
        <v>0</v>
      </c>
      <c r="J239" s="78" t="str">
        <f t="shared" si="6"/>
        <v/>
      </c>
    </row>
    <row r="240" spans="1:10">
      <c r="A240" s="25">
        <v>239</v>
      </c>
      <c r="B240" s="25" t="s">
        <v>11</v>
      </c>
      <c r="C240" s="48" t="s">
        <v>10498</v>
      </c>
      <c r="D240" s="48" t="s">
        <v>10497</v>
      </c>
      <c r="E240" s="47">
        <v>78286</v>
      </c>
      <c r="F240" s="46">
        <v>11</v>
      </c>
      <c r="G240" s="56">
        <v>15.916666666666666</v>
      </c>
      <c r="H240" s="76"/>
      <c r="I240" s="79">
        <f t="shared" si="7"/>
        <v>0</v>
      </c>
      <c r="J240" s="78" t="str">
        <f t="shared" si="6"/>
        <v/>
      </c>
    </row>
    <row r="241" spans="1:10">
      <c r="A241" s="25">
        <v>240</v>
      </c>
      <c r="B241" s="25" t="s">
        <v>11</v>
      </c>
      <c r="C241" s="48" t="s">
        <v>10496</v>
      </c>
      <c r="D241" s="48" t="s">
        <v>10495</v>
      </c>
      <c r="E241" s="47">
        <v>78286</v>
      </c>
      <c r="F241" s="46">
        <v>5</v>
      </c>
      <c r="G241" s="56">
        <v>34.973333333333336</v>
      </c>
      <c r="H241" s="76"/>
      <c r="I241" s="79">
        <f t="shared" si="7"/>
        <v>0</v>
      </c>
      <c r="J241" s="78" t="str">
        <f t="shared" si="6"/>
        <v/>
      </c>
    </row>
    <row r="242" spans="1:10">
      <c r="A242" s="25">
        <v>241</v>
      </c>
      <c r="B242" s="25" t="s">
        <v>11</v>
      </c>
      <c r="C242" s="48" t="s">
        <v>10494</v>
      </c>
      <c r="D242" s="48" t="s">
        <v>10493</v>
      </c>
      <c r="E242" s="47">
        <v>78286</v>
      </c>
      <c r="F242" s="46">
        <v>5</v>
      </c>
      <c r="G242" s="56">
        <v>70.156666666666666</v>
      </c>
      <c r="H242" s="76"/>
      <c r="I242" s="79">
        <f t="shared" si="7"/>
        <v>0</v>
      </c>
      <c r="J242" s="78" t="str">
        <f t="shared" si="6"/>
        <v/>
      </c>
    </row>
    <row r="243" spans="1:10">
      <c r="A243" s="25">
        <v>242</v>
      </c>
      <c r="B243" s="25" t="s">
        <v>11</v>
      </c>
      <c r="C243" s="48" t="s">
        <v>10492</v>
      </c>
      <c r="D243" s="48" t="s">
        <v>1318</v>
      </c>
      <c r="E243" s="47">
        <v>78286</v>
      </c>
      <c r="F243" s="46">
        <v>5</v>
      </c>
      <c r="G243" s="56">
        <v>14.086666666666668</v>
      </c>
      <c r="H243" s="76"/>
      <c r="I243" s="79">
        <f t="shared" si="7"/>
        <v>0</v>
      </c>
      <c r="J243" s="78" t="str">
        <f t="shared" si="6"/>
        <v/>
      </c>
    </row>
    <row r="244" spans="1:10">
      <c r="A244" s="25">
        <v>243</v>
      </c>
      <c r="B244" s="25" t="s">
        <v>11</v>
      </c>
      <c r="C244" s="48" t="s">
        <v>10491</v>
      </c>
      <c r="D244" s="48" t="s">
        <v>1318</v>
      </c>
      <c r="E244" s="47">
        <v>78286</v>
      </c>
      <c r="F244" s="46">
        <v>5</v>
      </c>
      <c r="G244" s="56">
        <v>190.76</v>
      </c>
      <c r="H244" s="76"/>
      <c r="I244" s="79">
        <f t="shared" si="7"/>
        <v>0</v>
      </c>
      <c r="J244" s="78" t="str">
        <f t="shared" si="6"/>
        <v/>
      </c>
    </row>
    <row r="245" spans="1:10">
      <c r="A245" s="25">
        <v>244</v>
      </c>
      <c r="B245" s="25" t="s">
        <v>11</v>
      </c>
      <c r="C245" s="48" t="s">
        <v>10490</v>
      </c>
      <c r="D245" s="48" t="s">
        <v>1318</v>
      </c>
      <c r="E245" s="47">
        <v>78286</v>
      </c>
      <c r="F245" s="46">
        <v>14</v>
      </c>
      <c r="G245" s="56">
        <v>92.393333333333331</v>
      </c>
      <c r="H245" s="76"/>
      <c r="I245" s="79">
        <f t="shared" si="7"/>
        <v>0</v>
      </c>
      <c r="J245" s="78" t="str">
        <f t="shared" si="6"/>
        <v/>
      </c>
    </row>
    <row r="246" spans="1:10">
      <c r="A246" s="25">
        <v>245</v>
      </c>
      <c r="B246" s="25" t="s">
        <v>11</v>
      </c>
      <c r="C246" s="48" t="s">
        <v>10489</v>
      </c>
      <c r="D246" s="48" t="s">
        <v>10488</v>
      </c>
      <c r="E246" s="47">
        <v>78286</v>
      </c>
      <c r="F246" s="46">
        <v>11</v>
      </c>
      <c r="G246" s="56">
        <v>23.939999999999998</v>
      </c>
      <c r="H246" s="76"/>
      <c r="I246" s="79">
        <f t="shared" si="7"/>
        <v>0</v>
      </c>
      <c r="J246" s="78" t="str">
        <f t="shared" si="6"/>
        <v/>
      </c>
    </row>
    <row r="247" spans="1:10">
      <c r="A247" s="25">
        <v>246</v>
      </c>
      <c r="B247" s="25" t="s">
        <v>11</v>
      </c>
      <c r="C247" s="48" t="s">
        <v>10487</v>
      </c>
      <c r="D247" s="48" t="s">
        <v>9830</v>
      </c>
      <c r="E247" s="47">
        <v>78286</v>
      </c>
      <c r="F247" s="46">
        <v>10</v>
      </c>
      <c r="G247" s="56">
        <v>117.82</v>
      </c>
      <c r="H247" s="76"/>
      <c r="I247" s="79">
        <f t="shared" si="7"/>
        <v>0</v>
      </c>
      <c r="J247" s="78" t="str">
        <f t="shared" si="6"/>
        <v/>
      </c>
    </row>
    <row r="248" spans="1:10">
      <c r="A248" s="25">
        <v>247</v>
      </c>
      <c r="B248" s="25" t="s">
        <v>11</v>
      </c>
      <c r="C248" s="48" t="s">
        <v>10486</v>
      </c>
      <c r="D248" s="48" t="s">
        <v>1813</v>
      </c>
      <c r="E248" s="47">
        <v>78286</v>
      </c>
      <c r="F248" s="46">
        <v>174</v>
      </c>
      <c r="G248" s="56">
        <v>19.003333333333334</v>
      </c>
      <c r="H248" s="76"/>
      <c r="I248" s="79">
        <f t="shared" si="7"/>
        <v>0</v>
      </c>
      <c r="J248" s="78" t="str">
        <f t="shared" si="6"/>
        <v/>
      </c>
    </row>
    <row r="249" spans="1:10">
      <c r="A249" s="25">
        <v>248</v>
      </c>
      <c r="B249" s="25" t="s">
        <v>11</v>
      </c>
      <c r="C249" s="48" t="s">
        <v>10485</v>
      </c>
      <c r="D249" s="48" t="s">
        <v>10484</v>
      </c>
      <c r="E249" s="47">
        <v>78286</v>
      </c>
      <c r="F249" s="46">
        <v>7</v>
      </c>
      <c r="G249" s="56">
        <v>2127.96</v>
      </c>
      <c r="H249" s="76"/>
      <c r="I249" s="79">
        <f t="shared" si="7"/>
        <v>0</v>
      </c>
      <c r="J249" s="78" t="str">
        <f t="shared" si="6"/>
        <v/>
      </c>
    </row>
    <row r="250" spans="1:10">
      <c r="A250" s="25">
        <v>249</v>
      </c>
      <c r="B250" s="25" t="s">
        <v>11</v>
      </c>
      <c r="C250" s="48" t="s">
        <v>10483</v>
      </c>
      <c r="D250" s="48" t="s">
        <v>10482</v>
      </c>
      <c r="E250" s="47">
        <v>78286</v>
      </c>
      <c r="F250" s="46">
        <v>5</v>
      </c>
      <c r="G250" s="56">
        <v>37.86</v>
      </c>
      <c r="H250" s="76"/>
      <c r="I250" s="79">
        <f t="shared" si="7"/>
        <v>0</v>
      </c>
      <c r="J250" s="78" t="str">
        <f t="shared" si="6"/>
        <v/>
      </c>
    </row>
    <row r="251" spans="1:10">
      <c r="A251" s="25">
        <v>250</v>
      </c>
      <c r="B251" s="25" t="s">
        <v>11</v>
      </c>
      <c r="C251" s="48" t="s">
        <v>10481</v>
      </c>
      <c r="D251" s="48" t="s">
        <v>2341</v>
      </c>
      <c r="E251" s="47">
        <v>78286</v>
      </c>
      <c r="F251" s="46">
        <v>5</v>
      </c>
      <c r="G251" s="56">
        <v>67.916666666666671</v>
      </c>
      <c r="H251" s="76"/>
      <c r="I251" s="79">
        <f t="shared" si="7"/>
        <v>0</v>
      </c>
      <c r="J251" s="78" t="str">
        <f t="shared" si="6"/>
        <v/>
      </c>
    </row>
    <row r="252" spans="1:10">
      <c r="A252" s="25">
        <v>251</v>
      </c>
      <c r="B252" s="25" t="s">
        <v>11</v>
      </c>
      <c r="C252" s="48" t="s">
        <v>10480</v>
      </c>
      <c r="D252" s="48" t="s">
        <v>2341</v>
      </c>
      <c r="E252" s="47">
        <v>78286</v>
      </c>
      <c r="F252" s="46">
        <v>5</v>
      </c>
      <c r="G252" s="56">
        <v>68.239999999999995</v>
      </c>
      <c r="H252" s="76"/>
      <c r="I252" s="79">
        <f t="shared" si="7"/>
        <v>0</v>
      </c>
      <c r="J252" s="78" t="str">
        <f t="shared" si="6"/>
        <v/>
      </c>
    </row>
    <row r="253" spans="1:10">
      <c r="A253" s="25">
        <v>252</v>
      </c>
      <c r="B253" s="25" t="s">
        <v>11</v>
      </c>
      <c r="C253" s="48" t="s">
        <v>10479</v>
      </c>
      <c r="D253" s="48" t="s">
        <v>1280</v>
      </c>
      <c r="E253" s="47">
        <v>78286</v>
      </c>
      <c r="F253" s="46">
        <v>5</v>
      </c>
      <c r="G253" s="56">
        <v>28.790000000000003</v>
      </c>
      <c r="H253" s="76"/>
      <c r="I253" s="79">
        <f t="shared" si="7"/>
        <v>0</v>
      </c>
      <c r="J253" s="78" t="str">
        <f t="shared" si="6"/>
        <v/>
      </c>
    </row>
    <row r="254" spans="1:10">
      <c r="A254" s="25">
        <v>253</v>
      </c>
      <c r="B254" s="25" t="s">
        <v>11</v>
      </c>
      <c r="C254" s="48" t="s">
        <v>10478</v>
      </c>
      <c r="D254" s="48" t="s">
        <v>10477</v>
      </c>
      <c r="E254" s="47">
        <v>78286</v>
      </c>
      <c r="F254" s="46">
        <v>5</v>
      </c>
      <c r="G254" s="56">
        <v>112.56333333333333</v>
      </c>
      <c r="H254" s="76"/>
      <c r="I254" s="79">
        <f t="shared" si="7"/>
        <v>0</v>
      </c>
      <c r="J254" s="78" t="str">
        <f t="shared" si="6"/>
        <v/>
      </c>
    </row>
    <row r="255" spans="1:10">
      <c r="A255" s="25">
        <v>254</v>
      </c>
      <c r="B255" s="25" t="s">
        <v>11</v>
      </c>
      <c r="C255" s="48" t="s">
        <v>10476</v>
      </c>
      <c r="D255" s="48" t="s">
        <v>10475</v>
      </c>
      <c r="E255" s="47">
        <v>78286</v>
      </c>
      <c r="F255" s="46">
        <v>5</v>
      </c>
      <c r="G255" s="56">
        <v>62.406666666666666</v>
      </c>
      <c r="H255" s="76"/>
      <c r="I255" s="79">
        <f t="shared" si="7"/>
        <v>0</v>
      </c>
      <c r="J255" s="78" t="str">
        <f t="shared" si="6"/>
        <v/>
      </c>
    </row>
    <row r="256" spans="1:10">
      <c r="A256" s="25">
        <v>255</v>
      </c>
      <c r="B256" s="25" t="s">
        <v>11</v>
      </c>
      <c r="C256" s="48" t="s">
        <v>10474</v>
      </c>
      <c r="D256" s="48" t="s">
        <v>10473</v>
      </c>
      <c r="E256" s="47">
        <v>78286</v>
      </c>
      <c r="F256" s="46">
        <v>5</v>
      </c>
      <c r="G256" s="56">
        <v>46.096666666666671</v>
      </c>
      <c r="H256" s="76"/>
      <c r="I256" s="79">
        <f t="shared" si="7"/>
        <v>0</v>
      </c>
      <c r="J256" s="78" t="str">
        <f t="shared" si="6"/>
        <v/>
      </c>
    </row>
    <row r="257" spans="1:10">
      <c r="A257" s="25">
        <v>256</v>
      </c>
      <c r="B257" s="25" t="s">
        <v>11</v>
      </c>
      <c r="C257" s="48" t="s">
        <v>10472</v>
      </c>
      <c r="D257" s="48" t="s">
        <v>10471</v>
      </c>
      <c r="E257" s="47">
        <v>78286</v>
      </c>
      <c r="F257" s="46">
        <v>5</v>
      </c>
      <c r="G257" s="56">
        <v>41.11333333333333</v>
      </c>
      <c r="H257" s="76"/>
      <c r="I257" s="79">
        <f t="shared" si="7"/>
        <v>0</v>
      </c>
      <c r="J257" s="78" t="str">
        <f t="shared" si="6"/>
        <v/>
      </c>
    </row>
    <row r="258" spans="1:10">
      <c r="A258" s="25">
        <v>257</v>
      </c>
      <c r="B258" s="25" t="s">
        <v>11</v>
      </c>
      <c r="C258" s="48" t="s">
        <v>10470</v>
      </c>
      <c r="D258" s="48" t="s">
        <v>10469</v>
      </c>
      <c r="E258" s="47">
        <v>78286</v>
      </c>
      <c r="F258" s="46">
        <v>29</v>
      </c>
      <c r="G258" s="56">
        <v>454.87999999999994</v>
      </c>
      <c r="H258" s="76"/>
      <c r="I258" s="79">
        <f t="shared" si="7"/>
        <v>0</v>
      </c>
      <c r="J258" s="78" t="str">
        <f t="shared" ref="J258:J321" si="8">IF(H:H&gt;G:G, "Above Estimated Unit Price", "")</f>
        <v/>
      </c>
    </row>
    <row r="259" spans="1:10">
      <c r="A259" s="25">
        <v>258</v>
      </c>
      <c r="B259" s="25" t="s">
        <v>11</v>
      </c>
      <c r="C259" s="48" t="s">
        <v>10468</v>
      </c>
      <c r="D259" s="48" t="s">
        <v>10467</v>
      </c>
      <c r="E259" s="47">
        <v>78286</v>
      </c>
      <c r="F259" s="46">
        <v>7</v>
      </c>
      <c r="G259" s="56">
        <v>64.133333333333326</v>
      </c>
      <c r="H259" s="76"/>
      <c r="I259" s="79">
        <f t="shared" ref="I259:I322" si="9">H259*F259</f>
        <v>0</v>
      </c>
      <c r="J259" s="78" t="str">
        <f t="shared" si="8"/>
        <v/>
      </c>
    </row>
    <row r="260" spans="1:10">
      <c r="A260" s="25">
        <v>259</v>
      </c>
      <c r="B260" s="25" t="s">
        <v>11</v>
      </c>
      <c r="C260" s="48" t="s">
        <v>10466</v>
      </c>
      <c r="D260" s="48" t="s">
        <v>10465</v>
      </c>
      <c r="E260" s="47">
        <v>78286</v>
      </c>
      <c r="F260" s="46">
        <v>14</v>
      </c>
      <c r="G260" s="56">
        <v>2507</v>
      </c>
      <c r="H260" s="76"/>
      <c r="I260" s="79">
        <f t="shared" si="9"/>
        <v>0</v>
      </c>
      <c r="J260" s="78" t="str">
        <f t="shared" si="8"/>
        <v/>
      </c>
    </row>
    <row r="261" spans="1:10">
      <c r="A261" s="25">
        <v>260</v>
      </c>
      <c r="B261" s="25" t="s">
        <v>11</v>
      </c>
      <c r="C261" s="48" t="s">
        <v>10464</v>
      </c>
      <c r="D261" s="48" t="s">
        <v>10463</v>
      </c>
      <c r="E261" s="47">
        <v>78286</v>
      </c>
      <c r="F261" s="46">
        <v>49</v>
      </c>
      <c r="G261" s="56">
        <v>31.166666666666668</v>
      </c>
      <c r="H261" s="76"/>
      <c r="I261" s="79">
        <f t="shared" si="9"/>
        <v>0</v>
      </c>
      <c r="J261" s="78" t="str">
        <f t="shared" si="8"/>
        <v/>
      </c>
    </row>
    <row r="262" spans="1:10">
      <c r="A262" s="25">
        <v>261</v>
      </c>
      <c r="B262" s="25" t="s">
        <v>11</v>
      </c>
      <c r="C262" s="48" t="s">
        <v>10462</v>
      </c>
      <c r="D262" s="48" t="s">
        <v>10461</v>
      </c>
      <c r="E262" s="47">
        <v>78286</v>
      </c>
      <c r="F262" s="46">
        <v>66</v>
      </c>
      <c r="G262" s="56">
        <v>10.343333333333334</v>
      </c>
      <c r="H262" s="76"/>
      <c r="I262" s="79">
        <f t="shared" si="9"/>
        <v>0</v>
      </c>
      <c r="J262" s="78" t="str">
        <f t="shared" si="8"/>
        <v/>
      </c>
    </row>
    <row r="263" spans="1:10">
      <c r="A263" s="25">
        <v>262</v>
      </c>
      <c r="B263" s="25" t="s">
        <v>11</v>
      </c>
      <c r="C263" s="48" t="s">
        <v>10460</v>
      </c>
      <c r="D263" s="48" t="s">
        <v>10459</v>
      </c>
      <c r="E263" s="47">
        <v>78286</v>
      </c>
      <c r="F263" s="46">
        <v>5</v>
      </c>
      <c r="G263" s="56">
        <v>138.83000000000001</v>
      </c>
      <c r="H263" s="76"/>
      <c r="I263" s="79">
        <f t="shared" si="9"/>
        <v>0</v>
      </c>
      <c r="J263" s="78" t="str">
        <f t="shared" si="8"/>
        <v/>
      </c>
    </row>
    <row r="264" spans="1:10">
      <c r="A264" s="25">
        <v>263</v>
      </c>
      <c r="B264" s="25" t="s">
        <v>11</v>
      </c>
      <c r="C264" s="48" t="s">
        <v>10458</v>
      </c>
      <c r="D264" s="48" t="s">
        <v>254</v>
      </c>
      <c r="E264" s="47">
        <v>78286</v>
      </c>
      <c r="F264" s="46">
        <v>69</v>
      </c>
      <c r="G264" s="56">
        <v>5.1833333333333336</v>
      </c>
      <c r="H264" s="76"/>
      <c r="I264" s="79">
        <f t="shared" si="9"/>
        <v>0</v>
      </c>
      <c r="J264" s="78" t="str">
        <f t="shared" si="8"/>
        <v/>
      </c>
    </row>
    <row r="265" spans="1:10">
      <c r="A265" s="25">
        <v>264</v>
      </c>
      <c r="B265" s="25" t="s">
        <v>11</v>
      </c>
      <c r="C265" s="48" t="s">
        <v>10457</v>
      </c>
      <c r="D265" s="48" t="s">
        <v>254</v>
      </c>
      <c r="E265" s="47">
        <v>78286</v>
      </c>
      <c r="F265" s="46">
        <v>26</v>
      </c>
      <c r="G265" s="56">
        <v>11.94</v>
      </c>
      <c r="H265" s="76"/>
      <c r="I265" s="79">
        <f t="shared" si="9"/>
        <v>0</v>
      </c>
      <c r="J265" s="78" t="str">
        <f t="shared" si="8"/>
        <v/>
      </c>
    </row>
    <row r="266" spans="1:10">
      <c r="A266" s="25">
        <v>265</v>
      </c>
      <c r="B266" s="25" t="s">
        <v>11</v>
      </c>
      <c r="C266" s="48" t="s">
        <v>10456</v>
      </c>
      <c r="D266" s="48" t="s">
        <v>10455</v>
      </c>
      <c r="E266" s="47">
        <v>78286</v>
      </c>
      <c r="F266" s="46">
        <v>5</v>
      </c>
      <c r="G266" s="56">
        <v>68.256666666666661</v>
      </c>
      <c r="H266" s="76"/>
      <c r="I266" s="79">
        <f t="shared" si="9"/>
        <v>0</v>
      </c>
      <c r="J266" s="78" t="str">
        <f t="shared" si="8"/>
        <v/>
      </c>
    </row>
    <row r="267" spans="1:10">
      <c r="A267" s="25">
        <v>266</v>
      </c>
      <c r="B267" s="25" t="s">
        <v>11</v>
      </c>
      <c r="C267" s="48" t="s">
        <v>10454</v>
      </c>
      <c r="D267" s="48" t="s">
        <v>516</v>
      </c>
      <c r="E267" s="47">
        <v>78286</v>
      </c>
      <c r="F267" s="46">
        <v>5</v>
      </c>
      <c r="G267" s="56">
        <v>76.48</v>
      </c>
      <c r="H267" s="76"/>
      <c r="I267" s="79">
        <f t="shared" si="9"/>
        <v>0</v>
      </c>
      <c r="J267" s="78" t="str">
        <f t="shared" si="8"/>
        <v/>
      </c>
    </row>
    <row r="268" spans="1:10">
      <c r="A268" s="25">
        <v>267</v>
      </c>
      <c r="B268" s="25" t="s">
        <v>11</v>
      </c>
      <c r="C268" s="48" t="s">
        <v>10453</v>
      </c>
      <c r="D268" s="48" t="s">
        <v>10452</v>
      </c>
      <c r="E268" s="47">
        <v>78286</v>
      </c>
      <c r="F268" s="46">
        <v>5</v>
      </c>
      <c r="G268" s="56">
        <v>525.15</v>
      </c>
      <c r="H268" s="76"/>
      <c r="I268" s="79">
        <f t="shared" si="9"/>
        <v>0</v>
      </c>
      <c r="J268" s="78" t="str">
        <f t="shared" si="8"/>
        <v/>
      </c>
    </row>
    <row r="269" spans="1:10">
      <c r="A269" s="25">
        <v>268</v>
      </c>
      <c r="B269" s="25" t="s">
        <v>11</v>
      </c>
      <c r="C269" s="48" t="s">
        <v>10451</v>
      </c>
      <c r="D269" s="48" t="s">
        <v>10450</v>
      </c>
      <c r="E269" s="47">
        <v>78286</v>
      </c>
      <c r="F269" s="46">
        <v>5</v>
      </c>
      <c r="G269" s="56">
        <v>155.00333333333336</v>
      </c>
      <c r="H269" s="76"/>
      <c r="I269" s="79">
        <f t="shared" si="9"/>
        <v>0</v>
      </c>
      <c r="J269" s="78" t="str">
        <f t="shared" si="8"/>
        <v/>
      </c>
    </row>
    <row r="270" spans="1:10">
      <c r="A270" s="25">
        <v>269</v>
      </c>
      <c r="B270" s="25" t="s">
        <v>11</v>
      </c>
      <c r="C270" s="48" t="s">
        <v>10449</v>
      </c>
      <c r="D270" s="48" t="s">
        <v>10448</v>
      </c>
      <c r="E270" s="47">
        <v>78286</v>
      </c>
      <c r="F270" s="46">
        <v>5</v>
      </c>
      <c r="G270" s="56">
        <v>74.946666666666673</v>
      </c>
      <c r="H270" s="76"/>
      <c r="I270" s="79">
        <f t="shared" si="9"/>
        <v>0</v>
      </c>
      <c r="J270" s="78" t="str">
        <f t="shared" si="8"/>
        <v/>
      </c>
    </row>
    <row r="271" spans="1:10">
      <c r="A271" s="25">
        <v>270</v>
      </c>
      <c r="B271" s="25" t="s">
        <v>11</v>
      </c>
      <c r="C271" s="48" t="s">
        <v>10447</v>
      </c>
      <c r="D271" s="48" t="s">
        <v>2103</v>
      </c>
      <c r="E271" s="47">
        <v>78286</v>
      </c>
      <c r="F271" s="46">
        <v>5</v>
      </c>
      <c r="G271" s="56">
        <v>41.643333333333338</v>
      </c>
      <c r="H271" s="76"/>
      <c r="I271" s="79">
        <f t="shared" si="9"/>
        <v>0</v>
      </c>
      <c r="J271" s="78" t="str">
        <f t="shared" si="8"/>
        <v/>
      </c>
    </row>
    <row r="272" spans="1:10">
      <c r="A272" s="25">
        <v>271</v>
      </c>
      <c r="B272" s="25" t="s">
        <v>11</v>
      </c>
      <c r="C272" s="48" t="s">
        <v>10446</v>
      </c>
      <c r="D272" s="48" t="s">
        <v>10445</v>
      </c>
      <c r="E272" s="47">
        <v>78286</v>
      </c>
      <c r="F272" s="46">
        <v>5</v>
      </c>
      <c r="G272" s="56">
        <v>124.05</v>
      </c>
      <c r="H272" s="76"/>
      <c r="I272" s="79">
        <f t="shared" si="9"/>
        <v>0</v>
      </c>
      <c r="J272" s="78" t="str">
        <f t="shared" si="8"/>
        <v/>
      </c>
    </row>
    <row r="273" spans="1:10">
      <c r="A273" s="25">
        <v>272</v>
      </c>
      <c r="B273" s="25" t="s">
        <v>11</v>
      </c>
      <c r="C273" s="48" t="s">
        <v>10444</v>
      </c>
      <c r="D273" s="48" t="s">
        <v>10443</v>
      </c>
      <c r="E273" s="47">
        <v>78286</v>
      </c>
      <c r="F273" s="46">
        <v>5</v>
      </c>
      <c r="G273" s="56">
        <v>404</v>
      </c>
      <c r="H273" s="76"/>
      <c r="I273" s="79">
        <f t="shared" si="9"/>
        <v>0</v>
      </c>
      <c r="J273" s="78" t="str">
        <f t="shared" si="8"/>
        <v/>
      </c>
    </row>
    <row r="274" spans="1:10">
      <c r="A274" s="25">
        <v>273</v>
      </c>
      <c r="B274" s="25" t="s">
        <v>11</v>
      </c>
      <c r="C274" s="48" t="s">
        <v>10442</v>
      </c>
      <c r="D274" s="48" t="s">
        <v>10441</v>
      </c>
      <c r="E274" s="47">
        <v>78286</v>
      </c>
      <c r="F274" s="46">
        <v>12</v>
      </c>
      <c r="G274" s="56">
        <v>27.75</v>
      </c>
      <c r="H274" s="76"/>
      <c r="I274" s="79">
        <f t="shared" si="9"/>
        <v>0</v>
      </c>
      <c r="J274" s="78" t="str">
        <f t="shared" si="8"/>
        <v/>
      </c>
    </row>
    <row r="275" spans="1:10">
      <c r="A275" s="25">
        <v>274</v>
      </c>
      <c r="B275" s="25" t="s">
        <v>11</v>
      </c>
      <c r="C275" s="48" t="s">
        <v>10440</v>
      </c>
      <c r="D275" s="48" t="s">
        <v>10439</v>
      </c>
      <c r="E275" s="47">
        <v>78286</v>
      </c>
      <c r="F275" s="46">
        <v>5</v>
      </c>
      <c r="G275" s="56">
        <v>389.73333333333329</v>
      </c>
      <c r="H275" s="76"/>
      <c r="I275" s="79">
        <f t="shared" si="9"/>
        <v>0</v>
      </c>
      <c r="J275" s="78" t="str">
        <f t="shared" si="8"/>
        <v/>
      </c>
    </row>
    <row r="276" spans="1:10">
      <c r="A276" s="25">
        <v>275</v>
      </c>
      <c r="B276" s="25" t="s">
        <v>11</v>
      </c>
      <c r="C276" s="48" t="s">
        <v>10438</v>
      </c>
      <c r="D276" s="48" t="s">
        <v>10436</v>
      </c>
      <c r="E276" s="47">
        <v>78286</v>
      </c>
      <c r="F276" s="46">
        <v>5</v>
      </c>
      <c r="G276" s="56">
        <v>128.70666666666665</v>
      </c>
      <c r="H276" s="76"/>
      <c r="I276" s="79">
        <f t="shared" si="9"/>
        <v>0</v>
      </c>
      <c r="J276" s="78" t="str">
        <f t="shared" si="8"/>
        <v/>
      </c>
    </row>
    <row r="277" spans="1:10">
      <c r="A277" s="25">
        <v>276</v>
      </c>
      <c r="B277" s="25" t="s">
        <v>11</v>
      </c>
      <c r="C277" s="48" t="s">
        <v>10437</v>
      </c>
      <c r="D277" s="48" t="s">
        <v>10436</v>
      </c>
      <c r="E277" s="47">
        <v>78286</v>
      </c>
      <c r="F277" s="46">
        <v>5</v>
      </c>
      <c r="G277" s="56">
        <v>152.52666666666667</v>
      </c>
      <c r="H277" s="76"/>
      <c r="I277" s="79">
        <f t="shared" si="9"/>
        <v>0</v>
      </c>
      <c r="J277" s="78" t="str">
        <f t="shared" si="8"/>
        <v/>
      </c>
    </row>
    <row r="278" spans="1:10">
      <c r="A278" s="25">
        <v>277</v>
      </c>
      <c r="B278" s="25" t="s">
        <v>11</v>
      </c>
      <c r="C278" s="48" t="s">
        <v>10435</v>
      </c>
      <c r="D278" s="48" t="s">
        <v>1401</v>
      </c>
      <c r="E278" s="47">
        <v>78286</v>
      </c>
      <c r="F278" s="46">
        <v>5</v>
      </c>
      <c r="G278" s="56">
        <v>434.31333333333333</v>
      </c>
      <c r="H278" s="76"/>
      <c r="I278" s="79">
        <f t="shared" si="9"/>
        <v>0</v>
      </c>
      <c r="J278" s="78" t="str">
        <f t="shared" si="8"/>
        <v/>
      </c>
    </row>
    <row r="279" spans="1:10">
      <c r="A279" s="25">
        <v>278</v>
      </c>
      <c r="B279" s="25" t="s">
        <v>11</v>
      </c>
      <c r="C279" s="48" t="s">
        <v>10434</v>
      </c>
      <c r="D279" s="48" t="s">
        <v>10433</v>
      </c>
      <c r="E279" s="47">
        <v>78286</v>
      </c>
      <c r="F279" s="46">
        <v>11</v>
      </c>
      <c r="G279" s="56">
        <v>11.639999999999999</v>
      </c>
      <c r="H279" s="76"/>
      <c r="I279" s="79">
        <f t="shared" si="9"/>
        <v>0</v>
      </c>
      <c r="J279" s="78" t="str">
        <f t="shared" si="8"/>
        <v/>
      </c>
    </row>
    <row r="280" spans="1:10">
      <c r="A280" s="25">
        <v>279</v>
      </c>
      <c r="B280" s="25" t="s">
        <v>11</v>
      </c>
      <c r="C280" s="48" t="s">
        <v>10432</v>
      </c>
      <c r="D280" s="48" t="s">
        <v>1574</v>
      </c>
      <c r="E280" s="47">
        <v>78286</v>
      </c>
      <c r="F280" s="46">
        <v>5</v>
      </c>
      <c r="G280" s="56">
        <v>702.6</v>
      </c>
      <c r="H280" s="76"/>
      <c r="I280" s="79">
        <f t="shared" si="9"/>
        <v>0</v>
      </c>
      <c r="J280" s="78" t="str">
        <f t="shared" si="8"/>
        <v/>
      </c>
    </row>
    <row r="281" spans="1:10">
      <c r="A281" s="25">
        <v>280</v>
      </c>
      <c r="B281" s="25" t="s">
        <v>11</v>
      </c>
      <c r="C281" s="48" t="s">
        <v>10431</v>
      </c>
      <c r="D281" s="48" t="s">
        <v>10430</v>
      </c>
      <c r="E281" s="47">
        <v>78286</v>
      </c>
      <c r="F281" s="46">
        <v>16</v>
      </c>
      <c r="G281" s="56">
        <v>408.31666666666666</v>
      </c>
      <c r="H281" s="76"/>
      <c r="I281" s="79">
        <f t="shared" si="9"/>
        <v>0</v>
      </c>
      <c r="J281" s="78" t="str">
        <f t="shared" si="8"/>
        <v/>
      </c>
    </row>
    <row r="282" spans="1:10">
      <c r="A282" s="25">
        <v>281</v>
      </c>
      <c r="B282" s="25" t="s">
        <v>11</v>
      </c>
      <c r="C282" s="48" t="s">
        <v>10429</v>
      </c>
      <c r="D282" s="48" t="s">
        <v>10428</v>
      </c>
      <c r="E282" s="47">
        <v>78286</v>
      </c>
      <c r="F282" s="46">
        <v>5</v>
      </c>
      <c r="G282" s="56">
        <v>898.65</v>
      </c>
      <c r="H282" s="76"/>
      <c r="I282" s="79">
        <f t="shared" si="9"/>
        <v>0</v>
      </c>
      <c r="J282" s="78" t="str">
        <f t="shared" si="8"/>
        <v/>
      </c>
    </row>
    <row r="283" spans="1:10">
      <c r="A283" s="25">
        <v>282</v>
      </c>
      <c r="B283" s="25" t="s">
        <v>11</v>
      </c>
      <c r="C283" s="48" t="s">
        <v>10427</v>
      </c>
      <c r="D283" s="48" t="s">
        <v>10426</v>
      </c>
      <c r="E283" s="47">
        <v>78286</v>
      </c>
      <c r="F283" s="46">
        <v>5</v>
      </c>
      <c r="G283" s="56">
        <v>1350.29</v>
      </c>
      <c r="H283" s="76"/>
      <c r="I283" s="79">
        <f t="shared" si="9"/>
        <v>0</v>
      </c>
      <c r="J283" s="78" t="str">
        <f t="shared" si="8"/>
        <v/>
      </c>
    </row>
    <row r="284" spans="1:10">
      <c r="A284" s="25">
        <v>283</v>
      </c>
      <c r="B284" s="25" t="s">
        <v>11</v>
      </c>
      <c r="C284" s="48" t="s">
        <v>10425</v>
      </c>
      <c r="D284" s="48" t="s">
        <v>10423</v>
      </c>
      <c r="E284" s="47">
        <v>28884</v>
      </c>
      <c r="F284" s="46">
        <v>26</v>
      </c>
      <c r="G284" s="56">
        <v>175.89666666666665</v>
      </c>
      <c r="H284" s="76"/>
      <c r="I284" s="79">
        <f t="shared" si="9"/>
        <v>0</v>
      </c>
      <c r="J284" s="78" t="str">
        <f t="shared" si="8"/>
        <v/>
      </c>
    </row>
    <row r="285" spans="1:10">
      <c r="A285" s="25">
        <v>284</v>
      </c>
      <c r="B285" s="25" t="s">
        <v>11</v>
      </c>
      <c r="C285" s="48" t="s">
        <v>10424</v>
      </c>
      <c r="D285" s="48" t="s">
        <v>10423</v>
      </c>
      <c r="E285" s="47">
        <v>78286</v>
      </c>
      <c r="F285" s="46">
        <v>5</v>
      </c>
      <c r="G285" s="56">
        <v>172.07666666666668</v>
      </c>
      <c r="H285" s="76"/>
      <c r="I285" s="79">
        <f t="shared" si="9"/>
        <v>0</v>
      </c>
      <c r="J285" s="78" t="str">
        <f t="shared" si="8"/>
        <v/>
      </c>
    </row>
    <row r="286" spans="1:10">
      <c r="A286" s="25">
        <v>285</v>
      </c>
      <c r="B286" s="25" t="s">
        <v>11</v>
      </c>
      <c r="C286" s="48" t="s">
        <v>10422</v>
      </c>
      <c r="D286" s="48" t="s">
        <v>10421</v>
      </c>
      <c r="E286" s="47">
        <v>78286</v>
      </c>
      <c r="F286" s="46">
        <v>17</v>
      </c>
      <c r="G286" s="56">
        <v>324.72000000000003</v>
      </c>
      <c r="H286" s="76"/>
      <c r="I286" s="79">
        <f t="shared" si="9"/>
        <v>0</v>
      </c>
      <c r="J286" s="78" t="str">
        <f t="shared" si="8"/>
        <v/>
      </c>
    </row>
    <row r="287" spans="1:10">
      <c r="A287" s="25">
        <v>286</v>
      </c>
      <c r="B287" s="25" t="s">
        <v>11</v>
      </c>
      <c r="C287" s="48" t="s">
        <v>10420</v>
      </c>
      <c r="D287" s="48" t="s">
        <v>1407</v>
      </c>
      <c r="E287" s="47">
        <v>78286</v>
      </c>
      <c r="F287" s="46">
        <v>7</v>
      </c>
      <c r="G287" s="56">
        <v>523.2833333333333</v>
      </c>
      <c r="H287" s="76"/>
      <c r="I287" s="79">
        <f t="shared" si="9"/>
        <v>0</v>
      </c>
      <c r="J287" s="78" t="str">
        <f t="shared" si="8"/>
        <v/>
      </c>
    </row>
    <row r="288" spans="1:10">
      <c r="A288" s="25">
        <v>287</v>
      </c>
      <c r="B288" s="25" t="s">
        <v>11</v>
      </c>
      <c r="C288" s="48" t="s">
        <v>10419</v>
      </c>
      <c r="D288" s="48" t="s">
        <v>1380</v>
      </c>
      <c r="E288" s="47">
        <v>78286</v>
      </c>
      <c r="F288" s="46">
        <v>14</v>
      </c>
      <c r="G288" s="56">
        <v>355.65666666666658</v>
      </c>
      <c r="H288" s="76"/>
      <c r="I288" s="79">
        <f t="shared" si="9"/>
        <v>0</v>
      </c>
      <c r="J288" s="78" t="str">
        <f t="shared" si="8"/>
        <v/>
      </c>
    </row>
    <row r="289" spans="1:10">
      <c r="A289" s="25">
        <v>288</v>
      </c>
      <c r="B289" s="25" t="s">
        <v>11</v>
      </c>
      <c r="C289" s="48" t="s">
        <v>10418</v>
      </c>
      <c r="D289" s="48" t="s">
        <v>1003</v>
      </c>
      <c r="E289" s="47">
        <v>78286</v>
      </c>
      <c r="F289" s="46">
        <v>5</v>
      </c>
      <c r="G289" s="56">
        <v>359.03333333333336</v>
      </c>
      <c r="H289" s="76"/>
      <c r="I289" s="79">
        <f t="shared" si="9"/>
        <v>0</v>
      </c>
      <c r="J289" s="78" t="str">
        <f t="shared" si="8"/>
        <v/>
      </c>
    </row>
    <row r="290" spans="1:10">
      <c r="A290" s="25">
        <v>289</v>
      </c>
      <c r="B290" s="25" t="s">
        <v>11</v>
      </c>
      <c r="C290" s="48" t="s">
        <v>10417</v>
      </c>
      <c r="D290" s="48" t="s">
        <v>1003</v>
      </c>
      <c r="E290" s="47">
        <v>97613</v>
      </c>
      <c r="F290" s="46">
        <v>24</v>
      </c>
      <c r="G290" s="56">
        <v>258.61333333333329</v>
      </c>
      <c r="H290" s="76"/>
      <c r="I290" s="79">
        <f t="shared" si="9"/>
        <v>0</v>
      </c>
      <c r="J290" s="78" t="str">
        <f t="shared" si="8"/>
        <v/>
      </c>
    </row>
    <row r="291" spans="1:10">
      <c r="A291" s="25">
        <v>290</v>
      </c>
      <c r="B291" s="25" t="s">
        <v>11</v>
      </c>
      <c r="C291" s="48" t="s">
        <v>10416</v>
      </c>
      <c r="D291" s="48" t="s">
        <v>10415</v>
      </c>
      <c r="E291" s="47">
        <v>78286</v>
      </c>
      <c r="F291" s="46">
        <v>5</v>
      </c>
      <c r="G291" s="56">
        <v>1293.6966666666665</v>
      </c>
      <c r="H291" s="76"/>
      <c r="I291" s="79">
        <f t="shared" si="9"/>
        <v>0</v>
      </c>
      <c r="J291" s="78" t="str">
        <f t="shared" si="8"/>
        <v/>
      </c>
    </row>
    <row r="292" spans="1:10">
      <c r="A292" s="25">
        <v>291</v>
      </c>
      <c r="B292" s="25" t="s">
        <v>11</v>
      </c>
      <c r="C292" s="48" t="s">
        <v>10414</v>
      </c>
      <c r="D292" s="48" t="s">
        <v>1531</v>
      </c>
      <c r="E292" s="47">
        <v>98769</v>
      </c>
      <c r="F292" s="46">
        <v>5</v>
      </c>
      <c r="G292" s="56">
        <v>870.64666666666665</v>
      </c>
      <c r="H292" s="76"/>
      <c r="I292" s="79">
        <f t="shared" si="9"/>
        <v>0</v>
      </c>
      <c r="J292" s="78" t="str">
        <f t="shared" si="8"/>
        <v/>
      </c>
    </row>
    <row r="293" spans="1:10">
      <c r="A293" s="25">
        <v>292</v>
      </c>
      <c r="B293" s="25" t="s">
        <v>11</v>
      </c>
      <c r="C293" s="48" t="s">
        <v>10413</v>
      </c>
      <c r="D293" s="48" t="s">
        <v>10412</v>
      </c>
      <c r="E293" s="47">
        <v>78286</v>
      </c>
      <c r="F293" s="46">
        <v>5</v>
      </c>
      <c r="G293" s="56">
        <v>2300.5666666666666</v>
      </c>
      <c r="H293" s="76"/>
      <c r="I293" s="79">
        <f t="shared" si="9"/>
        <v>0</v>
      </c>
      <c r="J293" s="78" t="str">
        <f t="shared" si="8"/>
        <v/>
      </c>
    </row>
    <row r="294" spans="1:10">
      <c r="A294" s="25">
        <v>293</v>
      </c>
      <c r="B294" s="25" t="s">
        <v>11</v>
      </c>
      <c r="C294" s="48" t="s">
        <v>10411</v>
      </c>
      <c r="D294" s="48" t="s">
        <v>10410</v>
      </c>
      <c r="E294" s="47">
        <v>78286</v>
      </c>
      <c r="F294" s="46">
        <v>5</v>
      </c>
      <c r="G294" s="56">
        <v>217.24</v>
      </c>
      <c r="H294" s="76"/>
      <c r="I294" s="79">
        <f t="shared" si="9"/>
        <v>0</v>
      </c>
      <c r="J294" s="78" t="str">
        <f t="shared" si="8"/>
        <v/>
      </c>
    </row>
    <row r="295" spans="1:10">
      <c r="A295" s="25">
        <v>294</v>
      </c>
      <c r="B295" s="25" t="s">
        <v>11</v>
      </c>
      <c r="C295" s="48" t="s">
        <v>10409</v>
      </c>
      <c r="D295" s="48" t="s">
        <v>10198</v>
      </c>
      <c r="E295" s="47">
        <v>78286</v>
      </c>
      <c r="F295" s="46">
        <v>5</v>
      </c>
      <c r="G295" s="56">
        <v>228.18666666666664</v>
      </c>
      <c r="H295" s="76"/>
      <c r="I295" s="79">
        <f t="shared" si="9"/>
        <v>0</v>
      </c>
      <c r="J295" s="78" t="str">
        <f t="shared" si="8"/>
        <v/>
      </c>
    </row>
    <row r="296" spans="1:10">
      <c r="A296" s="25">
        <v>295</v>
      </c>
      <c r="B296" s="25" t="s">
        <v>11</v>
      </c>
      <c r="C296" s="48" t="s">
        <v>10408</v>
      </c>
      <c r="D296" s="48" t="s">
        <v>10407</v>
      </c>
      <c r="E296" s="47">
        <v>78286</v>
      </c>
      <c r="F296" s="46">
        <v>5</v>
      </c>
      <c r="G296" s="56">
        <v>344.31</v>
      </c>
      <c r="H296" s="76"/>
      <c r="I296" s="79">
        <f t="shared" si="9"/>
        <v>0</v>
      </c>
      <c r="J296" s="78" t="str">
        <f t="shared" si="8"/>
        <v/>
      </c>
    </row>
    <row r="297" spans="1:10">
      <c r="A297" s="25">
        <v>296</v>
      </c>
      <c r="B297" s="25" t="s">
        <v>11</v>
      </c>
      <c r="C297" s="48" t="s">
        <v>10406</v>
      </c>
      <c r="D297" s="48" t="s">
        <v>10330</v>
      </c>
      <c r="E297" s="47">
        <v>78286</v>
      </c>
      <c r="F297" s="46">
        <v>5</v>
      </c>
      <c r="G297" s="56">
        <v>1122.1266666666668</v>
      </c>
      <c r="H297" s="76"/>
      <c r="I297" s="79">
        <f t="shared" si="9"/>
        <v>0</v>
      </c>
      <c r="J297" s="78" t="str">
        <f t="shared" si="8"/>
        <v/>
      </c>
    </row>
    <row r="298" spans="1:10">
      <c r="A298" s="25">
        <v>297</v>
      </c>
      <c r="B298" s="25" t="s">
        <v>11</v>
      </c>
      <c r="C298" s="48" t="s">
        <v>10405</v>
      </c>
      <c r="D298" s="48" t="s">
        <v>10404</v>
      </c>
      <c r="E298" s="47">
        <v>78286</v>
      </c>
      <c r="F298" s="46">
        <v>5</v>
      </c>
      <c r="G298" s="56">
        <v>1216.3133333333333</v>
      </c>
      <c r="H298" s="76"/>
      <c r="I298" s="79">
        <f t="shared" si="9"/>
        <v>0</v>
      </c>
      <c r="J298" s="78" t="str">
        <f t="shared" si="8"/>
        <v/>
      </c>
    </row>
    <row r="299" spans="1:10">
      <c r="A299" s="25">
        <v>298</v>
      </c>
      <c r="B299" s="25" t="s">
        <v>11</v>
      </c>
      <c r="C299" s="48" t="s">
        <v>10403</v>
      </c>
      <c r="D299" s="48" t="s">
        <v>2384</v>
      </c>
      <c r="E299" s="47">
        <v>78286</v>
      </c>
      <c r="F299" s="46">
        <v>5</v>
      </c>
      <c r="G299" s="56">
        <v>13874.090000000002</v>
      </c>
      <c r="H299" s="76"/>
      <c r="I299" s="79">
        <f t="shared" si="9"/>
        <v>0</v>
      </c>
      <c r="J299" s="78" t="str">
        <f t="shared" si="8"/>
        <v/>
      </c>
    </row>
    <row r="300" spans="1:10">
      <c r="A300" s="25">
        <v>299</v>
      </c>
      <c r="B300" s="25" t="s">
        <v>11</v>
      </c>
      <c r="C300" s="48" t="s">
        <v>10402</v>
      </c>
      <c r="D300" s="48" t="s">
        <v>1574</v>
      </c>
      <c r="E300" s="47">
        <v>78286</v>
      </c>
      <c r="F300" s="46">
        <v>13</v>
      </c>
      <c r="G300" s="56">
        <v>198.91</v>
      </c>
      <c r="H300" s="76"/>
      <c r="I300" s="79">
        <f t="shared" si="9"/>
        <v>0</v>
      </c>
      <c r="J300" s="78" t="str">
        <f t="shared" si="8"/>
        <v/>
      </c>
    </row>
    <row r="301" spans="1:10">
      <c r="A301" s="25">
        <v>300</v>
      </c>
      <c r="B301" s="25" t="s">
        <v>11</v>
      </c>
      <c r="C301" s="48" t="s">
        <v>10401</v>
      </c>
      <c r="D301" s="48" t="s">
        <v>10400</v>
      </c>
      <c r="E301" s="47">
        <v>78286</v>
      </c>
      <c r="F301" s="46">
        <v>5</v>
      </c>
      <c r="G301" s="56">
        <v>136.04666666666668</v>
      </c>
      <c r="H301" s="76"/>
      <c r="I301" s="79">
        <f t="shared" si="9"/>
        <v>0</v>
      </c>
      <c r="J301" s="78" t="str">
        <f t="shared" si="8"/>
        <v/>
      </c>
    </row>
    <row r="302" spans="1:10">
      <c r="A302" s="25">
        <v>301</v>
      </c>
      <c r="B302" s="25" t="s">
        <v>11</v>
      </c>
      <c r="C302" s="48" t="s">
        <v>10399</v>
      </c>
      <c r="D302" s="48" t="s">
        <v>1745</v>
      </c>
      <c r="E302" s="47">
        <v>78286</v>
      </c>
      <c r="F302" s="46">
        <v>18</v>
      </c>
      <c r="G302" s="56">
        <v>14.546666666666667</v>
      </c>
      <c r="H302" s="76"/>
      <c r="I302" s="79">
        <f t="shared" si="9"/>
        <v>0</v>
      </c>
      <c r="J302" s="78" t="str">
        <f t="shared" si="8"/>
        <v/>
      </c>
    </row>
    <row r="303" spans="1:10">
      <c r="A303" s="25">
        <v>302</v>
      </c>
      <c r="B303" s="25" t="s">
        <v>11</v>
      </c>
      <c r="C303" s="48" t="s">
        <v>10398</v>
      </c>
      <c r="D303" s="48" t="s">
        <v>1380</v>
      </c>
      <c r="E303" s="47">
        <v>78286</v>
      </c>
      <c r="F303" s="46">
        <v>5</v>
      </c>
      <c r="G303" s="56">
        <v>282.49</v>
      </c>
      <c r="H303" s="76"/>
      <c r="I303" s="79">
        <f t="shared" si="9"/>
        <v>0</v>
      </c>
      <c r="J303" s="78" t="str">
        <f t="shared" si="8"/>
        <v/>
      </c>
    </row>
    <row r="304" spans="1:10">
      <c r="A304" s="25">
        <v>303</v>
      </c>
      <c r="B304" s="25" t="s">
        <v>11</v>
      </c>
      <c r="C304" s="48" t="s">
        <v>10397</v>
      </c>
      <c r="D304" s="48" t="s">
        <v>909</v>
      </c>
      <c r="E304" s="47">
        <v>78286</v>
      </c>
      <c r="F304" s="46">
        <v>6</v>
      </c>
      <c r="G304" s="56">
        <v>322.52999999999997</v>
      </c>
      <c r="H304" s="76"/>
      <c r="I304" s="79">
        <f t="shared" si="9"/>
        <v>0</v>
      </c>
      <c r="J304" s="78" t="str">
        <f t="shared" si="8"/>
        <v/>
      </c>
    </row>
    <row r="305" spans="1:10">
      <c r="A305" s="25">
        <v>304</v>
      </c>
      <c r="B305" s="25" t="s">
        <v>11</v>
      </c>
      <c r="C305" s="48" t="s">
        <v>10396</v>
      </c>
      <c r="D305" s="48" t="s">
        <v>10395</v>
      </c>
      <c r="E305" s="47">
        <v>78286</v>
      </c>
      <c r="F305" s="46">
        <v>5</v>
      </c>
      <c r="G305" s="56">
        <v>23.25333333333333</v>
      </c>
      <c r="H305" s="76"/>
      <c r="I305" s="79">
        <f t="shared" si="9"/>
        <v>0</v>
      </c>
      <c r="J305" s="78" t="str">
        <f t="shared" si="8"/>
        <v/>
      </c>
    </row>
    <row r="306" spans="1:10">
      <c r="A306" s="25">
        <v>305</v>
      </c>
      <c r="B306" s="25" t="s">
        <v>11</v>
      </c>
      <c r="C306" s="48" t="s">
        <v>10394</v>
      </c>
      <c r="D306" s="48" t="s">
        <v>10393</v>
      </c>
      <c r="E306" s="47">
        <v>78286</v>
      </c>
      <c r="F306" s="46">
        <v>6</v>
      </c>
      <c r="G306" s="56">
        <v>113.45</v>
      </c>
      <c r="H306" s="76"/>
      <c r="I306" s="79">
        <f t="shared" si="9"/>
        <v>0</v>
      </c>
      <c r="J306" s="78" t="str">
        <f t="shared" si="8"/>
        <v/>
      </c>
    </row>
    <row r="307" spans="1:10">
      <c r="A307" s="25">
        <v>306</v>
      </c>
      <c r="B307" s="25" t="s">
        <v>11</v>
      </c>
      <c r="C307" s="48" t="s">
        <v>10392</v>
      </c>
      <c r="D307" s="48" t="s">
        <v>10391</v>
      </c>
      <c r="E307" s="47">
        <v>78286</v>
      </c>
      <c r="F307" s="46">
        <v>12</v>
      </c>
      <c r="G307" s="56">
        <v>109.16000000000001</v>
      </c>
      <c r="H307" s="76"/>
      <c r="I307" s="79">
        <f t="shared" si="9"/>
        <v>0</v>
      </c>
      <c r="J307" s="78" t="str">
        <f t="shared" si="8"/>
        <v/>
      </c>
    </row>
    <row r="308" spans="1:10">
      <c r="A308" s="25">
        <v>307</v>
      </c>
      <c r="B308" s="25" t="s">
        <v>11</v>
      </c>
      <c r="C308" s="48" t="s">
        <v>10389</v>
      </c>
      <c r="D308" s="48" t="s">
        <v>881</v>
      </c>
      <c r="E308" s="47">
        <v>78286</v>
      </c>
      <c r="F308" s="46">
        <v>5</v>
      </c>
      <c r="G308" s="56">
        <v>196.59</v>
      </c>
      <c r="H308" s="76"/>
      <c r="I308" s="79">
        <f t="shared" si="9"/>
        <v>0</v>
      </c>
      <c r="J308" s="78" t="str">
        <f t="shared" si="8"/>
        <v/>
      </c>
    </row>
    <row r="309" spans="1:10">
      <c r="A309" s="25">
        <v>308</v>
      </c>
      <c r="B309" s="25" t="s">
        <v>11</v>
      </c>
      <c r="C309" s="48" t="s">
        <v>10388</v>
      </c>
      <c r="D309" s="48" t="s">
        <v>10387</v>
      </c>
      <c r="E309" s="47">
        <v>78286</v>
      </c>
      <c r="F309" s="46">
        <v>5</v>
      </c>
      <c r="G309" s="56">
        <v>2184.3000000000002</v>
      </c>
      <c r="H309" s="76"/>
      <c r="I309" s="79">
        <f t="shared" si="9"/>
        <v>0</v>
      </c>
      <c r="J309" s="78" t="str">
        <f t="shared" si="8"/>
        <v/>
      </c>
    </row>
    <row r="310" spans="1:10">
      <c r="A310" s="25">
        <v>309</v>
      </c>
      <c r="B310" s="25" t="s">
        <v>11</v>
      </c>
      <c r="C310" s="48" t="s">
        <v>10386</v>
      </c>
      <c r="D310" s="48" t="s">
        <v>2327</v>
      </c>
      <c r="E310" s="47">
        <v>78286</v>
      </c>
      <c r="F310" s="46">
        <v>6</v>
      </c>
      <c r="G310" s="56">
        <v>1976.34</v>
      </c>
      <c r="H310" s="76"/>
      <c r="I310" s="79">
        <f t="shared" si="9"/>
        <v>0</v>
      </c>
      <c r="J310" s="78" t="str">
        <f t="shared" si="8"/>
        <v/>
      </c>
    </row>
    <row r="311" spans="1:10">
      <c r="A311" s="25">
        <v>310</v>
      </c>
      <c r="B311" s="25" t="s">
        <v>11</v>
      </c>
      <c r="C311" s="48" t="s">
        <v>10385</v>
      </c>
      <c r="D311" s="48" t="s">
        <v>10384</v>
      </c>
      <c r="E311" s="47">
        <v>78286</v>
      </c>
      <c r="F311" s="46">
        <v>5</v>
      </c>
      <c r="G311" s="56">
        <v>8607.4133333333339</v>
      </c>
      <c r="H311" s="76"/>
      <c r="I311" s="79">
        <f t="shared" si="9"/>
        <v>0</v>
      </c>
      <c r="J311" s="78" t="str">
        <f t="shared" si="8"/>
        <v/>
      </c>
    </row>
    <row r="312" spans="1:10">
      <c r="A312" s="25">
        <v>311</v>
      </c>
      <c r="B312" s="25" t="s">
        <v>11</v>
      </c>
      <c r="C312" s="48" t="s">
        <v>10383</v>
      </c>
      <c r="D312" s="48" t="s">
        <v>10382</v>
      </c>
      <c r="E312" s="47">
        <v>78286</v>
      </c>
      <c r="F312" s="46">
        <v>10</v>
      </c>
      <c r="G312" s="56">
        <v>2178.9933333333333</v>
      </c>
      <c r="H312" s="76"/>
      <c r="I312" s="79">
        <f t="shared" si="9"/>
        <v>0</v>
      </c>
      <c r="J312" s="78" t="str">
        <f t="shared" si="8"/>
        <v/>
      </c>
    </row>
    <row r="313" spans="1:10">
      <c r="A313" s="25">
        <v>312</v>
      </c>
      <c r="B313" s="25" t="s">
        <v>11</v>
      </c>
      <c r="C313" s="48" t="s">
        <v>10381</v>
      </c>
      <c r="D313" s="48" t="s">
        <v>876</v>
      </c>
      <c r="E313" s="47">
        <v>78286</v>
      </c>
      <c r="F313" s="46">
        <v>32</v>
      </c>
      <c r="G313" s="56">
        <v>103.48333333333333</v>
      </c>
      <c r="H313" s="76"/>
      <c r="I313" s="79">
        <f t="shared" si="9"/>
        <v>0</v>
      </c>
      <c r="J313" s="78" t="str">
        <f t="shared" si="8"/>
        <v/>
      </c>
    </row>
    <row r="314" spans="1:10">
      <c r="A314" s="25">
        <v>313</v>
      </c>
      <c r="B314" s="25" t="s">
        <v>11</v>
      </c>
      <c r="C314" s="48" t="s">
        <v>10380</v>
      </c>
      <c r="D314" s="48" t="s">
        <v>70</v>
      </c>
      <c r="E314" s="47">
        <v>78286</v>
      </c>
      <c r="F314" s="46">
        <v>16</v>
      </c>
      <c r="G314" s="56">
        <v>12.076666666666666</v>
      </c>
      <c r="H314" s="76"/>
      <c r="I314" s="79">
        <f t="shared" si="9"/>
        <v>0</v>
      </c>
      <c r="J314" s="78" t="str">
        <f t="shared" si="8"/>
        <v/>
      </c>
    </row>
    <row r="315" spans="1:10">
      <c r="A315" s="25">
        <v>314</v>
      </c>
      <c r="B315" s="25" t="s">
        <v>11</v>
      </c>
      <c r="C315" s="48" t="s">
        <v>10379</v>
      </c>
      <c r="D315" s="48" t="s">
        <v>1867</v>
      </c>
      <c r="E315" s="47">
        <v>78286</v>
      </c>
      <c r="F315" s="46">
        <v>5</v>
      </c>
      <c r="G315" s="56">
        <v>16.763333333333335</v>
      </c>
      <c r="H315" s="76"/>
      <c r="I315" s="79">
        <f t="shared" si="9"/>
        <v>0</v>
      </c>
      <c r="J315" s="78" t="str">
        <f t="shared" si="8"/>
        <v/>
      </c>
    </row>
    <row r="316" spans="1:10">
      <c r="A316" s="25">
        <v>315</v>
      </c>
      <c r="B316" s="25" t="s">
        <v>11</v>
      </c>
      <c r="C316" s="48" t="s">
        <v>10378</v>
      </c>
      <c r="D316" s="48" t="s">
        <v>10377</v>
      </c>
      <c r="E316" s="47">
        <v>33514</v>
      </c>
      <c r="F316" s="46">
        <v>5</v>
      </c>
      <c r="G316" s="56">
        <v>11.93</v>
      </c>
      <c r="H316" s="76"/>
      <c r="I316" s="79">
        <f t="shared" si="9"/>
        <v>0</v>
      </c>
      <c r="J316" s="78" t="str">
        <f t="shared" si="8"/>
        <v/>
      </c>
    </row>
    <row r="317" spans="1:10">
      <c r="A317" s="25">
        <v>316</v>
      </c>
      <c r="B317" s="25" t="s">
        <v>11</v>
      </c>
      <c r="C317" s="48" t="s">
        <v>10376</v>
      </c>
      <c r="D317" s="48" t="s">
        <v>2125</v>
      </c>
      <c r="E317" s="47">
        <v>78286</v>
      </c>
      <c r="F317" s="46">
        <v>74</v>
      </c>
      <c r="G317" s="56">
        <v>44.52</v>
      </c>
      <c r="H317" s="76"/>
      <c r="I317" s="79">
        <f t="shared" si="9"/>
        <v>0</v>
      </c>
      <c r="J317" s="78" t="str">
        <f t="shared" si="8"/>
        <v/>
      </c>
    </row>
    <row r="318" spans="1:10">
      <c r="A318" s="25">
        <v>317</v>
      </c>
      <c r="B318" s="25" t="s">
        <v>11</v>
      </c>
      <c r="C318" s="48" t="s">
        <v>10375</v>
      </c>
      <c r="D318" s="48" t="s">
        <v>1574</v>
      </c>
      <c r="E318" s="47">
        <v>78286</v>
      </c>
      <c r="F318" s="46">
        <v>5</v>
      </c>
      <c r="G318" s="56">
        <v>1764</v>
      </c>
      <c r="H318" s="76"/>
      <c r="I318" s="79">
        <f t="shared" si="9"/>
        <v>0</v>
      </c>
      <c r="J318" s="78" t="str">
        <f t="shared" si="8"/>
        <v/>
      </c>
    </row>
    <row r="319" spans="1:10">
      <c r="A319" s="25">
        <v>318</v>
      </c>
      <c r="B319" s="25" t="s">
        <v>11</v>
      </c>
      <c r="C319" s="48" t="s">
        <v>10374</v>
      </c>
      <c r="D319" s="48" t="s">
        <v>1282</v>
      </c>
      <c r="E319" s="47">
        <v>78286</v>
      </c>
      <c r="F319" s="46">
        <v>68</v>
      </c>
      <c r="G319" s="56">
        <v>26.77333333333333</v>
      </c>
      <c r="H319" s="76"/>
      <c r="I319" s="79">
        <f t="shared" si="9"/>
        <v>0</v>
      </c>
      <c r="J319" s="78" t="str">
        <f t="shared" si="8"/>
        <v/>
      </c>
    </row>
    <row r="320" spans="1:10">
      <c r="A320" s="25">
        <v>319</v>
      </c>
      <c r="B320" s="25" t="s">
        <v>11</v>
      </c>
      <c r="C320" s="48" t="s">
        <v>10373</v>
      </c>
      <c r="D320" s="48" t="s">
        <v>10372</v>
      </c>
      <c r="E320" s="47">
        <v>78286</v>
      </c>
      <c r="F320" s="46">
        <v>5</v>
      </c>
      <c r="G320" s="56">
        <v>78.16</v>
      </c>
      <c r="H320" s="76"/>
      <c r="I320" s="79">
        <f t="shared" si="9"/>
        <v>0</v>
      </c>
      <c r="J320" s="78" t="str">
        <f t="shared" si="8"/>
        <v/>
      </c>
    </row>
    <row r="321" spans="1:10">
      <c r="A321" s="25">
        <v>320</v>
      </c>
      <c r="B321" s="25" t="s">
        <v>11</v>
      </c>
      <c r="C321" s="48" t="s">
        <v>10371</v>
      </c>
      <c r="D321" s="48" t="s">
        <v>252</v>
      </c>
      <c r="E321" s="47">
        <v>78286</v>
      </c>
      <c r="F321" s="46">
        <v>16</v>
      </c>
      <c r="G321" s="56">
        <v>3.17</v>
      </c>
      <c r="H321" s="76"/>
      <c r="I321" s="79">
        <f t="shared" si="9"/>
        <v>0</v>
      </c>
      <c r="J321" s="78" t="str">
        <f t="shared" si="8"/>
        <v/>
      </c>
    </row>
    <row r="322" spans="1:10">
      <c r="A322" s="25">
        <v>321</v>
      </c>
      <c r="B322" s="25" t="s">
        <v>11</v>
      </c>
      <c r="C322" s="48" t="s">
        <v>10370</v>
      </c>
      <c r="D322" s="48" t="s">
        <v>10357</v>
      </c>
      <c r="E322" s="47">
        <v>78286</v>
      </c>
      <c r="F322" s="46">
        <v>11</v>
      </c>
      <c r="G322" s="56">
        <v>11.21</v>
      </c>
      <c r="H322" s="76"/>
      <c r="I322" s="79">
        <f t="shared" si="9"/>
        <v>0</v>
      </c>
      <c r="J322" s="78" t="str">
        <f t="shared" ref="J322:J385" si="10">IF(H:H&gt;G:G, "Above Estimated Unit Price", "")</f>
        <v/>
      </c>
    </row>
    <row r="323" spans="1:10">
      <c r="A323" s="25">
        <v>322</v>
      </c>
      <c r="B323" s="25" t="s">
        <v>11</v>
      </c>
      <c r="C323" s="48" t="s">
        <v>10369</v>
      </c>
      <c r="D323" s="48" t="s">
        <v>10368</v>
      </c>
      <c r="E323" s="47">
        <v>78286</v>
      </c>
      <c r="F323" s="46">
        <v>9</v>
      </c>
      <c r="G323" s="56">
        <v>46.580000000000005</v>
      </c>
      <c r="H323" s="76"/>
      <c r="I323" s="79">
        <f t="shared" ref="I323:I386" si="11">H323*F323</f>
        <v>0</v>
      </c>
      <c r="J323" s="78" t="str">
        <f t="shared" si="10"/>
        <v/>
      </c>
    </row>
    <row r="324" spans="1:10">
      <c r="A324" s="25">
        <v>323</v>
      </c>
      <c r="B324" s="25" t="s">
        <v>11</v>
      </c>
      <c r="C324" s="48" t="s">
        <v>10367</v>
      </c>
      <c r="D324" s="48" t="s">
        <v>10366</v>
      </c>
      <c r="E324" s="47">
        <v>78286</v>
      </c>
      <c r="F324" s="46">
        <v>19</v>
      </c>
      <c r="G324" s="56">
        <v>120.13999999999999</v>
      </c>
      <c r="H324" s="76"/>
      <c r="I324" s="79">
        <f t="shared" si="11"/>
        <v>0</v>
      </c>
      <c r="J324" s="78" t="str">
        <f t="shared" si="10"/>
        <v/>
      </c>
    </row>
    <row r="325" spans="1:10">
      <c r="A325" s="25">
        <v>324</v>
      </c>
      <c r="B325" s="25" t="s">
        <v>11</v>
      </c>
      <c r="C325" s="48" t="s">
        <v>10365</v>
      </c>
      <c r="D325" s="48" t="s">
        <v>10364</v>
      </c>
      <c r="E325" s="47">
        <v>78286</v>
      </c>
      <c r="F325" s="46">
        <v>5</v>
      </c>
      <c r="G325" s="56">
        <v>131.16</v>
      </c>
      <c r="H325" s="76"/>
      <c r="I325" s="79">
        <f t="shared" si="11"/>
        <v>0</v>
      </c>
      <c r="J325" s="78" t="str">
        <f t="shared" si="10"/>
        <v/>
      </c>
    </row>
    <row r="326" spans="1:10">
      <c r="A326" s="25">
        <v>325</v>
      </c>
      <c r="B326" s="25" t="s">
        <v>11</v>
      </c>
      <c r="C326" s="48" t="s">
        <v>10363</v>
      </c>
      <c r="D326" s="48" t="s">
        <v>10362</v>
      </c>
      <c r="E326" s="47">
        <v>78286</v>
      </c>
      <c r="F326" s="46">
        <v>5</v>
      </c>
      <c r="G326" s="56">
        <v>116.29</v>
      </c>
      <c r="H326" s="76"/>
      <c r="I326" s="79">
        <f t="shared" si="11"/>
        <v>0</v>
      </c>
      <c r="J326" s="78" t="str">
        <f t="shared" si="10"/>
        <v/>
      </c>
    </row>
    <row r="327" spans="1:10">
      <c r="A327" s="25">
        <v>326</v>
      </c>
      <c r="B327" s="25" t="s">
        <v>11</v>
      </c>
      <c r="C327" s="48" t="s">
        <v>10361</v>
      </c>
      <c r="D327" s="48" t="s">
        <v>10360</v>
      </c>
      <c r="E327" s="47">
        <v>78286</v>
      </c>
      <c r="F327" s="46">
        <v>5</v>
      </c>
      <c r="G327" s="56">
        <v>28.01</v>
      </c>
      <c r="H327" s="76"/>
      <c r="I327" s="79">
        <f t="shared" si="11"/>
        <v>0</v>
      </c>
      <c r="J327" s="78" t="str">
        <f t="shared" si="10"/>
        <v/>
      </c>
    </row>
    <row r="328" spans="1:10">
      <c r="A328" s="25">
        <v>327</v>
      </c>
      <c r="B328" s="25" t="s">
        <v>11</v>
      </c>
      <c r="C328" s="48" t="s">
        <v>10359</v>
      </c>
      <c r="D328" s="48" t="s">
        <v>2244</v>
      </c>
      <c r="E328" s="47">
        <v>78286</v>
      </c>
      <c r="F328" s="46">
        <v>34</v>
      </c>
      <c r="G328" s="56">
        <v>5.6499999999999995</v>
      </c>
      <c r="H328" s="76"/>
      <c r="I328" s="79">
        <f t="shared" si="11"/>
        <v>0</v>
      </c>
      <c r="J328" s="78" t="str">
        <f t="shared" si="10"/>
        <v/>
      </c>
    </row>
    <row r="329" spans="1:10">
      <c r="A329" s="25">
        <v>328</v>
      </c>
      <c r="B329" s="25" t="s">
        <v>11</v>
      </c>
      <c r="C329" s="48" t="s">
        <v>10358</v>
      </c>
      <c r="D329" s="48" t="s">
        <v>10357</v>
      </c>
      <c r="E329" s="47">
        <v>78286</v>
      </c>
      <c r="F329" s="46">
        <v>14</v>
      </c>
      <c r="G329" s="56">
        <v>9.89</v>
      </c>
      <c r="H329" s="76"/>
      <c r="I329" s="79">
        <f t="shared" si="11"/>
        <v>0</v>
      </c>
      <c r="J329" s="78" t="str">
        <f t="shared" si="10"/>
        <v/>
      </c>
    </row>
    <row r="330" spans="1:10">
      <c r="A330" s="25">
        <v>329</v>
      </c>
      <c r="B330" s="25" t="s">
        <v>11</v>
      </c>
      <c r="C330" s="48" t="s">
        <v>10356</v>
      </c>
      <c r="D330" s="48" t="s">
        <v>10354</v>
      </c>
      <c r="E330" s="47">
        <v>78286</v>
      </c>
      <c r="F330" s="46">
        <v>5</v>
      </c>
      <c r="G330" s="56">
        <v>934.21</v>
      </c>
      <c r="H330" s="76"/>
      <c r="I330" s="79">
        <f t="shared" si="11"/>
        <v>0</v>
      </c>
      <c r="J330" s="78" t="str">
        <f t="shared" si="10"/>
        <v/>
      </c>
    </row>
    <row r="331" spans="1:10">
      <c r="A331" s="25">
        <v>330</v>
      </c>
      <c r="B331" s="25" t="s">
        <v>11</v>
      </c>
      <c r="C331" s="48" t="s">
        <v>10355</v>
      </c>
      <c r="D331" s="48" t="s">
        <v>10354</v>
      </c>
      <c r="E331" s="47">
        <v>78286</v>
      </c>
      <c r="F331" s="46">
        <v>11</v>
      </c>
      <c r="G331" s="56">
        <v>160.87</v>
      </c>
      <c r="H331" s="76"/>
      <c r="I331" s="79">
        <f t="shared" si="11"/>
        <v>0</v>
      </c>
      <c r="J331" s="78" t="str">
        <f t="shared" si="10"/>
        <v/>
      </c>
    </row>
    <row r="332" spans="1:10">
      <c r="A332" s="25">
        <v>331</v>
      </c>
      <c r="B332" s="25" t="s">
        <v>11</v>
      </c>
      <c r="C332" s="48" t="s">
        <v>10353</v>
      </c>
      <c r="D332" s="48" t="s">
        <v>10352</v>
      </c>
      <c r="E332" s="47">
        <v>78286</v>
      </c>
      <c r="F332" s="46">
        <v>5</v>
      </c>
      <c r="G332" s="56">
        <v>1832.8100000000002</v>
      </c>
      <c r="H332" s="76"/>
      <c r="I332" s="79">
        <f t="shared" si="11"/>
        <v>0</v>
      </c>
      <c r="J332" s="78" t="str">
        <f t="shared" si="10"/>
        <v/>
      </c>
    </row>
    <row r="333" spans="1:10">
      <c r="A333" s="25">
        <v>332</v>
      </c>
      <c r="B333" s="25" t="s">
        <v>11</v>
      </c>
      <c r="C333" s="48" t="s">
        <v>10351</v>
      </c>
      <c r="D333" s="48" t="s">
        <v>1380</v>
      </c>
      <c r="E333" s="47">
        <v>78286</v>
      </c>
      <c r="F333" s="46">
        <v>5</v>
      </c>
      <c r="G333" s="56">
        <v>172.47</v>
      </c>
      <c r="H333" s="76"/>
      <c r="I333" s="79">
        <f t="shared" si="11"/>
        <v>0</v>
      </c>
      <c r="J333" s="78" t="str">
        <f t="shared" si="10"/>
        <v/>
      </c>
    </row>
    <row r="334" spans="1:10">
      <c r="A334" s="25">
        <v>333</v>
      </c>
      <c r="B334" s="25" t="s">
        <v>11</v>
      </c>
      <c r="C334" s="48" t="s">
        <v>10350</v>
      </c>
      <c r="D334" s="48" t="s">
        <v>10141</v>
      </c>
      <c r="E334" s="47">
        <v>78286</v>
      </c>
      <c r="F334" s="46">
        <v>15</v>
      </c>
      <c r="G334" s="56">
        <v>71.98</v>
      </c>
      <c r="H334" s="76"/>
      <c r="I334" s="79">
        <f t="shared" si="11"/>
        <v>0</v>
      </c>
      <c r="J334" s="78" t="str">
        <f t="shared" si="10"/>
        <v/>
      </c>
    </row>
    <row r="335" spans="1:10">
      <c r="A335" s="25">
        <v>334</v>
      </c>
      <c r="B335" s="25" t="s">
        <v>11</v>
      </c>
      <c r="C335" s="48" t="s">
        <v>10349</v>
      </c>
      <c r="D335" s="48" t="s">
        <v>2129</v>
      </c>
      <c r="E335" s="47">
        <v>78286</v>
      </c>
      <c r="F335" s="46">
        <v>5</v>
      </c>
      <c r="G335" s="56">
        <v>51.93</v>
      </c>
      <c r="H335" s="76"/>
      <c r="I335" s="79">
        <f t="shared" si="11"/>
        <v>0</v>
      </c>
      <c r="J335" s="78" t="str">
        <f t="shared" si="10"/>
        <v/>
      </c>
    </row>
    <row r="336" spans="1:10">
      <c r="A336" s="25">
        <v>335</v>
      </c>
      <c r="B336" s="25" t="s">
        <v>11</v>
      </c>
      <c r="C336" s="48" t="s">
        <v>10348</v>
      </c>
      <c r="D336" s="48" t="s">
        <v>1765</v>
      </c>
      <c r="E336" s="47">
        <v>78286</v>
      </c>
      <c r="F336" s="46">
        <v>5</v>
      </c>
      <c r="G336" s="56">
        <v>79.55</v>
      </c>
      <c r="H336" s="76"/>
      <c r="I336" s="79">
        <f t="shared" si="11"/>
        <v>0</v>
      </c>
      <c r="J336" s="78" t="str">
        <f t="shared" si="10"/>
        <v/>
      </c>
    </row>
    <row r="337" spans="1:10">
      <c r="A337" s="25">
        <v>336</v>
      </c>
      <c r="B337" s="25" t="s">
        <v>11</v>
      </c>
      <c r="C337" s="48" t="s">
        <v>10347</v>
      </c>
      <c r="D337" s="48" t="s">
        <v>10344</v>
      </c>
      <c r="E337" s="47">
        <v>78286</v>
      </c>
      <c r="F337" s="46">
        <v>5</v>
      </c>
      <c r="G337" s="56">
        <v>107.63666666666667</v>
      </c>
      <c r="H337" s="76"/>
      <c r="I337" s="79">
        <f t="shared" si="11"/>
        <v>0</v>
      </c>
      <c r="J337" s="78" t="str">
        <f t="shared" si="10"/>
        <v/>
      </c>
    </row>
    <row r="338" spans="1:10">
      <c r="A338" s="25">
        <v>337</v>
      </c>
      <c r="B338" s="25" t="s">
        <v>11</v>
      </c>
      <c r="C338" s="48" t="s">
        <v>10346</v>
      </c>
      <c r="D338" s="48" t="s">
        <v>9786</v>
      </c>
      <c r="E338" s="47">
        <v>78286</v>
      </c>
      <c r="F338" s="46">
        <v>5</v>
      </c>
      <c r="G338" s="56">
        <v>108.18666666666668</v>
      </c>
      <c r="H338" s="76"/>
      <c r="I338" s="79">
        <f t="shared" si="11"/>
        <v>0</v>
      </c>
      <c r="J338" s="78" t="str">
        <f t="shared" si="10"/>
        <v/>
      </c>
    </row>
    <row r="339" spans="1:10">
      <c r="A339" s="25">
        <v>338</v>
      </c>
      <c r="B339" s="25" t="s">
        <v>11</v>
      </c>
      <c r="C339" s="48" t="s">
        <v>10345</v>
      </c>
      <c r="D339" s="48" t="s">
        <v>10344</v>
      </c>
      <c r="E339" s="47">
        <v>78286</v>
      </c>
      <c r="F339" s="46">
        <v>5</v>
      </c>
      <c r="G339" s="56">
        <v>166.07333333333335</v>
      </c>
      <c r="H339" s="76"/>
      <c r="I339" s="79">
        <f t="shared" si="11"/>
        <v>0</v>
      </c>
      <c r="J339" s="78" t="str">
        <f t="shared" si="10"/>
        <v/>
      </c>
    </row>
    <row r="340" spans="1:10">
      <c r="A340" s="25">
        <v>339</v>
      </c>
      <c r="B340" s="25" t="s">
        <v>11</v>
      </c>
      <c r="C340" s="48" t="s">
        <v>10343</v>
      </c>
      <c r="D340" s="48" t="s">
        <v>70</v>
      </c>
      <c r="E340" s="47">
        <v>78286</v>
      </c>
      <c r="F340" s="46">
        <v>5</v>
      </c>
      <c r="G340" s="56">
        <v>144.19000000000003</v>
      </c>
      <c r="H340" s="76"/>
      <c r="I340" s="79">
        <f t="shared" si="11"/>
        <v>0</v>
      </c>
      <c r="J340" s="78" t="str">
        <f t="shared" si="10"/>
        <v/>
      </c>
    </row>
    <row r="341" spans="1:10">
      <c r="A341" s="25">
        <v>340</v>
      </c>
      <c r="B341" s="25" t="s">
        <v>11</v>
      </c>
      <c r="C341" s="48" t="s">
        <v>10342</v>
      </c>
      <c r="D341" s="48" t="s">
        <v>10341</v>
      </c>
      <c r="E341" s="47">
        <v>84256</v>
      </c>
      <c r="F341" s="46">
        <v>5</v>
      </c>
      <c r="G341" s="56">
        <v>252.35333333333335</v>
      </c>
      <c r="H341" s="76"/>
      <c r="I341" s="79">
        <f t="shared" si="11"/>
        <v>0</v>
      </c>
      <c r="J341" s="78" t="str">
        <f t="shared" si="10"/>
        <v/>
      </c>
    </row>
    <row r="342" spans="1:10">
      <c r="A342" s="25">
        <v>341</v>
      </c>
      <c r="B342" s="25" t="s">
        <v>11</v>
      </c>
      <c r="C342" s="48" t="s">
        <v>10340</v>
      </c>
      <c r="D342" s="48" t="s">
        <v>10339</v>
      </c>
      <c r="E342" s="47">
        <v>78286</v>
      </c>
      <c r="F342" s="46">
        <v>10</v>
      </c>
      <c r="G342" s="56">
        <v>7.3066666666666675</v>
      </c>
      <c r="H342" s="76"/>
      <c r="I342" s="79">
        <f t="shared" si="11"/>
        <v>0</v>
      </c>
      <c r="J342" s="78" t="str">
        <f t="shared" si="10"/>
        <v/>
      </c>
    </row>
    <row r="343" spans="1:10">
      <c r="A343" s="25">
        <v>342</v>
      </c>
      <c r="B343" s="25" t="s">
        <v>11</v>
      </c>
      <c r="C343" s="48" t="s">
        <v>10338</v>
      </c>
      <c r="D343" s="48" t="s">
        <v>10337</v>
      </c>
      <c r="E343" s="47">
        <v>78286</v>
      </c>
      <c r="F343" s="46">
        <v>5</v>
      </c>
      <c r="G343" s="56">
        <v>449.81333333333333</v>
      </c>
      <c r="H343" s="76"/>
      <c r="I343" s="79">
        <f t="shared" si="11"/>
        <v>0</v>
      </c>
      <c r="J343" s="78" t="str">
        <f t="shared" si="10"/>
        <v/>
      </c>
    </row>
    <row r="344" spans="1:10">
      <c r="A344" s="25">
        <v>343</v>
      </c>
      <c r="B344" s="25" t="s">
        <v>11</v>
      </c>
      <c r="C344" s="48" t="s">
        <v>10336</v>
      </c>
      <c r="D344" s="48" t="s">
        <v>10335</v>
      </c>
      <c r="E344" s="47">
        <v>78286</v>
      </c>
      <c r="F344" s="46">
        <v>5</v>
      </c>
      <c r="G344" s="56">
        <v>161.48666666666665</v>
      </c>
      <c r="H344" s="76"/>
      <c r="I344" s="79">
        <f t="shared" si="11"/>
        <v>0</v>
      </c>
      <c r="J344" s="78" t="str">
        <f t="shared" si="10"/>
        <v/>
      </c>
    </row>
    <row r="345" spans="1:10">
      <c r="A345" s="25">
        <v>344</v>
      </c>
      <c r="B345" s="25" t="s">
        <v>11</v>
      </c>
      <c r="C345" s="48" t="s">
        <v>10334</v>
      </c>
      <c r="D345" s="48" t="s">
        <v>2144</v>
      </c>
      <c r="E345" s="47">
        <v>78286</v>
      </c>
      <c r="F345" s="46">
        <v>42</v>
      </c>
      <c r="G345" s="56">
        <v>1.8866666666666667</v>
      </c>
      <c r="H345" s="76"/>
      <c r="I345" s="79">
        <f t="shared" si="11"/>
        <v>0</v>
      </c>
      <c r="J345" s="78" t="str">
        <f t="shared" si="10"/>
        <v/>
      </c>
    </row>
    <row r="346" spans="1:10">
      <c r="A346" s="25">
        <v>345</v>
      </c>
      <c r="B346" s="25" t="s">
        <v>11</v>
      </c>
      <c r="C346" s="48" t="s">
        <v>10333</v>
      </c>
      <c r="D346" s="48" t="s">
        <v>1205</v>
      </c>
      <c r="E346" s="47">
        <v>78286</v>
      </c>
      <c r="F346" s="46">
        <v>5</v>
      </c>
      <c r="G346" s="56">
        <v>42.473333333333329</v>
      </c>
      <c r="H346" s="76"/>
      <c r="I346" s="79">
        <f t="shared" si="11"/>
        <v>0</v>
      </c>
      <c r="J346" s="78" t="str">
        <f t="shared" si="10"/>
        <v/>
      </c>
    </row>
    <row r="347" spans="1:10">
      <c r="A347" s="25">
        <v>346</v>
      </c>
      <c r="B347" s="25" t="s">
        <v>11</v>
      </c>
      <c r="C347" s="48" t="s">
        <v>10332</v>
      </c>
      <c r="D347" s="48" t="s">
        <v>1318</v>
      </c>
      <c r="E347" s="47">
        <v>78286</v>
      </c>
      <c r="F347" s="46">
        <v>46</v>
      </c>
      <c r="G347" s="56">
        <v>78.646666666666661</v>
      </c>
      <c r="H347" s="76"/>
      <c r="I347" s="79">
        <f t="shared" si="11"/>
        <v>0</v>
      </c>
      <c r="J347" s="78" t="str">
        <f t="shared" si="10"/>
        <v/>
      </c>
    </row>
    <row r="348" spans="1:10">
      <c r="A348" s="25">
        <v>347</v>
      </c>
      <c r="B348" s="25" t="s">
        <v>11</v>
      </c>
      <c r="C348" s="48" t="s">
        <v>10331</v>
      </c>
      <c r="D348" s="48" t="s">
        <v>10330</v>
      </c>
      <c r="E348" s="47">
        <v>78286</v>
      </c>
      <c r="F348" s="46">
        <v>5</v>
      </c>
      <c r="G348" s="56">
        <v>119.67</v>
      </c>
      <c r="H348" s="76"/>
      <c r="I348" s="79">
        <f t="shared" si="11"/>
        <v>0</v>
      </c>
      <c r="J348" s="78" t="str">
        <f t="shared" si="10"/>
        <v/>
      </c>
    </row>
    <row r="349" spans="1:10">
      <c r="A349" s="25">
        <v>348</v>
      </c>
      <c r="B349" s="25" t="s">
        <v>11</v>
      </c>
      <c r="C349" s="48" t="s">
        <v>10329</v>
      </c>
      <c r="D349" s="48" t="s">
        <v>10328</v>
      </c>
      <c r="E349" s="47">
        <v>78286</v>
      </c>
      <c r="F349" s="46">
        <v>35</v>
      </c>
      <c r="G349" s="56">
        <v>10.54</v>
      </c>
      <c r="H349" s="76"/>
      <c r="I349" s="79">
        <f t="shared" si="11"/>
        <v>0</v>
      </c>
      <c r="J349" s="78" t="str">
        <f t="shared" si="10"/>
        <v/>
      </c>
    </row>
    <row r="350" spans="1:10">
      <c r="A350" s="25">
        <v>349</v>
      </c>
      <c r="B350" s="25" t="s">
        <v>11</v>
      </c>
      <c r="C350" s="48" t="s">
        <v>10327</v>
      </c>
      <c r="D350" s="48" t="s">
        <v>10326</v>
      </c>
      <c r="E350" s="47">
        <v>78286</v>
      </c>
      <c r="F350" s="46">
        <v>5</v>
      </c>
      <c r="G350" s="56">
        <v>489.02</v>
      </c>
      <c r="H350" s="76"/>
      <c r="I350" s="79">
        <f t="shared" si="11"/>
        <v>0</v>
      </c>
      <c r="J350" s="78" t="str">
        <f t="shared" si="10"/>
        <v/>
      </c>
    </row>
    <row r="351" spans="1:10">
      <c r="A351" s="25">
        <v>350</v>
      </c>
      <c r="B351" s="25" t="s">
        <v>11</v>
      </c>
      <c r="C351" s="48" t="s">
        <v>10325</v>
      </c>
      <c r="D351" s="48" t="s">
        <v>10324</v>
      </c>
      <c r="E351" s="47">
        <v>78286</v>
      </c>
      <c r="F351" s="46">
        <v>5</v>
      </c>
      <c r="G351" s="56">
        <v>572.91</v>
      </c>
      <c r="H351" s="76"/>
      <c r="I351" s="79">
        <f t="shared" si="11"/>
        <v>0</v>
      </c>
      <c r="J351" s="78" t="str">
        <f t="shared" si="10"/>
        <v/>
      </c>
    </row>
    <row r="352" spans="1:10">
      <c r="A352" s="25">
        <v>351</v>
      </c>
      <c r="B352" s="25" t="s">
        <v>11</v>
      </c>
      <c r="C352" s="48" t="s">
        <v>10323</v>
      </c>
      <c r="D352" s="48" t="s">
        <v>830</v>
      </c>
      <c r="E352" s="47">
        <v>78286</v>
      </c>
      <c r="F352" s="46">
        <v>5</v>
      </c>
      <c r="G352" s="56">
        <v>41.19</v>
      </c>
      <c r="H352" s="76"/>
      <c r="I352" s="79">
        <f t="shared" si="11"/>
        <v>0</v>
      </c>
      <c r="J352" s="78" t="str">
        <f t="shared" si="10"/>
        <v/>
      </c>
    </row>
    <row r="353" spans="1:10">
      <c r="A353" s="25">
        <v>352</v>
      </c>
      <c r="B353" s="25" t="s">
        <v>11</v>
      </c>
      <c r="C353" s="48" t="s">
        <v>10322</v>
      </c>
      <c r="D353" s="48" t="s">
        <v>830</v>
      </c>
      <c r="E353" s="47">
        <v>78286</v>
      </c>
      <c r="F353" s="46">
        <v>6</v>
      </c>
      <c r="G353" s="56">
        <v>17.809999999999999</v>
      </c>
      <c r="H353" s="76"/>
      <c r="I353" s="79">
        <f t="shared" si="11"/>
        <v>0</v>
      </c>
      <c r="J353" s="78" t="str">
        <f t="shared" si="10"/>
        <v/>
      </c>
    </row>
    <row r="354" spans="1:10">
      <c r="A354" s="25">
        <v>353</v>
      </c>
      <c r="B354" s="25" t="s">
        <v>11</v>
      </c>
      <c r="C354" s="48" t="s">
        <v>10321</v>
      </c>
      <c r="D354" s="48" t="s">
        <v>10319</v>
      </c>
      <c r="E354" s="47">
        <v>78286</v>
      </c>
      <c r="F354" s="46">
        <v>19</v>
      </c>
      <c r="G354" s="56">
        <v>346.96</v>
      </c>
      <c r="H354" s="76"/>
      <c r="I354" s="79">
        <f t="shared" si="11"/>
        <v>0</v>
      </c>
      <c r="J354" s="78" t="str">
        <f t="shared" si="10"/>
        <v/>
      </c>
    </row>
    <row r="355" spans="1:10">
      <c r="A355" s="25">
        <v>354</v>
      </c>
      <c r="B355" s="25" t="s">
        <v>11</v>
      </c>
      <c r="C355" s="48" t="s">
        <v>10320</v>
      </c>
      <c r="D355" s="48" t="s">
        <v>10319</v>
      </c>
      <c r="E355" s="47">
        <v>78286</v>
      </c>
      <c r="F355" s="46">
        <v>5</v>
      </c>
      <c r="G355" s="56">
        <v>187.14</v>
      </c>
      <c r="H355" s="76"/>
      <c r="I355" s="79">
        <f t="shared" si="11"/>
        <v>0</v>
      </c>
      <c r="J355" s="78" t="str">
        <f t="shared" si="10"/>
        <v/>
      </c>
    </row>
    <row r="356" spans="1:10">
      <c r="A356" s="25">
        <v>355</v>
      </c>
      <c r="B356" s="25" t="s">
        <v>11</v>
      </c>
      <c r="C356" s="48" t="s">
        <v>10318</v>
      </c>
      <c r="D356" s="48" t="s">
        <v>10317</v>
      </c>
      <c r="E356" s="47">
        <v>78286</v>
      </c>
      <c r="F356" s="46">
        <v>45</v>
      </c>
      <c r="G356" s="56">
        <v>225.9</v>
      </c>
      <c r="H356" s="76"/>
      <c r="I356" s="79">
        <f t="shared" si="11"/>
        <v>0</v>
      </c>
      <c r="J356" s="78" t="str">
        <f t="shared" si="10"/>
        <v/>
      </c>
    </row>
    <row r="357" spans="1:10">
      <c r="A357" s="25">
        <v>356</v>
      </c>
      <c r="B357" s="25" t="s">
        <v>11</v>
      </c>
      <c r="C357" s="48" t="s">
        <v>10316</v>
      </c>
      <c r="D357" s="48" t="s">
        <v>10315</v>
      </c>
      <c r="E357" s="47">
        <v>78286</v>
      </c>
      <c r="F357" s="46">
        <v>5</v>
      </c>
      <c r="G357" s="56">
        <v>279.42</v>
      </c>
      <c r="H357" s="76"/>
      <c r="I357" s="79">
        <f t="shared" si="11"/>
        <v>0</v>
      </c>
      <c r="J357" s="78" t="str">
        <f t="shared" si="10"/>
        <v/>
      </c>
    </row>
    <row r="358" spans="1:10">
      <c r="A358" s="25">
        <v>357</v>
      </c>
      <c r="B358" s="25" t="s">
        <v>11</v>
      </c>
      <c r="C358" s="48" t="s">
        <v>10314</v>
      </c>
      <c r="D358" s="48" t="s">
        <v>10312</v>
      </c>
      <c r="E358" s="47">
        <v>78286</v>
      </c>
      <c r="F358" s="46">
        <v>5</v>
      </c>
      <c r="G358" s="56">
        <v>668.79000000000008</v>
      </c>
      <c r="H358" s="76"/>
      <c r="I358" s="79">
        <f t="shared" si="11"/>
        <v>0</v>
      </c>
      <c r="J358" s="78" t="str">
        <f t="shared" si="10"/>
        <v/>
      </c>
    </row>
    <row r="359" spans="1:10">
      <c r="A359" s="25">
        <v>358</v>
      </c>
      <c r="B359" s="25" t="s">
        <v>11</v>
      </c>
      <c r="C359" s="48" t="s">
        <v>10313</v>
      </c>
      <c r="D359" s="48" t="s">
        <v>10312</v>
      </c>
      <c r="E359" s="47">
        <v>78286</v>
      </c>
      <c r="F359" s="46">
        <v>5</v>
      </c>
      <c r="G359" s="56">
        <v>855.60666666666657</v>
      </c>
      <c r="H359" s="76"/>
      <c r="I359" s="79">
        <f t="shared" si="11"/>
        <v>0</v>
      </c>
      <c r="J359" s="78" t="str">
        <f t="shared" si="10"/>
        <v/>
      </c>
    </row>
    <row r="360" spans="1:10">
      <c r="A360" s="25">
        <v>359</v>
      </c>
      <c r="B360" s="25" t="s">
        <v>11</v>
      </c>
      <c r="C360" s="48" t="s">
        <v>10311</v>
      </c>
      <c r="D360" s="48" t="s">
        <v>10310</v>
      </c>
      <c r="E360" s="47">
        <v>78286</v>
      </c>
      <c r="F360" s="46">
        <v>5</v>
      </c>
      <c r="G360" s="56">
        <v>1352.8</v>
      </c>
      <c r="H360" s="76"/>
      <c r="I360" s="79">
        <f t="shared" si="11"/>
        <v>0</v>
      </c>
      <c r="J360" s="78" t="str">
        <f t="shared" si="10"/>
        <v/>
      </c>
    </row>
    <row r="361" spans="1:10">
      <c r="A361" s="25">
        <v>360</v>
      </c>
      <c r="B361" s="25" t="s">
        <v>11</v>
      </c>
      <c r="C361" s="48" t="s">
        <v>10309</v>
      </c>
      <c r="D361" s="48" t="s">
        <v>10308</v>
      </c>
      <c r="E361" s="47">
        <v>78286</v>
      </c>
      <c r="F361" s="46">
        <v>5</v>
      </c>
      <c r="G361" s="56">
        <v>1586.62</v>
      </c>
      <c r="H361" s="76"/>
      <c r="I361" s="79">
        <f t="shared" si="11"/>
        <v>0</v>
      </c>
      <c r="J361" s="78" t="str">
        <f t="shared" si="10"/>
        <v/>
      </c>
    </row>
    <row r="362" spans="1:10">
      <c r="A362" s="25">
        <v>361</v>
      </c>
      <c r="B362" s="25" t="s">
        <v>11</v>
      </c>
      <c r="C362" s="48" t="s">
        <v>10307</v>
      </c>
      <c r="D362" s="48" t="s">
        <v>10230</v>
      </c>
      <c r="E362" s="47">
        <v>78286</v>
      </c>
      <c r="F362" s="46">
        <v>5</v>
      </c>
      <c r="G362" s="56">
        <v>5120.0000000000009</v>
      </c>
      <c r="H362" s="76"/>
      <c r="I362" s="79">
        <f t="shared" si="11"/>
        <v>0</v>
      </c>
      <c r="J362" s="78" t="str">
        <f t="shared" si="10"/>
        <v/>
      </c>
    </row>
    <row r="363" spans="1:10">
      <c r="A363" s="25">
        <v>362</v>
      </c>
      <c r="B363" s="25" t="s">
        <v>11</v>
      </c>
      <c r="C363" s="48" t="s">
        <v>10306</v>
      </c>
      <c r="D363" s="48" t="s">
        <v>10305</v>
      </c>
      <c r="E363" s="47">
        <v>78286</v>
      </c>
      <c r="F363" s="46">
        <v>5</v>
      </c>
      <c r="G363" s="56">
        <v>98.74</v>
      </c>
      <c r="H363" s="76"/>
      <c r="I363" s="79">
        <f t="shared" si="11"/>
        <v>0</v>
      </c>
      <c r="J363" s="78" t="str">
        <f t="shared" si="10"/>
        <v/>
      </c>
    </row>
    <row r="364" spans="1:10">
      <c r="A364" s="25">
        <v>363</v>
      </c>
      <c r="B364" s="25" t="s">
        <v>11</v>
      </c>
      <c r="C364" s="48" t="s">
        <v>10304</v>
      </c>
      <c r="D364" s="48" t="s">
        <v>10303</v>
      </c>
      <c r="E364" s="47">
        <v>78286</v>
      </c>
      <c r="F364" s="46">
        <v>5</v>
      </c>
      <c r="G364" s="56">
        <v>1000</v>
      </c>
      <c r="H364" s="76"/>
      <c r="I364" s="79">
        <f t="shared" si="11"/>
        <v>0</v>
      </c>
      <c r="J364" s="78" t="str">
        <f t="shared" si="10"/>
        <v/>
      </c>
    </row>
    <row r="365" spans="1:10">
      <c r="A365" s="25">
        <v>364</v>
      </c>
      <c r="B365" s="25" t="s">
        <v>11</v>
      </c>
      <c r="C365" s="48" t="s">
        <v>10302</v>
      </c>
      <c r="D365" s="48" t="s">
        <v>1562</v>
      </c>
      <c r="E365" s="47">
        <v>78286</v>
      </c>
      <c r="F365" s="46">
        <v>5</v>
      </c>
      <c r="G365" s="56">
        <v>2040.66</v>
      </c>
      <c r="H365" s="76"/>
      <c r="I365" s="79">
        <f t="shared" si="11"/>
        <v>0</v>
      </c>
      <c r="J365" s="78" t="str">
        <f t="shared" si="10"/>
        <v/>
      </c>
    </row>
    <row r="366" spans="1:10">
      <c r="A366" s="25">
        <v>365</v>
      </c>
      <c r="B366" s="25" t="s">
        <v>11</v>
      </c>
      <c r="C366" s="48" t="s">
        <v>10301</v>
      </c>
      <c r="D366" s="48" t="s">
        <v>10300</v>
      </c>
      <c r="E366" s="47">
        <v>78286</v>
      </c>
      <c r="F366" s="46">
        <v>5</v>
      </c>
      <c r="G366" s="56">
        <v>929.71333333333348</v>
      </c>
      <c r="H366" s="76"/>
      <c r="I366" s="79">
        <f t="shared" si="11"/>
        <v>0</v>
      </c>
      <c r="J366" s="78" t="str">
        <f t="shared" si="10"/>
        <v/>
      </c>
    </row>
    <row r="367" spans="1:10">
      <c r="A367" s="25">
        <v>366</v>
      </c>
      <c r="B367" s="25" t="s">
        <v>11</v>
      </c>
      <c r="C367" s="48" t="s">
        <v>10299</v>
      </c>
      <c r="D367" s="48" t="s">
        <v>1567</v>
      </c>
      <c r="E367" s="47">
        <v>78286</v>
      </c>
      <c r="F367" s="46">
        <v>5</v>
      </c>
      <c r="G367" s="56">
        <v>2668.74</v>
      </c>
      <c r="H367" s="76"/>
      <c r="I367" s="79">
        <f t="shared" si="11"/>
        <v>0</v>
      </c>
      <c r="J367" s="78" t="str">
        <f t="shared" si="10"/>
        <v/>
      </c>
    </row>
    <row r="368" spans="1:10">
      <c r="A368" s="25">
        <v>367</v>
      </c>
      <c r="B368" s="25" t="s">
        <v>11</v>
      </c>
      <c r="C368" s="48" t="s">
        <v>10298</v>
      </c>
      <c r="D368" s="48" t="s">
        <v>10296</v>
      </c>
      <c r="E368" s="47">
        <v>99917</v>
      </c>
      <c r="F368" s="46">
        <v>14</v>
      </c>
      <c r="G368" s="56">
        <v>1242.5466666666669</v>
      </c>
      <c r="H368" s="76"/>
      <c r="I368" s="79">
        <f t="shared" si="11"/>
        <v>0</v>
      </c>
      <c r="J368" s="78" t="str">
        <f t="shared" si="10"/>
        <v/>
      </c>
    </row>
    <row r="369" spans="1:10">
      <c r="A369" s="25">
        <v>368</v>
      </c>
      <c r="B369" s="25" t="s">
        <v>11</v>
      </c>
      <c r="C369" s="48" t="s">
        <v>10297</v>
      </c>
      <c r="D369" s="48" t="s">
        <v>10296</v>
      </c>
      <c r="E369" s="47">
        <v>78286</v>
      </c>
      <c r="F369" s="46">
        <v>5</v>
      </c>
      <c r="G369" s="56">
        <v>372.93666666666667</v>
      </c>
      <c r="H369" s="76"/>
      <c r="I369" s="79">
        <f t="shared" si="11"/>
        <v>0</v>
      </c>
      <c r="J369" s="78" t="str">
        <f t="shared" si="10"/>
        <v/>
      </c>
    </row>
    <row r="370" spans="1:10">
      <c r="A370" s="25">
        <v>369</v>
      </c>
      <c r="B370" s="25" t="s">
        <v>11</v>
      </c>
      <c r="C370" s="48" t="s">
        <v>10295</v>
      </c>
      <c r="D370" s="48" t="s">
        <v>10294</v>
      </c>
      <c r="E370" s="47">
        <v>78286</v>
      </c>
      <c r="F370" s="46">
        <v>6</v>
      </c>
      <c r="G370" s="56">
        <v>1400.75</v>
      </c>
      <c r="H370" s="76"/>
      <c r="I370" s="79">
        <f t="shared" si="11"/>
        <v>0</v>
      </c>
      <c r="J370" s="78" t="str">
        <f t="shared" si="10"/>
        <v/>
      </c>
    </row>
    <row r="371" spans="1:10">
      <c r="A371" s="25">
        <v>370</v>
      </c>
      <c r="B371" s="25" t="s">
        <v>11</v>
      </c>
      <c r="C371" s="48" t="s">
        <v>10293</v>
      </c>
      <c r="D371" s="48" t="s">
        <v>2355</v>
      </c>
      <c r="E371" s="47">
        <v>78286</v>
      </c>
      <c r="F371" s="46">
        <v>5</v>
      </c>
      <c r="G371" s="56">
        <v>522.80000000000007</v>
      </c>
      <c r="H371" s="76"/>
      <c r="I371" s="79">
        <f t="shared" si="11"/>
        <v>0</v>
      </c>
      <c r="J371" s="78" t="str">
        <f t="shared" si="10"/>
        <v/>
      </c>
    </row>
    <row r="372" spans="1:10">
      <c r="A372" s="25">
        <v>371</v>
      </c>
      <c r="B372" s="25" t="s">
        <v>11</v>
      </c>
      <c r="C372" s="48" t="s">
        <v>10292</v>
      </c>
      <c r="D372" s="48" t="s">
        <v>10291</v>
      </c>
      <c r="E372" s="47">
        <v>78286</v>
      </c>
      <c r="F372" s="46">
        <v>5</v>
      </c>
      <c r="G372" s="56">
        <v>512.12666666666667</v>
      </c>
      <c r="H372" s="76"/>
      <c r="I372" s="79">
        <f t="shared" si="11"/>
        <v>0</v>
      </c>
      <c r="J372" s="78" t="str">
        <f t="shared" si="10"/>
        <v/>
      </c>
    </row>
    <row r="373" spans="1:10">
      <c r="A373" s="25">
        <v>372</v>
      </c>
      <c r="B373" s="25" t="s">
        <v>11</v>
      </c>
      <c r="C373" s="48" t="s">
        <v>10290</v>
      </c>
      <c r="D373" s="48" t="s">
        <v>1554</v>
      </c>
      <c r="E373" s="47">
        <v>78286</v>
      </c>
      <c r="F373" s="46">
        <v>5</v>
      </c>
      <c r="G373" s="56">
        <v>1860</v>
      </c>
      <c r="H373" s="76"/>
      <c r="I373" s="79">
        <f t="shared" si="11"/>
        <v>0</v>
      </c>
      <c r="J373" s="78" t="str">
        <f t="shared" si="10"/>
        <v/>
      </c>
    </row>
    <row r="374" spans="1:10">
      <c r="A374" s="25">
        <v>373</v>
      </c>
      <c r="B374" s="25" t="s">
        <v>11</v>
      </c>
      <c r="C374" s="48" t="s">
        <v>10289</v>
      </c>
      <c r="D374" s="48" t="s">
        <v>1562</v>
      </c>
      <c r="E374" s="47">
        <v>78286</v>
      </c>
      <c r="F374" s="46">
        <v>5</v>
      </c>
      <c r="G374" s="56">
        <v>945</v>
      </c>
      <c r="H374" s="76"/>
      <c r="I374" s="79">
        <f t="shared" si="11"/>
        <v>0</v>
      </c>
      <c r="J374" s="78" t="str">
        <f t="shared" si="10"/>
        <v/>
      </c>
    </row>
    <row r="375" spans="1:10">
      <c r="A375" s="25">
        <v>374</v>
      </c>
      <c r="B375" s="25" t="s">
        <v>11</v>
      </c>
      <c r="C375" s="48" t="s">
        <v>10288</v>
      </c>
      <c r="D375" s="48" t="s">
        <v>10287</v>
      </c>
      <c r="E375" s="47">
        <v>78286</v>
      </c>
      <c r="F375" s="46">
        <v>5</v>
      </c>
      <c r="G375" s="56">
        <v>326.72000000000003</v>
      </c>
      <c r="H375" s="76"/>
      <c r="I375" s="79">
        <f t="shared" si="11"/>
        <v>0</v>
      </c>
      <c r="J375" s="78" t="str">
        <f t="shared" si="10"/>
        <v/>
      </c>
    </row>
    <row r="376" spans="1:10">
      <c r="A376" s="25">
        <v>375</v>
      </c>
      <c r="B376" s="25" t="s">
        <v>11</v>
      </c>
      <c r="C376" s="48" t="s">
        <v>10286</v>
      </c>
      <c r="D376" s="48" t="s">
        <v>10285</v>
      </c>
      <c r="E376" s="47">
        <v>78286</v>
      </c>
      <c r="F376" s="46">
        <v>5</v>
      </c>
      <c r="G376" s="56">
        <v>47.316666666666663</v>
      </c>
      <c r="H376" s="76"/>
      <c r="I376" s="79">
        <f t="shared" si="11"/>
        <v>0</v>
      </c>
      <c r="J376" s="78" t="str">
        <f t="shared" si="10"/>
        <v/>
      </c>
    </row>
    <row r="377" spans="1:10">
      <c r="A377" s="25">
        <v>376</v>
      </c>
      <c r="B377" s="25" t="s">
        <v>11</v>
      </c>
      <c r="C377" s="48" t="s">
        <v>10284</v>
      </c>
      <c r="D377" s="48" t="s">
        <v>10283</v>
      </c>
      <c r="E377" s="47">
        <v>78286</v>
      </c>
      <c r="F377" s="46">
        <v>5</v>
      </c>
      <c r="G377" s="56">
        <v>67.010000000000005</v>
      </c>
      <c r="H377" s="76"/>
      <c r="I377" s="79">
        <f t="shared" si="11"/>
        <v>0</v>
      </c>
      <c r="J377" s="78" t="str">
        <f t="shared" si="10"/>
        <v/>
      </c>
    </row>
    <row r="378" spans="1:10">
      <c r="A378" s="25">
        <v>377</v>
      </c>
      <c r="B378" s="25" t="s">
        <v>11</v>
      </c>
      <c r="C378" s="48" t="s">
        <v>10282</v>
      </c>
      <c r="D378" s="48" t="s">
        <v>89</v>
      </c>
      <c r="E378" s="47">
        <v>78286</v>
      </c>
      <c r="F378" s="46">
        <v>8</v>
      </c>
      <c r="G378" s="56">
        <v>74.98</v>
      </c>
      <c r="H378" s="76"/>
      <c r="I378" s="79">
        <f t="shared" si="11"/>
        <v>0</v>
      </c>
      <c r="J378" s="78" t="str">
        <f t="shared" si="10"/>
        <v/>
      </c>
    </row>
    <row r="379" spans="1:10">
      <c r="A379" s="25">
        <v>378</v>
      </c>
      <c r="B379" s="25" t="s">
        <v>11</v>
      </c>
      <c r="C379" s="48" t="s">
        <v>10281</v>
      </c>
      <c r="D379" s="48" t="s">
        <v>107</v>
      </c>
      <c r="E379" s="47">
        <v>78286</v>
      </c>
      <c r="F379" s="46">
        <v>5</v>
      </c>
      <c r="G379" s="56">
        <v>292.74333333333334</v>
      </c>
      <c r="H379" s="76"/>
      <c r="I379" s="79">
        <f t="shared" si="11"/>
        <v>0</v>
      </c>
      <c r="J379" s="78" t="str">
        <f t="shared" si="10"/>
        <v/>
      </c>
    </row>
    <row r="380" spans="1:10">
      <c r="A380" s="25">
        <v>379</v>
      </c>
      <c r="B380" s="25" t="s">
        <v>11</v>
      </c>
      <c r="C380" s="48" t="s">
        <v>10280</v>
      </c>
      <c r="D380" s="48" t="s">
        <v>10279</v>
      </c>
      <c r="E380" s="47">
        <v>78286</v>
      </c>
      <c r="F380" s="46">
        <v>5</v>
      </c>
      <c r="G380" s="56">
        <v>538.27</v>
      </c>
      <c r="H380" s="76"/>
      <c r="I380" s="79">
        <f t="shared" si="11"/>
        <v>0</v>
      </c>
      <c r="J380" s="78" t="str">
        <f t="shared" si="10"/>
        <v/>
      </c>
    </row>
    <row r="381" spans="1:10">
      <c r="A381" s="25">
        <v>380</v>
      </c>
      <c r="B381" s="25" t="s">
        <v>11</v>
      </c>
      <c r="C381" s="48" t="s">
        <v>10278</v>
      </c>
      <c r="D381" s="48" t="s">
        <v>909</v>
      </c>
      <c r="E381" s="47">
        <v>78286</v>
      </c>
      <c r="F381" s="46">
        <v>5</v>
      </c>
      <c r="G381" s="56">
        <v>1175.4666666666667</v>
      </c>
      <c r="H381" s="76"/>
      <c r="I381" s="79">
        <f t="shared" si="11"/>
        <v>0</v>
      </c>
      <c r="J381" s="78" t="str">
        <f t="shared" si="10"/>
        <v/>
      </c>
    </row>
    <row r="382" spans="1:10">
      <c r="A382" s="25">
        <v>381</v>
      </c>
      <c r="B382" s="25" t="s">
        <v>11</v>
      </c>
      <c r="C382" s="48" t="s">
        <v>10277</v>
      </c>
      <c r="D382" s="48" t="s">
        <v>10276</v>
      </c>
      <c r="E382" s="47">
        <v>78286</v>
      </c>
      <c r="F382" s="46">
        <v>28</v>
      </c>
      <c r="G382" s="56">
        <v>137.81000000000003</v>
      </c>
      <c r="H382" s="76"/>
      <c r="I382" s="79">
        <f t="shared" si="11"/>
        <v>0</v>
      </c>
      <c r="J382" s="78" t="str">
        <f t="shared" si="10"/>
        <v/>
      </c>
    </row>
    <row r="383" spans="1:10">
      <c r="A383" s="25">
        <v>382</v>
      </c>
      <c r="B383" s="25" t="s">
        <v>11</v>
      </c>
      <c r="C383" s="48" t="s">
        <v>5248</v>
      </c>
      <c r="D383" s="48" t="s">
        <v>10275</v>
      </c>
      <c r="E383" s="47">
        <v>78286</v>
      </c>
      <c r="F383" s="46">
        <v>5</v>
      </c>
      <c r="G383" s="56">
        <v>128.29666666666665</v>
      </c>
      <c r="H383" s="76"/>
      <c r="I383" s="79">
        <f t="shared" si="11"/>
        <v>0</v>
      </c>
      <c r="J383" s="78" t="str">
        <f t="shared" si="10"/>
        <v/>
      </c>
    </row>
    <row r="384" spans="1:10">
      <c r="A384" s="25">
        <v>383</v>
      </c>
      <c r="B384" s="25" t="s">
        <v>11</v>
      </c>
      <c r="C384" s="48" t="s">
        <v>10274</v>
      </c>
      <c r="D384" s="48" t="s">
        <v>10273</v>
      </c>
      <c r="E384" s="47">
        <v>78286</v>
      </c>
      <c r="F384" s="46">
        <v>5</v>
      </c>
      <c r="G384" s="56">
        <v>868.62</v>
      </c>
      <c r="H384" s="76"/>
      <c r="I384" s="79">
        <f t="shared" si="11"/>
        <v>0</v>
      </c>
      <c r="J384" s="78" t="str">
        <f t="shared" si="10"/>
        <v/>
      </c>
    </row>
    <row r="385" spans="1:10">
      <c r="A385" s="25">
        <v>384</v>
      </c>
      <c r="B385" s="25" t="s">
        <v>11</v>
      </c>
      <c r="C385" s="48" t="s">
        <v>10272</v>
      </c>
      <c r="D385" s="48" t="s">
        <v>10271</v>
      </c>
      <c r="E385" s="47">
        <v>78286</v>
      </c>
      <c r="F385" s="46">
        <v>5</v>
      </c>
      <c r="G385" s="56">
        <v>318.15666666666664</v>
      </c>
      <c r="H385" s="76"/>
      <c r="I385" s="79">
        <f t="shared" si="11"/>
        <v>0</v>
      </c>
      <c r="J385" s="78" t="str">
        <f t="shared" si="10"/>
        <v/>
      </c>
    </row>
    <row r="386" spans="1:10">
      <c r="A386" s="25">
        <v>385</v>
      </c>
      <c r="B386" s="25" t="s">
        <v>11</v>
      </c>
      <c r="C386" s="48" t="s">
        <v>10270</v>
      </c>
      <c r="D386" s="48" t="s">
        <v>10269</v>
      </c>
      <c r="E386" s="47">
        <v>78286</v>
      </c>
      <c r="F386" s="46">
        <v>30</v>
      </c>
      <c r="G386" s="56">
        <v>13.62</v>
      </c>
      <c r="H386" s="76"/>
      <c r="I386" s="79">
        <f t="shared" si="11"/>
        <v>0</v>
      </c>
      <c r="J386" s="78" t="str">
        <f t="shared" ref="J386:J449" si="12">IF(H:H&gt;G:G, "Above Estimated Unit Price", "")</f>
        <v/>
      </c>
    </row>
    <row r="387" spans="1:10">
      <c r="A387" s="25">
        <v>386</v>
      </c>
      <c r="B387" s="25" t="s">
        <v>11</v>
      </c>
      <c r="C387" s="48" t="s">
        <v>10268</v>
      </c>
      <c r="D387" s="48" t="s">
        <v>10267</v>
      </c>
      <c r="E387" s="47">
        <v>78286</v>
      </c>
      <c r="F387" s="46">
        <v>5</v>
      </c>
      <c r="G387" s="56">
        <v>71.91</v>
      </c>
      <c r="H387" s="76"/>
      <c r="I387" s="79">
        <f t="shared" ref="I387:I450" si="13">H387*F387</f>
        <v>0</v>
      </c>
      <c r="J387" s="78" t="str">
        <f t="shared" si="12"/>
        <v/>
      </c>
    </row>
    <row r="388" spans="1:10">
      <c r="A388" s="25">
        <v>387</v>
      </c>
      <c r="B388" s="25" t="s">
        <v>11</v>
      </c>
      <c r="C388" s="48" t="s">
        <v>10266</v>
      </c>
      <c r="D388" s="48" t="s">
        <v>1444</v>
      </c>
      <c r="E388" s="47">
        <v>78286</v>
      </c>
      <c r="F388" s="46">
        <v>39</v>
      </c>
      <c r="G388" s="56">
        <v>184.46</v>
      </c>
      <c r="H388" s="76"/>
      <c r="I388" s="79">
        <f t="shared" si="13"/>
        <v>0</v>
      </c>
      <c r="J388" s="78" t="str">
        <f t="shared" si="12"/>
        <v/>
      </c>
    </row>
    <row r="389" spans="1:10">
      <c r="A389" s="25">
        <v>388</v>
      </c>
      <c r="B389" s="25" t="s">
        <v>11</v>
      </c>
      <c r="C389" s="48" t="s">
        <v>10265</v>
      </c>
      <c r="D389" s="48" t="s">
        <v>1355</v>
      </c>
      <c r="E389" s="47">
        <v>78286</v>
      </c>
      <c r="F389" s="46">
        <v>28</v>
      </c>
      <c r="G389" s="56">
        <v>314.33333333333331</v>
      </c>
      <c r="H389" s="76"/>
      <c r="I389" s="79">
        <f t="shared" si="13"/>
        <v>0</v>
      </c>
      <c r="J389" s="78" t="str">
        <f t="shared" si="12"/>
        <v/>
      </c>
    </row>
    <row r="390" spans="1:10">
      <c r="A390" s="25">
        <v>389</v>
      </c>
      <c r="B390" s="25" t="s">
        <v>11</v>
      </c>
      <c r="C390" s="48" t="s">
        <v>10264</v>
      </c>
      <c r="D390" s="48" t="s">
        <v>10263</v>
      </c>
      <c r="E390" s="47">
        <v>78286</v>
      </c>
      <c r="F390" s="46">
        <v>18</v>
      </c>
      <c r="G390" s="56">
        <v>512.66666666666663</v>
      </c>
      <c r="H390" s="76"/>
      <c r="I390" s="79">
        <f t="shared" si="13"/>
        <v>0</v>
      </c>
      <c r="J390" s="78" t="str">
        <f t="shared" si="12"/>
        <v/>
      </c>
    </row>
    <row r="391" spans="1:10">
      <c r="A391" s="25">
        <v>390</v>
      </c>
      <c r="B391" s="25" t="s">
        <v>11</v>
      </c>
      <c r="C391" s="48" t="s">
        <v>10262</v>
      </c>
      <c r="D391" s="48" t="s">
        <v>10261</v>
      </c>
      <c r="E391" s="47">
        <v>78286</v>
      </c>
      <c r="F391" s="46">
        <v>25</v>
      </c>
      <c r="G391" s="56">
        <v>207.28</v>
      </c>
      <c r="H391" s="76"/>
      <c r="I391" s="79">
        <f t="shared" si="13"/>
        <v>0</v>
      </c>
      <c r="J391" s="78" t="str">
        <f t="shared" si="12"/>
        <v/>
      </c>
    </row>
    <row r="392" spans="1:10">
      <c r="A392" s="25">
        <v>391</v>
      </c>
      <c r="B392" s="25" t="s">
        <v>11</v>
      </c>
      <c r="C392" s="48" t="s">
        <v>10260</v>
      </c>
      <c r="D392" s="48" t="s">
        <v>9844</v>
      </c>
      <c r="E392" s="47">
        <v>78286</v>
      </c>
      <c r="F392" s="46">
        <v>5</v>
      </c>
      <c r="G392" s="56">
        <v>41.826666666666668</v>
      </c>
      <c r="H392" s="76"/>
      <c r="I392" s="79">
        <f t="shared" si="13"/>
        <v>0</v>
      </c>
      <c r="J392" s="78" t="str">
        <f t="shared" si="12"/>
        <v/>
      </c>
    </row>
    <row r="393" spans="1:10">
      <c r="A393" s="25">
        <v>392</v>
      </c>
      <c r="B393" s="25" t="s">
        <v>11</v>
      </c>
      <c r="C393" s="48" t="s">
        <v>10259</v>
      </c>
      <c r="D393" s="48" t="s">
        <v>10258</v>
      </c>
      <c r="E393" s="47">
        <v>78286</v>
      </c>
      <c r="F393" s="46">
        <v>5</v>
      </c>
      <c r="G393" s="56">
        <v>32.69</v>
      </c>
      <c r="H393" s="76"/>
      <c r="I393" s="79">
        <f t="shared" si="13"/>
        <v>0</v>
      </c>
      <c r="J393" s="78" t="str">
        <f t="shared" si="12"/>
        <v/>
      </c>
    </row>
    <row r="394" spans="1:10">
      <c r="A394" s="25">
        <v>393</v>
      </c>
      <c r="B394" s="25" t="s">
        <v>11</v>
      </c>
      <c r="C394" s="48" t="s">
        <v>10257</v>
      </c>
      <c r="D394" s="48" t="s">
        <v>10256</v>
      </c>
      <c r="E394" s="47">
        <v>78286</v>
      </c>
      <c r="F394" s="46">
        <v>5</v>
      </c>
      <c r="G394" s="56">
        <v>110.12</v>
      </c>
      <c r="H394" s="76"/>
      <c r="I394" s="79">
        <f t="shared" si="13"/>
        <v>0</v>
      </c>
      <c r="J394" s="78" t="str">
        <f t="shared" si="12"/>
        <v/>
      </c>
    </row>
    <row r="395" spans="1:10">
      <c r="A395" s="25">
        <v>394</v>
      </c>
      <c r="B395" s="25" t="s">
        <v>11</v>
      </c>
      <c r="C395" s="48" t="s">
        <v>10255</v>
      </c>
      <c r="D395" s="48" t="s">
        <v>96</v>
      </c>
      <c r="E395" s="47">
        <v>78286</v>
      </c>
      <c r="F395" s="46">
        <v>5</v>
      </c>
      <c r="G395" s="56">
        <v>271.02999999999997</v>
      </c>
      <c r="H395" s="76"/>
      <c r="I395" s="79">
        <f t="shared" si="13"/>
        <v>0</v>
      </c>
      <c r="J395" s="78" t="str">
        <f t="shared" si="12"/>
        <v/>
      </c>
    </row>
    <row r="396" spans="1:10">
      <c r="A396" s="25">
        <v>395</v>
      </c>
      <c r="B396" s="25" t="s">
        <v>11</v>
      </c>
      <c r="C396" s="48" t="s">
        <v>10254</v>
      </c>
      <c r="D396" s="48" t="s">
        <v>1168</v>
      </c>
      <c r="E396" s="47">
        <v>78286</v>
      </c>
      <c r="F396" s="46">
        <v>6</v>
      </c>
      <c r="G396" s="56">
        <v>91.256666666666661</v>
      </c>
      <c r="H396" s="76"/>
      <c r="I396" s="79">
        <f t="shared" si="13"/>
        <v>0</v>
      </c>
      <c r="J396" s="78" t="str">
        <f t="shared" si="12"/>
        <v/>
      </c>
    </row>
    <row r="397" spans="1:10">
      <c r="A397" s="25">
        <v>396</v>
      </c>
      <c r="B397" s="25" t="s">
        <v>11</v>
      </c>
      <c r="C397" s="48" t="s">
        <v>10253</v>
      </c>
      <c r="D397" s="48" t="s">
        <v>1035</v>
      </c>
      <c r="E397" s="47">
        <v>78286</v>
      </c>
      <c r="F397" s="46">
        <v>5</v>
      </c>
      <c r="G397" s="56">
        <v>54.03</v>
      </c>
      <c r="H397" s="76"/>
      <c r="I397" s="79">
        <f t="shared" si="13"/>
        <v>0</v>
      </c>
      <c r="J397" s="78" t="str">
        <f t="shared" si="12"/>
        <v/>
      </c>
    </row>
    <row r="398" spans="1:10">
      <c r="A398" s="25">
        <v>397</v>
      </c>
      <c r="B398" s="25" t="s">
        <v>11</v>
      </c>
      <c r="C398" s="48" t="s">
        <v>10252</v>
      </c>
      <c r="D398" s="48" t="s">
        <v>1035</v>
      </c>
      <c r="E398" s="47">
        <v>78286</v>
      </c>
      <c r="F398" s="46">
        <v>5</v>
      </c>
      <c r="G398" s="56">
        <v>74.100000000000009</v>
      </c>
      <c r="H398" s="76"/>
      <c r="I398" s="79">
        <f t="shared" si="13"/>
        <v>0</v>
      </c>
      <c r="J398" s="78" t="str">
        <f t="shared" si="12"/>
        <v/>
      </c>
    </row>
    <row r="399" spans="1:10">
      <c r="A399" s="25">
        <v>398</v>
      </c>
      <c r="B399" s="25" t="s">
        <v>11</v>
      </c>
      <c r="C399" s="48" t="s">
        <v>10251</v>
      </c>
      <c r="D399" s="48" t="s">
        <v>1168</v>
      </c>
      <c r="E399" s="47">
        <v>78286</v>
      </c>
      <c r="F399" s="46">
        <v>5</v>
      </c>
      <c r="G399" s="56">
        <v>219.33333333333334</v>
      </c>
      <c r="H399" s="76"/>
      <c r="I399" s="79">
        <f t="shared" si="13"/>
        <v>0</v>
      </c>
      <c r="J399" s="78" t="str">
        <f t="shared" si="12"/>
        <v/>
      </c>
    </row>
    <row r="400" spans="1:10">
      <c r="A400" s="25">
        <v>399</v>
      </c>
      <c r="B400" s="25" t="s">
        <v>11</v>
      </c>
      <c r="C400" s="48" t="s">
        <v>10250</v>
      </c>
      <c r="D400" s="48" t="s">
        <v>10111</v>
      </c>
      <c r="E400" s="47">
        <v>72902</v>
      </c>
      <c r="F400" s="46">
        <v>5</v>
      </c>
      <c r="G400" s="56">
        <v>18.183333333333334</v>
      </c>
      <c r="H400" s="76"/>
      <c r="I400" s="79">
        <f t="shared" si="13"/>
        <v>0</v>
      </c>
      <c r="J400" s="78" t="str">
        <f t="shared" si="12"/>
        <v/>
      </c>
    </row>
    <row r="401" spans="1:10">
      <c r="A401" s="25">
        <v>400</v>
      </c>
      <c r="B401" s="25" t="s">
        <v>11</v>
      </c>
      <c r="C401" s="48" t="s">
        <v>10250</v>
      </c>
      <c r="D401" s="48" t="s">
        <v>10111</v>
      </c>
      <c r="E401" s="47" t="s">
        <v>5245</v>
      </c>
      <c r="F401" s="46">
        <v>38</v>
      </c>
      <c r="G401" s="56">
        <v>28.653333333333336</v>
      </c>
      <c r="H401" s="76"/>
      <c r="I401" s="79">
        <f t="shared" si="13"/>
        <v>0</v>
      </c>
      <c r="J401" s="78" t="str">
        <f t="shared" si="12"/>
        <v/>
      </c>
    </row>
    <row r="402" spans="1:10">
      <c r="A402" s="25">
        <v>401</v>
      </c>
      <c r="B402" s="25" t="s">
        <v>11</v>
      </c>
      <c r="C402" s="48" t="s">
        <v>10249</v>
      </c>
      <c r="D402" s="48" t="s">
        <v>282</v>
      </c>
      <c r="E402" s="47">
        <v>56878</v>
      </c>
      <c r="F402" s="46">
        <v>5</v>
      </c>
      <c r="G402" s="56">
        <v>30.95</v>
      </c>
      <c r="H402" s="76"/>
      <c r="I402" s="79">
        <f t="shared" si="13"/>
        <v>0</v>
      </c>
      <c r="J402" s="78" t="str">
        <f t="shared" si="12"/>
        <v/>
      </c>
    </row>
    <row r="403" spans="1:10">
      <c r="A403" s="25">
        <v>402</v>
      </c>
      <c r="B403" s="25" t="s">
        <v>11</v>
      </c>
      <c r="C403" s="48" t="s">
        <v>10248</v>
      </c>
      <c r="D403" s="48" t="s">
        <v>10247</v>
      </c>
      <c r="E403" s="47">
        <v>78710</v>
      </c>
      <c r="F403" s="46">
        <v>5</v>
      </c>
      <c r="G403" s="56">
        <v>947.7166666666667</v>
      </c>
      <c r="H403" s="76"/>
      <c r="I403" s="79">
        <f t="shared" si="13"/>
        <v>0</v>
      </c>
      <c r="J403" s="78" t="str">
        <f t="shared" si="12"/>
        <v/>
      </c>
    </row>
    <row r="404" spans="1:10">
      <c r="A404" s="25">
        <v>403</v>
      </c>
      <c r="B404" s="25" t="s">
        <v>11</v>
      </c>
      <c r="C404" s="48" t="s">
        <v>10246</v>
      </c>
      <c r="D404" s="48" t="s">
        <v>10245</v>
      </c>
      <c r="E404" s="47">
        <v>78710</v>
      </c>
      <c r="F404" s="46">
        <v>5</v>
      </c>
      <c r="G404" s="56">
        <v>2503.04</v>
      </c>
      <c r="H404" s="76"/>
      <c r="I404" s="79">
        <f t="shared" si="13"/>
        <v>0</v>
      </c>
      <c r="J404" s="78" t="str">
        <f t="shared" si="12"/>
        <v/>
      </c>
    </row>
    <row r="405" spans="1:10">
      <c r="A405" s="25">
        <v>404</v>
      </c>
      <c r="B405" s="25" t="s">
        <v>11</v>
      </c>
      <c r="C405" s="48" t="s">
        <v>10244</v>
      </c>
      <c r="D405" s="48" t="s">
        <v>10243</v>
      </c>
      <c r="E405" s="47">
        <v>5228</v>
      </c>
      <c r="F405" s="46">
        <v>43</v>
      </c>
      <c r="G405" s="56">
        <v>36.783333333333331</v>
      </c>
      <c r="H405" s="76"/>
      <c r="I405" s="79">
        <f t="shared" si="13"/>
        <v>0</v>
      </c>
      <c r="J405" s="78" t="str">
        <f t="shared" si="12"/>
        <v/>
      </c>
    </row>
    <row r="406" spans="1:10">
      <c r="A406" s="25">
        <v>405</v>
      </c>
      <c r="B406" s="25" t="s">
        <v>11</v>
      </c>
      <c r="C406" s="48" t="s">
        <v>10242</v>
      </c>
      <c r="D406" s="48" t="s">
        <v>10241</v>
      </c>
      <c r="E406" s="47">
        <v>14550</v>
      </c>
      <c r="F406" s="46">
        <v>5</v>
      </c>
      <c r="G406" s="56">
        <v>723.63</v>
      </c>
      <c r="H406" s="76"/>
      <c r="I406" s="79">
        <f t="shared" si="13"/>
        <v>0</v>
      </c>
      <c r="J406" s="78" t="str">
        <f t="shared" si="12"/>
        <v/>
      </c>
    </row>
    <row r="407" spans="1:10">
      <c r="A407" s="25">
        <v>406</v>
      </c>
      <c r="B407" s="25" t="s">
        <v>11</v>
      </c>
      <c r="C407" s="48" t="s">
        <v>10240</v>
      </c>
      <c r="D407" s="48" t="s">
        <v>10239</v>
      </c>
      <c r="E407" s="47">
        <v>59364</v>
      </c>
      <c r="F407" s="46">
        <v>5</v>
      </c>
      <c r="G407" s="56">
        <v>2146.13</v>
      </c>
      <c r="H407" s="76"/>
      <c r="I407" s="79">
        <f t="shared" si="13"/>
        <v>0</v>
      </c>
      <c r="J407" s="78" t="str">
        <f t="shared" si="12"/>
        <v/>
      </c>
    </row>
    <row r="408" spans="1:10">
      <c r="A408" s="25">
        <v>407</v>
      </c>
      <c r="B408" s="25" t="s">
        <v>11</v>
      </c>
      <c r="C408" s="48" t="s">
        <v>10238</v>
      </c>
      <c r="D408" s="48" t="s">
        <v>2355</v>
      </c>
      <c r="E408" s="47">
        <v>32890</v>
      </c>
      <c r="F408" s="46">
        <v>5</v>
      </c>
      <c r="G408" s="56">
        <v>1379.9533333333336</v>
      </c>
      <c r="H408" s="76"/>
      <c r="I408" s="79">
        <f t="shared" si="13"/>
        <v>0</v>
      </c>
      <c r="J408" s="78" t="str">
        <f t="shared" si="12"/>
        <v/>
      </c>
    </row>
    <row r="409" spans="1:10">
      <c r="A409" s="25">
        <v>408</v>
      </c>
      <c r="B409" s="25" t="s">
        <v>11</v>
      </c>
      <c r="C409" s="48" t="s">
        <v>10237</v>
      </c>
      <c r="D409" s="48" t="s">
        <v>77</v>
      </c>
      <c r="E409" s="47">
        <v>56878</v>
      </c>
      <c r="F409" s="46">
        <v>18</v>
      </c>
      <c r="G409" s="56">
        <v>49.813333333333333</v>
      </c>
      <c r="H409" s="76"/>
      <c r="I409" s="79">
        <f t="shared" si="13"/>
        <v>0</v>
      </c>
      <c r="J409" s="78" t="str">
        <f t="shared" si="12"/>
        <v/>
      </c>
    </row>
    <row r="410" spans="1:10">
      <c r="A410" s="25">
        <v>409</v>
      </c>
      <c r="B410" s="25" t="s">
        <v>11</v>
      </c>
      <c r="C410" s="48" t="s">
        <v>10236</v>
      </c>
      <c r="D410" s="48" t="s">
        <v>77</v>
      </c>
      <c r="E410" s="47">
        <v>56878</v>
      </c>
      <c r="F410" s="46">
        <v>5</v>
      </c>
      <c r="G410" s="56">
        <v>42.96</v>
      </c>
      <c r="H410" s="76"/>
      <c r="I410" s="79">
        <f t="shared" si="13"/>
        <v>0</v>
      </c>
      <c r="J410" s="78" t="str">
        <f t="shared" si="12"/>
        <v/>
      </c>
    </row>
    <row r="411" spans="1:10">
      <c r="A411" s="25">
        <v>410</v>
      </c>
      <c r="B411" s="25" t="s">
        <v>11</v>
      </c>
      <c r="C411" s="48" t="s">
        <v>10235</v>
      </c>
      <c r="D411" s="48" t="s">
        <v>79</v>
      </c>
      <c r="E411" s="47">
        <v>56878</v>
      </c>
      <c r="F411" s="46">
        <v>5</v>
      </c>
      <c r="G411" s="56">
        <v>21.98</v>
      </c>
      <c r="H411" s="76"/>
      <c r="I411" s="79">
        <f t="shared" si="13"/>
        <v>0</v>
      </c>
      <c r="J411" s="78" t="str">
        <f t="shared" si="12"/>
        <v/>
      </c>
    </row>
    <row r="412" spans="1:10">
      <c r="A412" s="25">
        <v>411</v>
      </c>
      <c r="B412" s="25" t="s">
        <v>11</v>
      </c>
      <c r="C412" s="48" t="s">
        <v>10234</v>
      </c>
      <c r="D412" s="48" t="s">
        <v>79</v>
      </c>
      <c r="E412" s="47">
        <v>80539</v>
      </c>
      <c r="F412" s="46">
        <v>60</v>
      </c>
      <c r="G412" s="56">
        <v>16.829999999999998</v>
      </c>
      <c r="H412" s="76"/>
      <c r="I412" s="79">
        <f t="shared" si="13"/>
        <v>0</v>
      </c>
      <c r="J412" s="78" t="str">
        <f t="shared" si="12"/>
        <v/>
      </c>
    </row>
    <row r="413" spans="1:10">
      <c r="A413" s="25">
        <v>412</v>
      </c>
      <c r="B413" s="25" t="s">
        <v>11</v>
      </c>
      <c r="C413" s="48" t="s">
        <v>10233</v>
      </c>
      <c r="D413" s="48" t="s">
        <v>282</v>
      </c>
      <c r="E413" s="47">
        <v>80539</v>
      </c>
      <c r="F413" s="46">
        <v>57</v>
      </c>
      <c r="G413" s="56">
        <v>23.99</v>
      </c>
      <c r="H413" s="76"/>
      <c r="I413" s="79">
        <f t="shared" si="13"/>
        <v>0</v>
      </c>
      <c r="J413" s="78" t="str">
        <f t="shared" si="12"/>
        <v/>
      </c>
    </row>
    <row r="414" spans="1:10">
      <c r="A414" s="25">
        <v>413</v>
      </c>
      <c r="B414" s="25" t="s">
        <v>11</v>
      </c>
      <c r="C414" s="48" t="s">
        <v>10232</v>
      </c>
      <c r="D414" s="48" t="s">
        <v>79</v>
      </c>
      <c r="E414" s="47">
        <v>78286</v>
      </c>
      <c r="F414" s="46">
        <v>5</v>
      </c>
      <c r="G414" s="56">
        <v>36.11</v>
      </c>
      <c r="H414" s="76"/>
      <c r="I414" s="79">
        <f t="shared" si="13"/>
        <v>0</v>
      </c>
      <c r="J414" s="78" t="str">
        <f t="shared" si="12"/>
        <v/>
      </c>
    </row>
    <row r="415" spans="1:10">
      <c r="A415" s="25">
        <v>414</v>
      </c>
      <c r="B415" s="25" t="s">
        <v>11</v>
      </c>
      <c r="C415" s="48" t="s">
        <v>10231</v>
      </c>
      <c r="D415" s="48" t="s">
        <v>10230</v>
      </c>
      <c r="E415" s="47">
        <v>98571</v>
      </c>
      <c r="F415" s="46">
        <v>5</v>
      </c>
      <c r="G415" s="56">
        <v>5067.666666666667</v>
      </c>
      <c r="H415" s="76"/>
      <c r="I415" s="79">
        <f t="shared" si="13"/>
        <v>0</v>
      </c>
      <c r="J415" s="78" t="str">
        <f t="shared" si="12"/>
        <v/>
      </c>
    </row>
    <row r="416" spans="1:10">
      <c r="A416" s="25">
        <v>415</v>
      </c>
      <c r="B416" s="25" t="s">
        <v>11</v>
      </c>
      <c r="C416" s="48" t="s">
        <v>10229</v>
      </c>
      <c r="D416" s="48" t="s">
        <v>10228</v>
      </c>
      <c r="E416" s="47">
        <v>83421</v>
      </c>
      <c r="F416" s="46">
        <v>72</v>
      </c>
      <c r="G416" s="56">
        <v>1.9433333333333334</v>
      </c>
      <c r="H416" s="76"/>
      <c r="I416" s="79">
        <f t="shared" si="13"/>
        <v>0</v>
      </c>
      <c r="J416" s="78" t="str">
        <f t="shared" si="12"/>
        <v/>
      </c>
    </row>
    <row r="417" spans="1:10">
      <c r="A417" s="25">
        <v>416</v>
      </c>
      <c r="B417" s="25" t="s">
        <v>11</v>
      </c>
      <c r="C417" s="48" t="s">
        <v>10227</v>
      </c>
      <c r="D417" s="48" t="s">
        <v>48</v>
      </c>
      <c r="E417" s="47">
        <v>72724</v>
      </c>
      <c r="F417" s="46">
        <v>20</v>
      </c>
      <c r="G417" s="56">
        <v>3.9</v>
      </c>
      <c r="H417" s="76"/>
      <c r="I417" s="79">
        <f t="shared" si="13"/>
        <v>0</v>
      </c>
      <c r="J417" s="78" t="str">
        <f t="shared" si="12"/>
        <v/>
      </c>
    </row>
    <row r="418" spans="1:10">
      <c r="A418" s="25">
        <v>417</v>
      </c>
      <c r="B418" s="25" t="s">
        <v>11</v>
      </c>
      <c r="C418" s="48" t="s">
        <v>10226</v>
      </c>
      <c r="D418" s="48" t="s">
        <v>10225</v>
      </c>
      <c r="E418" s="47">
        <v>59885</v>
      </c>
      <c r="F418" s="46">
        <v>5</v>
      </c>
      <c r="G418" s="56">
        <v>7835</v>
      </c>
      <c r="H418" s="76"/>
      <c r="I418" s="79">
        <f t="shared" si="13"/>
        <v>0</v>
      </c>
      <c r="J418" s="78" t="str">
        <f t="shared" si="12"/>
        <v/>
      </c>
    </row>
    <row r="419" spans="1:10">
      <c r="A419" s="25">
        <v>418</v>
      </c>
      <c r="B419" s="25" t="s">
        <v>11</v>
      </c>
      <c r="C419" s="48" t="s">
        <v>10224</v>
      </c>
      <c r="D419" s="48" t="s">
        <v>10223</v>
      </c>
      <c r="E419" s="47">
        <v>81640</v>
      </c>
      <c r="F419" s="46">
        <v>10</v>
      </c>
      <c r="G419" s="56">
        <v>55.596666666666664</v>
      </c>
      <c r="H419" s="76"/>
      <c r="I419" s="79">
        <f t="shared" si="13"/>
        <v>0</v>
      </c>
      <c r="J419" s="78" t="str">
        <f t="shared" si="12"/>
        <v/>
      </c>
    </row>
    <row r="420" spans="1:10">
      <c r="A420" s="25">
        <v>419</v>
      </c>
      <c r="B420" s="25" t="s">
        <v>11</v>
      </c>
      <c r="C420" s="48" t="s">
        <v>10222</v>
      </c>
      <c r="D420" s="48" t="s">
        <v>10221</v>
      </c>
      <c r="E420" s="47">
        <v>97427</v>
      </c>
      <c r="F420" s="46">
        <v>14</v>
      </c>
      <c r="G420" s="56">
        <v>15.89</v>
      </c>
      <c r="H420" s="76"/>
      <c r="I420" s="79">
        <f t="shared" si="13"/>
        <v>0</v>
      </c>
      <c r="J420" s="78" t="str">
        <f t="shared" si="12"/>
        <v/>
      </c>
    </row>
    <row r="421" spans="1:10">
      <c r="A421" s="25">
        <v>420</v>
      </c>
      <c r="B421" s="25" t="s">
        <v>11</v>
      </c>
      <c r="C421" s="48" t="s">
        <v>10220</v>
      </c>
      <c r="D421" s="48" t="s">
        <v>1355</v>
      </c>
      <c r="E421" s="47">
        <v>12757</v>
      </c>
      <c r="F421" s="46">
        <v>15</v>
      </c>
      <c r="G421" s="56">
        <v>153.56666666666663</v>
      </c>
      <c r="H421" s="76"/>
      <c r="I421" s="79">
        <f t="shared" si="13"/>
        <v>0</v>
      </c>
      <c r="J421" s="78" t="str">
        <f t="shared" si="12"/>
        <v/>
      </c>
    </row>
    <row r="422" spans="1:10">
      <c r="A422" s="25">
        <v>421</v>
      </c>
      <c r="B422" s="25" t="s">
        <v>11</v>
      </c>
      <c r="C422" s="48" t="s">
        <v>10219</v>
      </c>
      <c r="D422" s="48" t="s">
        <v>1355</v>
      </c>
      <c r="E422" s="47">
        <v>12757</v>
      </c>
      <c r="F422" s="46">
        <v>5</v>
      </c>
      <c r="G422" s="56">
        <v>147.26000000000002</v>
      </c>
      <c r="H422" s="76"/>
      <c r="I422" s="79">
        <f t="shared" si="13"/>
        <v>0</v>
      </c>
      <c r="J422" s="78" t="str">
        <f t="shared" si="12"/>
        <v/>
      </c>
    </row>
    <row r="423" spans="1:10">
      <c r="A423" s="25">
        <v>422</v>
      </c>
      <c r="B423" s="25" t="s">
        <v>11</v>
      </c>
      <c r="C423" s="48" t="s">
        <v>10218</v>
      </c>
      <c r="D423" s="48" t="s">
        <v>724</v>
      </c>
      <c r="E423" s="47">
        <v>624</v>
      </c>
      <c r="F423" s="46">
        <v>8</v>
      </c>
      <c r="G423" s="56">
        <v>6.55</v>
      </c>
      <c r="H423" s="76"/>
      <c r="I423" s="79">
        <f t="shared" si="13"/>
        <v>0</v>
      </c>
      <c r="J423" s="78" t="str">
        <f t="shared" si="12"/>
        <v/>
      </c>
    </row>
    <row r="424" spans="1:10">
      <c r="A424" s="25">
        <v>423</v>
      </c>
      <c r="B424" s="25" t="s">
        <v>11</v>
      </c>
      <c r="C424" s="48" t="s">
        <v>10217</v>
      </c>
      <c r="D424" s="48" t="s">
        <v>10216</v>
      </c>
      <c r="E424" s="47">
        <v>55723</v>
      </c>
      <c r="F424" s="46">
        <v>22</v>
      </c>
      <c r="G424" s="56">
        <v>311.87</v>
      </c>
      <c r="H424" s="76"/>
      <c r="I424" s="79">
        <f t="shared" si="13"/>
        <v>0</v>
      </c>
      <c r="J424" s="78" t="str">
        <f t="shared" si="12"/>
        <v/>
      </c>
    </row>
    <row r="425" spans="1:10">
      <c r="A425" s="25">
        <v>424</v>
      </c>
      <c r="B425" s="25" t="s">
        <v>11</v>
      </c>
      <c r="C425" s="48" t="s">
        <v>10215</v>
      </c>
      <c r="D425" s="48" t="s">
        <v>1084</v>
      </c>
      <c r="E425" s="47">
        <v>59501</v>
      </c>
      <c r="F425" s="46">
        <v>88</v>
      </c>
      <c r="G425" s="56">
        <v>196.39</v>
      </c>
      <c r="H425" s="76"/>
      <c r="I425" s="79">
        <f t="shared" si="13"/>
        <v>0</v>
      </c>
      <c r="J425" s="78" t="str">
        <f t="shared" si="12"/>
        <v/>
      </c>
    </row>
    <row r="426" spans="1:10">
      <c r="A426" s="25">
        <v>425</v>
      </c>
      <c r="B426" s="25" t="s">
        <v>11</v>
      </c>
      <c r="C426" s="48" t="s">
        <v>10214</v>
      </c>
      <c r="D426" s="48" t="s">
        <v>10213</v>
      </c>
      <c r="E426" s="47">
        <v>84256</v>
      </c>
      <c r="F426" s="46">
        <v>5</v>
      </c>
      <c r="G426" s="56">
        <v>257.18</v>
      </c>
      <c r="H426" s="76"/>
      <c r="I426" s="79">
        <f t="shared" si="13"/>
        <v>0</v>
      </c>
      <c r="J426" s="78" t="str">
        <f t="shared" si="12"/>
        <v/>
      </c>
    </row>
    <row r="427" spans="1:10">
      <c r="A427" s="25">
        <v>426</v>
      </c>
      <c r="B427" s="25" t="s">
        <v>11</v>
      </c>
      <c r="C427" s="48" t="s">
        <v>10212</v>
      </c>
      <c r="D427" s="48" t="s">
        <v>1742</v>
      </c>
      <c r="E427" s="47">
        <v>70236</v>
      </c>
      <c r="F427" s="46">
        <v>5</v>
      </c>
      <c r="G427" s="56">
        <v>377.76</v>
      </c>
      <c r="H427" s="76"/>
      <c r="I427" s="79">
        <f t="shared" si="13"/>
        <v>0</v>
      </c>
      <c r="J427" s="78" t="str">
        <f t="shared" si="12"/>
        <v/>
      </c>
    </row>
    <row r="428" spans="1:10">
      <c r="A428" s="25">
        <v>427</v>
      </c>
      <c r="B428" s="25" t="s">
        <v>11</v>
      </c>
      <c r="C428" s="48" t="s">
        <v>10211</v>
      </c>
      <c r="D428" s="48" t="s">
        <v>48</v>
      </c>
      <c r="E428" s="47">
        <v>72724</v>
      </c>
      <c r="F428" s="46">
        <v>20</v>
      </c>
      <c r="G428" s="56">
        <v>10</v>
      </c>
      <c r="H428" s="76"/>
      <c r="I428" s="79">
        <f t="shared" si="13"/>
        <v>0</v>
      </c>
      <c r="J428" s="78" t="str">
        <f t="shared" si="12"/>
        <v/>
      </c>
    </row>
    <row r="429" spans="1:10">
      <c r="A429" s="25">
        <v>428</v>
      </c>
      <c r="B429" s="25" t="s">
        <v>11</v>
      </c>
      <c r="C429" s="48" t="s">
        <v>10210</v>
      </c>
      <c r="D429" s="48" t="s">
        <v>10209</v>
      </c>
      <c r="E429" s="47">
        <v>97427</v>
      </c>
      <c r="F429" s="46">
        <v>5</v>
      </c>
      <c r="G429" s="56">
        <v>41.023333333333333</v>
      </c>
      <c r="H429" s="76"/>
      <c r="I429" s="79">
        <f t="shared" si="13"/>
        <v>0</v>
      </c>
      <c r="J429" s="78" t="str">
        <f t="shared" si="12"/>
        <v/>
      </c>
    </row>
    <row r="430" spans="1:10">
      <c r="A430" s="25">
        <v>429</v>
      </c>
      <c r="B430" s="25" t="s">
        <v>11</v>
      </c>
      <c r="C430" s="48" t="s">
        <v>10208</v>
      </c>
      <c r="D430" s="48" t="s">
        <v>75</v>
      </c>
      <c r="E430" s="47">
        <v>7482</v>
      </c>
      <c r="F430" s="46">
        <v>73</v>
      </c>
      <c r="G430" s="56">
        <v>0.79666666666666675</v>
      </c>
      <c r="H430" s="76"/>
      <c r="I430" s="79">
        <f t="shared" si="13"/>
        <v>0</v>
      </c>
      <c r="J430" s="78" t="str">
        <f t="shared" si="12"/>
        <v/>
      </c>
    </row>
    <row r="431" spans="1:10">
      <c r="A431" s="25">
        <v>430</v>
      </c>
      <c r="B431" s="25" t="s">
        <v>11</v>
      </c>
      <c r="C431" s="48" t="s">
        <v>10207</v>
      </c>
      <c r="D431" s="48" t="s">
        <v>75</v>
      </c>
      <c r="E431" s="47">
        <v>7482</v>
      </c>
      <c r="F431" s="46">
        <v>70</v>
      </c>
      <c r="G431" s="56">
        <v>9.5266666666666655</v>
      </c>
      <c r="H431" s="76"/>
      <c r="I431" s="79">
        <f t="shared" si="13"/>
        <v>0</v>
      </c>
      <c r="J431" s="78" t="str">
        <f t="shared" si="12"/>
        <v/>
      </c>
    </row>
    <row r="432" spans="1:10">
      <c r="A432" s="25">
        <v>431</v>
      </c>
      <c r="B432" s="25" t="s">
        <v>11</v>
      </c>
      <c r="C432" s="48" t="s">
        <v>10206</v>
      </c>
      <c r="D432" s="48" t="s">
        <v>10205</v>
      </c>
      <c r="E432" s="47">
        <v>62323</v>
      </c>
      <c r="F432" s="46">
        <v>9</v>
      </c>
      <c r="G432" s="56">
        <v>610.02333333333343</v>
      </c>
      <c r="H432" s="76"/>
      <c r="I432" s="79">
        <f t="shared" si="13"/>
        <v>0</v>
      </c>
      <c r="J432" s="78" t="str">
        <f t="shared" si="12"/>
        <v/>
      </c>
    </row>
    <row r="433" spans="1:10">
      <c r="A433" s="25">
        <v>432</v>
      </c>
      <c r="B433" s="25" t="s">
        <v>11</v>
      </c>
      <c r="C433" s="48" t="s">
        <v>10204</v>
      </c>
      <c r="D433" s="48" t="s">
        <v>2407</v>
      </c>
      <c r="E433" s="47">
        <v>62323</v>
      </c>
      <c r="F433" s="46">
        <v>6</v>
      </c>
      <c r="G433" s="56">
        <v>509.58666666666664</v>
      </c>
      <c r="H433" s="76"/>
      <c r="I433" s="79">
        <f t="shared" si="13"/>
        <v>0</v>
      </c>
      <c r="J433" s="78" t="str">
        <f t="shared" si="12"/>
        <v/>
      </c>
    </row>
    <row r="434" spans="1:10">
      <c r="A434" s="25">
        <v>433</v>
      </c>
      <c r="B434" s="25" t="s">
        <v>11</v>
      </c>
      <c r="C434" s="48" t="s">
        <v>10203</v>
      </c>
      <c r="D434" s="48" t="s">
        <v>10202</v>
      </c>
      <c r="E434" s="47">
        <v>61186</v>
      </c>
      <c r="F434" s="46">
        <v>5</v>
      </c>
      <c r="G434" s="56">
        <v>99.12</v>
      </c>
      <c r="H434" s="76"/>
      <c r="I434" s="79">
        <f t="shared" si="13"/>
        <v>0</v>
      </c>
      <c r="J434" s="78" t="str">
        <f t="shared" si="12"/>
        <v/>
      </c>
    </row>
    <row r="435" spans="1:10">
      <c r="A435" s="25">
        <v>434</v>
      </c>
      <c r="B435" s="25" t="s">
        <v>11</v>
      </c>
      <c r="C435" s="48" t="s">
        <v>10201</v>
      </c>
      <c r="D435" s="48" t="s">
        <v>10200</v>
      </c>
      <c r="E435" s="47">
        <v>75618</v>
      </c>
      <c r="F435" s="46">
        <v>30</v>
      </c>
      <c r="G435" s="56">
        <v>24.836666666666662</v>
      </c>
      <c r="H435" s="76"/>
      <c r="I435" s="79">
        <f t="shared" si="13"/>
        <v>0</v>
      </c>
      <c r="J435" s="78" t="str">
        <f t="shared" si="12"/>
        <v/>
      </c>
    </row>
    <row r="436" spans="1:10">
      <c r="A436" s="25">
        <v>435</v>
      </c>
      <c r="B436" s="25" t="s">
        <v>11</v>
      </c>
      <c r="C436" s="48" t="s">
        <v>10199</v>
      </c>
      <c r="D436" s="48" t="s">
        <v>10198</v>
      </c>
      <c r="E436" s="47">
        <v>91511</v>
      </c>
      <c r="F436" s="46">
        <v>5</v>
      </c>
      <c r="G436" s="56">
        <v>224.73</v>
      </c>
      <c r="H436" s="76"/>
      <c r="I436" s="79">
        <f t="shared" si="13"/>
        <v>0</v>
      </c>
      <c r="J436" s="78" t="str">
        <f t="shared" si="12"/>
        <v/>
      </c>
    </row>
    <row r="437" spans="1:10">
      <c r="A437" s="25">
        <v>436</v>
      </c>
      <c r="B437" s="25" t="s">
        <v>11</v>
      </c>
      <c r="C437" s="48" t="s">
        <v>10197</v>
      </c>
      <c r="D437" s="48" t="s">
        <v>96</v>
      </c>
      <c r="E437" s="47">
        <v>54646</v>
      </c>
      <c r="F437" s="46">
        <v>5</v>
      </c>
      <c r="G437" s="56">
        <v>74.94</v>
      </c>
      <c r="H437" s="76"/>
      <c r="I437" s="79">
        <f t="shared" si="13"/>
        <v>0</v>
      </c>
      <c r="J437" s="78" t="str">
        <f t="shared" si="12"/>
        <v/>
      </c>
    </row>
    <row r="438" spans="1:10">
      <c r="A438" s="25">
        <v>437</v>
      </c>
      <c r="B438" s="25" t="s">
        <v>11</v>
      </c>
      <c r="C438" s="48" t="s">
        <v>10196</v>
      </c>
      <c r="D438" s="48" t="s">
        <v>10195</v>
      </c>
      <c r="E438" s="47">
        <v>8844</v>
      </c>
      <c r="F438" s="46">
        <v>5</v>
      </c>
      <c r="G438" s="56">
        <v>551.45000000000005</v>
      </c>
      <c r="H438" s="76"/>
      <c r="I438" s="79">
        <f t="shared" si="13"/>
        <v>0</v>
      </c>
      <c r="J438" s="78" t="str">
        <f t="shared" si="12"/>
        <v/>
      </c>
    </row>
    <row r="439" spans="1:10">
      <c r="A439" s="25">
        <v>438</v>
      </c>
      <c r="B439" s="25" t="s">
        <v>11</v>
      </c>
      <c r="C439" s="48" t="s">
        <v>10194</v>
      </c>
      <c r="D439" s="48" t="s">
        <v>10193</v>
      </c>
      <c r="E439" s="47">
        <v>72914</v>
      </c>
      <c r="F439" s="46">
        <v>5</v>
      </c>
      <c r="G439" s="56">
        <v>18.319999999999997</v>
      </c>
      <c r="H439" s="76"/>
      <c r="I439" s="79">
        <f t="shared" si="13"/>
        <v>0</v>
      </c>
      <c r="J439" s="78" t="str">
        <f t="shared" si="12"/>
        <v/>
      </c>
    </row>
    <row r="440" spans="1:10">
      <c r="A440" s="25">
        <v>439</v>
      </c>
      <c r="B440" s="25" t="s">
        <v>11</v>
      </c>
      <c r="C440" s="48" t="s">
        <v>10192</v>
      </c>
      <c r="D440" s="48" t="s">
        <v>10191</v>
      </c>
      <c r="E440" s="47">
        <v>8118</v>
      </c>
      <c r="F440" s="46">
        <v>5</v>
      </c>
      <c r="G440" s="56">
        <v>38.450000000000003</v>
      </c>
      <c r="H440" s="76"/>
      <c r="I440" s="79">
        <f t="shared" si="13"/>
        <v>0</v>
      </c>
      <c r="J440" s="78" t="str">
        <f t="shared" si="12"/>
        <v/>
      </c>
    </row>
    <row r="441" spans="1:10">
      <c r="A441" s="25">
        <v>440</v>
      </c>
      <c r="B441" s="25" t="s">
        <v>11</v>
      </c>
      <c r="C441" s="48" t="s">
        <v>7896</v>
      </c>
      <c r="D441" s="48" t="s">
        <v>10190</v>
      </c>
      <c r="E441" s="47">
        <v>97484</v>
      </c>
      <c r="F441" s="46">
        <v>6</v>
      </c>
      <c r="G441" s="56">
        <v>213.9</v>
      </c>
      <c r="H441" s="76"/>
      <c r="I441" s="79">
        <f t="shared" si="13"/>
        <v>0</v>
      </c>
      <c r="J441" s="78" t="str">
        <f t="shared" si="12"/>
        <v/>
      </c>
    </row>
    <row r="442" spans="1:10">
      <c r="A442" s="25">
        <v>441</v>
      </c>
      <c r="B442" s="25" t="s">
        <v>11</v>
      </c>
      <c r="C442" s="48" t="s">
        <v>10189</v>
      </c>
      <c r="D442" s="48" t="s">
        <v>1567</v>
      </c>
      <c r="E442" s="47">
        <v>9526</v>
      </c>
      <c r="F442" s="46">
        <v>5</v>
      </c>
      <c r="G442" s="56">
        <v>2408.1533333333332</v>
      </c>
      <c r="H442" s="76"/>
      <c r="I442" s="79">
        <f t="shared" si="13"/>
        <v>0</v>
      </c>
      <c r="J442" s="78" t="str">
        <f t="shared" si="12"/>
        <v/>
      </c>
    </row>
    <row r="443" spans="1:10">
      <c r="A443" s="25">
        <v>442</v>
      </c>
      <c r="B443" s="25" t="s">
        <v>11</v>
      </c>
      <c r="C443" s="48" t="s">
        <v>10188</v>
      </c>
      <c r="D443" s="48" t="s">
        <v>1554</v>
      </c>
      <c r="E443" s="47">
        <v>24735</v>
      </c>
      <c r="F443" s="46">
        <v>25</v>
      </c>
      <c r="G443" s="56">
        <v>775.52666666666664</v>
      </c>
      <c r="H443" s="76"/>
      <c r="I443" s="79">
        <f t="shared" si="13"/>
        <v>0</v>
      </c>
      <c r="J443" s="78" t="str">
        <f t="shared" si="12"/>
        <v/>
      </c>
    </row>
    <row r="444" spans="1:10">
      <c r="A444" s="25">
        <v>443</v>
      </c>
      <c r="B444" s="25" t="s">
        <v>11</v>
      </c>
      <c r="C444" s="48" t="s">
        <v>10187</v>
      </c>
      <c r="D444" s="48" t="s">
        <v>1554</v>
      </c>
      <c r="E444" s="47">
        <v>9526</v>
      </c>
      <c r="F444" s="46">
        <v>8</v>
      </c>
      <c r="G444" s="56">
        <v>3593.69</v>
      </c>
      <c r="H444" s="76"/>
      <c r="I444" s="79">
        <f t="shared" si="13"/>
        <v>0</v>
      </c>
      <c r="J444" s="78" t="str">
        <f t="shared" si="12"/>
        <v/>
      </c>
    </row>
    <row r="445" spans="1:10">
      <c r="A445" s="25">
        <v>444</v>
      </c>
      <c r="B445" s="25" t="s">
        <v>11</v>
      </c>
      <c r="C445" s="48" t="s">
        <v>10186</v>
      </c>
      <c r="D445" s="48" t="s">
        <v>10185</v>
      </c>
      <c r="E445" s="47">
        <v>18350</v>
      </c>
      <c r="F445" s="46">
        <v>5</v>
      </c>
      <c r="G445" s="56">
        <v>75.11</v>
      </c>
      <c r="H445" s="76"/>
      <c r="I445" s="79">
        <f t="shared" si="13"/>
        <v>0</v>
      </c>
      <c r="J445" s="78" t="str">
        <f t="shared" si="12"/>
        <v/>
      </c>
    </row>
    <row r="446" spans="1:10">
      <c r="A446" s="25">
        <v>445</v>
      </c>
      <c r="B446" s="25" t="s">
        <v>11</v>
      </c>
      <c r="C446" s="48" t="s">
        <v>10186</v>
      </c>
      <c r="D446" s="48" t="s">
        <v>10185</v>
      </c>
      <c r="E446" s="47">
        <v>99207</v>
      </c>
      <c r="F446" s="46">
        <v>5</v>
      </c>
      <c r="G446" s="56">
        <v>75.11</v>
      </c>
      <c r="H446" s="76"/>
      <c r="I446" s="79">
        <f t="shared" si="13"/>
        <v>0</v>
      </c>
      <c r="J446" s="78" t="str">
        <f t="shared" si="12"/>
        <v/>
      </c>
    </row>
    <row r="447" spans="1:10">
      <c r="A447" s="25">
        <v>446</v>
      </c>
      <c r="B447" s="25" t="s">
        <v>11</v>
      </c>
      <c r="C447" s="48" t="s">
        <v>10184</v>
      </c>
      <c r="D447" s="48" t="s">
        <v>10183</v>
      </c>
      <c r="E447" s="47">
        <v>18350</v>
      </c>
      <c r="F447" s="46">
        <v>5</v>
      </c>
      <c r="G447" s="56">
        <v>934.12</v>
      </c>
      <c r="H447" s="76"/>
      <c r="I447" s="79">
        <f t="shared" si="13"/>
        <v>0</v>
      </c>
      <c r="J447" s="78" t="str">
        <f t="shared" si="12"/>
        <v/>
      </c>
    </row>
    <row r="448" spans="1:10">
      <c r="A448" s="25">
        <v>447</v>
      </c>
      <c r="B448" s="25" t="s">
        <v>11</v>
      </c>
      <c r="C448" s="48" t="s">
        <v>10182</v>
      </c>
      <c r="D448" s="48" t="s">
        <v>10181</v>
      </c>
      <c r="E448" s="47">
        <v>18350</v>
      </c>
      <c r="F448" s="46">
        <v>5</v>
      </c>
      <c r="G448" s="56">
        <v>454.63</v>
      </c>
      <c r="H448" s="76"/>
      <c r="I448" s="79">
        <f t="shared" si="13"/>
        <v>0</v>
      </c>
      <c r="J448" s="78" t="str">
        <f t="shared" si="12"/>
        <v/>
      </c>
    </row>
    <row r="449" spans="1:10">
      <c r="A449" s="25">
        <v>448</v>
      </c>
      <c r="B449" s="25" t="s">
        <v>11</v>
      </c>
      <c r="C449" s="48" t="s">
        <v>10180</v>
      </c>
      <c r="D449" s="48" t="s">
        <v>876</v>
      </c>
      <c r="E449" s="47">
        <v>18350</v>
      </c>
      <c r="F449" s="46">
        <v>16</v>
      </c>
      <c r="G449" s="56">
        <v>113.3</v>
      </c>
      <c r="H449" s="76"/>
      <c r="I449" s="79">
        <f t="shared" si="13"/>
        <v>0</v>
      </c>
      <c r="J449" s="78" t="str">
        <f t="shared" si="12"/>
        <v/>
      </c>
    </row>
    <row r="450" spans="1:10">
      <c r="A450" s="25">
        <v>449</v>
      </c>
      <c r="B450" s="25" t="s">
        <v>11</v>
      </c>
      <c r="C450" s="48" t="s">
        <v>10179</v>
      </c>
      <c r="D450" s="48" t="s">
        <v>876</v>
      </c>
      <c r="E450" s="47">
        <v>18350</v>
      </c>
      <c r="F450" s="46">
        <v>39</v>
      </c>
      <c r="G450" s="56">
        <v>67.33</v>
      </c>
      <c r="H450" s="76"/>
      <c r="I450" s="79">
        <f t="shared" si="13"/>
        <v>0</v>
      </c>
      <c r="J450" s="78" t="str">
        <f t="shared" ref="J450:J513" si="14">IF(H:H&gt;G:G, "Above Estimated Unit Price", "")</f>
        <v/>
      </c>
    </row>
    <row r="451" spans="1:10">
      <c r="A451" s="25">
        <v>450</v>
      </c>
      <c r="B451" s="25" t="s">
        <v>11</v>
      </c>
      <c r="C451" s="48" t="s">
        <v>10178</v>
      </c>
      <c r="D451" s="48" t="s">
        <v>1444</v>
      </c>
      <c r="E451" s="47">
        <v>5986</v>
      </c>
      <c r="F451" s="46">
        <v>14</v>
      </c>
      <c r="G451" s="56">
        <v>517.25</v>
      </c>
      <c r="H451" s="76"/>
      <c r="I451" s="79">
        <f t="shared" ref="I451:I514" si="15">H451*F451</f>
        <v>0</v>
      </c>
      <c r="J451" s="78" t="str">
        <f t="shared" si="14"/>
        <v/>
      </c>
    </row>
    <row r="452" spans="1:10">
      <c r="A452" s="25">
        <v>451</v>
      </c>
      <c r="B452" s="25" t="s">
        <v>11</v>
      </c>
      <c r="C452" s="48" t="s">
        <v>10177</v>
      </c>
      <c r="D452" s="48" t="s">
        <v>10176</v>
      </c>
      <c r="E452" s="47">
        <v>624</v>
      </c>
      <c r="F452" s="46">
        <v>5</v>
      </c>
      <c r="G452" s="56">
        <v>3552.3000000000006</v>
      </c>
      <c r="H452" s="76"/>
      <c r="I452" s="79">
        <f t="shared" si="15"/>
        <v>0</v>
      </c>
      <c r="J452" s="78" t="str">
        <f t="shared" si="14"/>
        <v/>
      </c>
    </row>
    <row r="453" spans="1:10">
      <c r="A453" s="25">
        <v>452</v>
      </c>
      <c r="B453" s="25" t="s">
        <v>11</v>
      </c>
      <c r="C453" s="48" t="s">
        <v>10175</v>
      </c>
      <c r="D453" s="48" t="s">
        <v>1936</v>
      </c>
      <c r="E453" s="47">
        <v>624</v>
      </c>
      <c r="F453" s="46">
        <v>5</v>
      </c>
      <c r="G453" s="56">
        <v>123.36</v>
      </c>
      <c r="H453" s="76"/>
      <c r="I453" s="79">
        <f t="shared" si="15"/>
        <v>0</v>
      </c>
      <c r="J453" s="78" t="str">
        <f t="shared" si="14"/>
        <v/>
      </c>
    </row>
    <row r="454" spans="1:10">
      <c r="A454" s="25">
        <v>453</v>
      </c>
      <c r="B454" s="25" t="s">
        <v>11</v>
      </c>
      <c r="C454" s="48" t="s">
        <v>10174</v>
      </c>
      <c r="D454" s="48" t="s">
        <v>9754</v>
      </c>
      <c r="E454" s="47">
        <v>624</v>
      </c>
      <c r="F454" s="46">
        <v>5</v>
      </c>
      <c r="G454" s="56">
        <v>182.23</v>
      </c>
      <c r="H454" s="76"/>
      <c r="I454" s="79">
        <f t="shared" si="15"/>
        <v>0</v>
      </c>
      <c r="J454" s="78" t="str">
        <f t="shared" si="14"/>
        <v/>
      </c>
    </row>
    <row r="455" spans="1:10">
      <c r="A455" s="25">
        <v>454</v>
      </c>
      <c r="B455" s="25" t="s">
        <v>11</v>
      </c>
      <c r="C455" s="48" t="s">
        <v>10173</v>
      </c>
      <c r="D455" s="48" t="s">
        <v>9751</v>
      </c>
      <c r="E455" s="47">
        <v>624</v>
      </c>
      <c r="F455" s="46">
        <v>19</v>
      </c>
      <c r="G455" s="56">
        <v>91.076666666666668</v>
      </c>
      <c r="H455" s="76"/>
      <c r="I455" s="79">
        <f t="shared" si="15"/>
        <v>0</v>
      </c>
      <c r="J455" s="78" t="str">
        <f t="shared" si="14"/>
        <v/>
      </c>
    </row>
    <row r="456" spans="1:10">
      <c r="A456" s="25">
        <v>455</v>
      </c>
      <c r="B456" s="25" t="s">
        <v>11</v>
      </c>
      <c r="C456" s="48" t="s">
        <v>10172</v>
      </c>
      <c r="D456" s="48" t="s">
        <v>10171</v>
      </c>
      <c r="E456" s="47">
        <v>624</v>
      </c>
      <c r="F456" s="46">
        <v>16</v>
      </c>
      <c r="G456" s="56">
        <v>811.58</v>
      </c>
      <c r="H456" s="76"/>
      <c r="I456" s="79">
        <f t="shared" si="15"/>
        <v>0</v>
      </c>
      <c r="J456" s="78" t="str">
        <f t="shared" si="14"/>
        <v/>
      </c>
    </row>
    <row r="457" spans="1:10">
      <c r="A457" s="25">
        <v>456</v>
      </c>
      <c r="B457" s="25" t="s">
        <v>11</v>
      </c>
      <c r="C457" s="48" t="s">
        <v>10170</v>
      </c>
      <c r="D457" s="48" t="s">
        <v>2430</v>
      </c>
      <c r="E457" s="47">
        <v>624</v>
      </c>
      <c r="F457" s="46">
        <v>5</v>
      </c>
      <c r="G457" s="56">
        <v>195.1</v>
      </c>
      <c r="H457" s="76"/>
      <c r="I457" s="79">
        <f t="shared" si="15"/>
        <v>0</v>
      </c>
      <c r="J457" s="78" t="str">
        <f t="shared" si="14"/>
        <v/>
      </c>
    </row>
    <row r="458" spans="1:10">
      <c r="A458" s="25">
        <v>457</v>
      </c>
      <c r="B458" s="25" t="s">
        <v>11</v>
      </c>
      <c r="C458" s="48" t="s">
        <v>10169</v>
      </c>
      <c r="D458" s="48" t="s">
        <v>2430</v>
      </c>
      <c r="E458" s="47">
        <v>624</v>
      </c>
      <c r="F458" s="46">
        <v>5</v>
      </c>
      <c r="G458" s="56">
        <v>507.13999999999993</v>
      </c>
      <c r="H458" s="76"/>
      <c r="I458" s="79">
        <f t="shared" si="15"/>
        <v>0</v>
      </c>
      <c r="J458" s="78" t="str">
        <f t="shared" si="14"/>
        <v/>
      </c>
    </row>
    <row r="459" spans="1:10">
      <c r="A459" s="25">
        <v>458</v>
      </c>
      <c r="B459" s="25" t="s">
        <v>11</v>
      </c>
      <c r="C459" s="48" t="s">
        <v>10168</v>
      </c>
      <c r="D459" s="48" t="s">
        <v>10167</v>
      </c>
      <c r="E459" s="47">
        <v>71410</v>
      </c>
      <c r="F459" s="46">
        <v>5</v>
      </c>
      <c r="G459" s="56">
        <v>1503.76</v>
      </c>
      <c r="H459" s="76"/>
      <c r="I459" s="79">
        <f t="shared" si="15"/>
        <v>0</v>
      </c>
      <c r="J459" s="78" t="str">
        <f t="shared" si="14"/>
        <v/>
      </c>
    </row>
    <row r="460" spans="1:10">
      <c r="A460" s="25">
        <v>459</v>
      </c>
      <c r="B460" s="25" t="s">
        <v>11</v>
      </c>
      <c r="C460" s="48" t="s">
        <v>10166</v>
      </c>
      <c r="D460" s="48" t="s">
        <v>10165</v>
      </c>
      <c r="E460" s="47">
        <v>81343</v>
      </c>
      <c r="F460" s="46">
        <v>5</v>
      </c>
      <c r="G460" s="56">
        <v>499.56333333333333</v>
      </c>
      <c r="H460" s="76"/>
      <c r="I460" s="79">
        <f t="shared" si="15"/>
        <v>0</v>
      </c>
      <c r="J460" s="78" t="str">
        <f t="shared" si="14"/>
        <v/>
      </c>
    </row>
    <row r="461" spans="1:10">
      <c r="A461" s="25">
        <v>460</v>
      </c>
      <c r="B461" s="25" t="s">
        <v>11</v>
      </c>
      <c r="C461" s="48" t="s">
        <v>10164</v>
      </c>
      <c r="D461" s="48" t="s">
        <v>313</v>
      </c>
      <c r="E461" s="47">
        <v>88044</v>
      </c>
      <c r="F461" s="46">
        <v>5</v>
      </c>
      <c r="G461" s="56">
        <v>72.63</v>
      </c>
      <c r="H461" s="76"/>
      <c r="I461" s="79">
        <f t="shared" si="15"/>
        <v>0</v>
      </c>
      <c r="J461" s="78" t="str">
        <f t="shared" si="14"/>
        <v/>
      </c>
    </row>
    <row r="462" spans="1:10">
      <c r="A462" s="25">
        <v>461</v>
      </c>
      <c r="B462" s="25" t="s">
        <v>11</v>
      </c>
      <c r="C462" s="48" t="s">
        <v>10163</v>
      </c>
      <c r="D462" s="48" t="s">
        <v>79</v>
      </c>
      <c r="E462" s="47">
        <v>88044</v>
      </c>
      <c r="F462" s="46">
        <v>5</v>
      </c>
      <c r="G462" s="56">
        <v>32.97</v>
      </c>
      <c r="H462" s="76"/>
      <c r="I462" s="79">
        <f t="shared" si="15"/>
        <v>0</v>
      </c>
      <c r="J462" s="78" t="str">
        <f t="shared" si="14"/>
        <v/>
      </c>
    </row>
    <row r="463" spans="1:10">
      <c r="A463" s="25">
        <v>462</v>
      </c>
      <c r="B463" s="25" t="s">
        <v>11</v>
      </c>
      <c r="C463" s="48" t="s">
        <v>10159</v>
      </c>
      <c r="D463" s="48" t="s">
        <v>70</v>
      </c>
      <c r="E463" s="47">
        <v>88044</v>
      </c>
      <c r="F463" s="46">
        <v>33</v>
      </c>
      <c r="G463" s="56">
        <v>40.74666666666667</v>
      </c>
      <c r="H463" s="76"/>
      <c r="I463" s="79">
        <f t="shared" si="15"/>
        <v>0</v>
      </c>
      <c r="J463" s="78" t="str">
        <f t="shared" si="14"/>
        <v/>
      </c>
    </row>
    <row r="464" spans="1:10">
      <c r="A464" s="25">
        <v>463</v>
      </c>
      <c r="B464" s="25" t="s">
        <v>11</v>
      </c>
      <c r="C464" s="48" t="s">
        <v>4959</v>
      </c>
      <c r="D464" s="48" t="s">
        <v>514</v>
      </c>
      <c r="E464" s="47">
        <v>88044</v>
      </c>
      <c r="F464" s="46">
        <v>51</v>
      </c>
      <c r="G464" s="56">
        <v>37.69</v>
      </c>
      <c r="H464" s="76"/>
      <c r="I464" s="79">
        <f t="shared" si="15"/>
        <v>0</v>
      </c>
      <c r="J464" s="78" t="str">
        <f t="shared" si="14"/>
        <v/>
      </c>
    </row>
    <row r="465" spans="1:10">
      <c r="A465" s="25">
        <v>464</v>
      </c>
      <c r="B465" s="25" t="s">
        <v>11</v>
      </c>
      <c r="C465" s="48" t="s">
        <v>4956</v>
      </c>
      <c r="D465" s="48" t="s">
        <v>70</v>
      </c>
      <c r="E465" s="47">
        <v>88044</v>
      </c>
      <c r="F465" s="46">
        <v>33</v>
      </c>
      <c r="G465" s="56">
        <v>47.49</v>
      </c>
      <c r="H465" s="76"/>
      <c r="I465" s="79">
        <f t="shared" si="15"/>
        <v>0</v>
      </c>
      <c r="J465" s="78" t="str">
        <f t="shared" si="14"/>
        <v/>
      </c>
    </row>
    <row r="466" spans="1:10">
      <c r="A466" s="25">
        <v>465</v>
      </c>
      <c r="B466" s="25" t="s">
        <v>11</v>
      </c>
      <c r="C466" s="48" t="s">
        <v>4936</v>
      </c>
      <c r="D466" s="48" t="s">
        <v>70</v>
      </c>
      <c r="E466" s="47">
        <v>88044</v>
      </c>
      <c r="F466" s="46">
        <v>46</v>
      </c>
      <c r="G466" s="56">
        <v>13.16</v>
      </c>
      <c r="H466" s="76"/>
      <c r="I466" s="79">
        <f t="shared" si="15"/>
        <v>0</v>
      </c>
      <c r="J466" s="78" t="str">
        <f t="shared" si="14"/>
        <v/>
      </c>
    </row>
    <row r="467" spans="1:10">
      <c r="A467" s="25">
        <v>466</v>
      </c>
      <c r="B467" s="25" t="s">
        <v>11</v>
      </c>
      <c r="C467" s="48" t="s">
        <v>4932</v>
      </c>
      <c r="D467" s="48" t="s">
        <v>70</v>
      </c>
      <c r="E467" s="47">
        <v>88044</v>
      </c>
      <c r="F467" s="46">
        <v>5</v>
      </c>
      <c r="G467" s="56">
        <v>37.016666666666673</v>
      </c>
      <c r="H467" s="76"/>
      <c r="I467" s="79">
        <f t="shared" si="15"/>
        <v>0</v>
      </c>
      <c r="J467" s="78" t="str">
        <f t="shared" si="14"/>
        <v/>
      </c>
    </row>
    <row r="468" spans="1:10">
      <c r="A468" s="25">
        <v>467</v>
      </c>
      <c r="B468" s="25" t="s">
        <v>11</v>
      </c>
      <c r="C468" s="48" t="s">
        <v>4931</v>
      </c>
      <c r="D468" s="48" t="s">
        <v>70</v>
      </c>
      <c r="E468" s="47">
        <v>88044</v>
      </c>
      <c r="F468" s="46">
        <v>48</v>
      </c>
      <c r="G468" s="56">
        <v>6.8599999999999994</v>
      </c>
      <c r="H468" s="76"/>
      <c r="I468" s="79">
        <f t="shared" si="15"/>
        <v>0</v>
      </c>
      <c r="J468" s="78" t="str">
        <f t="shared" si="14"/>
        <v/>
      </c>
    </row>
    <row r="469" spans="1:10">
      <c r="A469" s="25">
        <v>468</v>
      </c>
      <c r="B469" s="25" t="s">
        <v>11</v>
      </c>
      <c r="C469" s="48" t="s">
        <v>4928</v>
      </c>
      <c r="D469" s="48" t="s">
        <v>79</v>
      </c>
      <c r="E469" s="47" t="s">
        <v>1236</v>
      </c>
      <c r="F469" s="46">
        <v>69</v>
      </c>
      <c r="G469" s="56">
        <v>1</v>
      </c>
      <c r="H469" s="76"/>
      <c r="I469" s="79">
        <f t="shared" si="15"/>
        <v>0</v>
      </c>
      <c r="J469" s="78" t="str">
        <f t="shared" si="14"/>
        <v/>
      </c>
    </row>
    <row r="470" spans="1:10">
      <c r="A470" s="25">
        <v>469</v>
      </c>
      <c r="B470" s="25" t="s">
        <v>11</v>
      </c>
      <c r="C470" s="48" t="s">
        <v>1289</v>
      </c>
      <c r="D470" s="48" t="s">
        <v>70</v>
      </c>
      <c r="E470" s="47">
        <v>88044</v>
      </c>
      <c r="F470" s="46">
        <v>28</v>
      </c>
      <c r="G470" s="56">
        <v>7.69</v>
      </c>
      <c r="H470" s="76"/>
      <c r="I470" s="79">
        <f t="shared" si="15"/>
        <v>0</v>
      </c>
      <c r="J470" s="78" t="str">
        <f t="shared" si="14"/>
        <v/>
      </c>
    </row>
    <row r="471" spans="1:10">
      <c r="A471" s="25">
        <v>470</v>
      </c>
      <c r="B471" s="25" t="s">
        <v>11</v>
      </c>
      <c r="C471" s="48" t="s">
        <v>1288</v>
      </c>
      <c r="D471" s="48" t="s">
        <v>70</v>
      </c>
      <c r="E471" s="47">
        <v>88044</v>
      </c>
      <c r="F471" s="46">
        <v>40</v>
      </c>
      <c r="G471" s="56">
        <v>7.3999999999999995</v>
      </c>
      <c r="H471" s="76"/>
      <c r="I471" s="79">
        <f t="shared" si="15"/>
        <v>0</v>
      </c>
      <c r="J471" s="78" t="str">
        <f t="shared" si="14"/>
        <v/>
      </c>
    </row>
    <row r="472" spans="1:10">
      <c r="A472" s="25">
        <v>471</v>
      </c>
      <c r="B472" s="25" t="s">
        <v>11</v>
      </c>
      <c r="C472" s="48" t="s">
        <v>1286</v>
      </c>
      <c r="D472" s="48" t="s">
        <v>22</v>
      </c>
      <c r="E472" s="47">
        <v>88044</v>
      </c>
      <c r="F472" s="46">
        <v>114</v>
      </c>
      <c r="G472" s="56">
        <v>2.1466666666666669</v>
      </c>
      <c r="H472" s="76"/>
      <c r="I472" s="79">
        <f t="shared" si="15"/>
        <v>0</v>
      </c>
      <c r="J472" s="78" t="str">
        <f t="shared" si="14"/>
        <v/>
      </c>
    </row>
    <row r="473" spans="1:10">
      <c r="A473" s="25">
        <v>472</v>
      </c>
      <c r="B473" s="25" t="s">
        <v>11</v>
      </c>
      <c r="C473" s="48" t="s">
        <v>4912</v>
      </c>
      <c r="D473" s="48" t="s">
        <v>70</v>
      </c>
      <c r="E473" s="47">
        <v>88044</v>
      </c>
      <c r="F473" s="46">
        <v>66</v>
      </c>
      <c r="G473" s="56">
        <v>21.340000000000003</v>
      </c>
      <c r="H473" s="76"/>
      <c r="I473" s="79">
        <f t="shared" si="15"/>
        <v>0</v>
      </c>
      <c r="J473" s="78" t="str">
        <f t="shared" si="14"/>
        <v/>
      </c>
    </row>
    <row r="474" spans="1:10">
      <c r="A474" s="25">
        <v>473</v>
      </c>
      <c r="B474" s="25" t="s">
        <v>11</v>
      </c>
      <c r="C474" s="48" t="s">
        <v>10158</v>
      </c>
      <c r="D474" s="48" t="s">
        <v>70</v>
      </c>
      <c r="E474" s="47">
        <v>88044</v>
      </c>
      <c r="F474" s="46">
        <v>52</v>
      </c>
      <c r="G474" s="56">
        <v>19.239999999999998</v>
      </c>
      <c r="H474" s="76"/>
      <c r="I474" s="79">
        <f t="shared" si="15"/>
        <v>0</v>
      </c>
      <c r="J474" s="78" t="str">
        <f t="shared" si="14"/>
        <v/>
      </c>
    </row>
    <row r="475" spans="1:10">
      <c r="A475" s="25">
        <v>474</v>
      </c>
      <c r="B475" s="25" t="s">
        <v>11</v>
      </c>
      <c r="C475" s="48" t="s">
        <v>10157</v>
      </c>
      <c r="D475" s="48" t="s">
        <v>10156</v>
      </c>
      <c r="E475" s="47">
        <v>88044</v>
      </c>
      <c r="F475" s="46">
        <v>5</v>
      </c>
      <c r="G475" s="56">
        <v>68.69</v>
      </c>
      <c r="H475" s="76"/>
      <c r="I475" s="79">
        <f t="shared" si="15"/>
        <v>0</v>
      </c>
      <c r="J475" s="78" t="str">
        <f t="shared" si="14"/>
        <v/>
      </c>
    </row>
    <row r="476" spans="1:10">
      <c r="A476" s="25">
        <v>475</v>
      </c>
      <c r="B476" s="25" t="s">
        <v>11</v>
      </c>
      <c r="C476" s="48" t="s">
        <v>4908</v>
      </c>
      <c r="D476" s="48" t="s">
        <v>79</v>
      </c>
      <c r="E476" s="47" t="s">
        <v>4907</v>
      </c>
      <c r="F476" s="46">
        <v>20</v>
      </c>
      <c r="G476" s="56">
        <v>50.973333333333336</v>
      </c>
      <c r="H476" s="76"/>
      <c r="I476" s="79">
        <f t="shared" si="15"/>
        <v>0</v>
      </c>
      <c r="J476" s="78" t="str">
        <f t="shared" si="14"/>
        <v/>
      </c>
    </row>
    <row r="477" spans="1:10">
      <c r="A477" s="25">
        <v>476</v>
      </c>
      <c r="B477" s="25" t="s">
        <v>11</v>
      </c>
      <c r="C477" s="48" t="s">
        <v>4902</v>
      </c>
      <c r="D477" s="48" t="s">
        <v>514</v>
      </c>
      <c r="E477" s="47">
        <v>88044</v>
      </c>
      <c r="F477" s="46">
        <v>10</v>
      </c>
      <c r="G477" s="56">
        <v>20.483333333333331</v>
      </c>
      <c r="H477" s="76"/>
      <c r="I477" s="79">
        <f t="shared" si="15"/>
        <v>0</v>
      </c>
      <c r="J477" s="78" t="str">
        <f t="shared" si="14"/>
        <v/>
      </c>
    </row>
    <row r="478" spans="1:10">
      <c r="A478" s="25">
        <v>477</v>
      </c>
      <c r="B478" s="25" t="s">
        <v>11</v>
      </c>
      <c r="C478" s="48" t="s">
        <v>4901</v>
      </c>
      <c r="D478" s="48" t="s">
        <v>70</v>
      </c>
      <c r="E478" s="47">
        <v>88044</v>
      </c>
      <c r="F478" s="46">
        <v>8</v>
      </c>
      <c r="G478" s="56">
        <v>13.043333333333331</v>
      </c>
      <c r="H478" s="76"/>
      <c r="I478" s="79">
        <f t="shared" si="15"/>
        <v>0</v>
      </c>
      <c r="J478" s="78" t="str">
        <f t="shared" si="14"/>
        <v/>
      </c>
    </row>
    <row r="479" spans="1:10">
      <c r="A479" s="25">
        <v>478</v>
      </c>
      <c r="B479" s="25" t="s">
        <v>11</v>
      </c>
      <c r="C479" s="48" t="s">
        <v>10155</v>
      </c>
      <c r="D479" s="48" t="s">
        <v>70</v>
      </c>
      <c r="E479" s="47">
        <v>88044</v>
      </c>
      <c r="F479" s="46">
        <v>10</v>
      </c>
      <c r="G479" s="56">
        <v>22.13</v>
      </c>
      <c r="H479" s="76"/>
      <c r="I479" s="79">
        <f t="shared" si="15"/>
        <v>0</v>
      </c>
      <c r="J479" s="78" t="str">
        <f t="shared" si="14"/>
        <v/>
      </c>
    </row>
    <row r="480" spans="1:10">
      <c r="A480" s="25">
        <v>479</v>
      </c>
      <c r="B480" s="25" t="s">
        <v>11</v>
      </c>
      <c r="C480" s="48" t="s">
        <v>7170</v>
      </c>
      <c r="D480" s="48" t="s">
        <v>70</v>
      </c>
      <c r="E480" s="47">
        <v>88044</v>
      </c>
      <c r="F480" s="46">
        <v>5</v>
      </c>
      <c r="G480" s="56">
        <v>24</v>
      </c>
      <c r="H480" s="76"/>
      <c r="I480" s="79">
        <f t="shared" si="15"/>
        <v>0</v>
      </c>
      <c r="J480" s="78" t="str">
        <f t="shared" si="14"/>
        <v/>
      </c>
    </row>
    <row r="481" spans="1:10">
      <c r="A481" s="25">
        <v>480</v>
      </c>
      <c r="B481" s="25" t="s">
        <v>11</v>
      </c>
      <c r="C481" s="48" t="s">
        <v>10154</v>
      </c>
      <c r="D481" s="48" t="s">
        <v>70</v>
      </c>
      <c r="E481" s="47">
        <v>88044</v>
      </c>
      <c r="F481" s="46">
        <v>6</v>
      </c>
      <c r="G481" s="56">
        <v>16.286666666666665</v>
      </c>
      <c r="H481" s="76"/>
      <c r="I481" s="79">
        <f t="shared" si="15"/>
        <v>0</v>
      </c>
      <c r="J481" s="78" t="str">
        <f t="shared" si="14"/>
        <v/>
      </c>
    </row>
    <row r="482" spans="1:10">
      <c r="A482" s="25">
        <v>481</v>
      </c>
      <c r="B482" s="25" t="s">
        <v>11</v>
      </c>
      <c r="C482" s="48" t="s">
        <v>4898</v>
      </c>
      <c r="D482" s="48" t="s">
        <v>70</v>
      </c>
      <c r="E482" s="47">
        <v>88044</v>
      </c>
      <c r="F482" s="46">
        <v>10</v>
      </c>
      <c r="G482" s="56">
        <v>29.723333333333329</v>
      </c>
      <c r="H482" s="76"/>
      <c r="I482" s="79">
        <f t="shared" si="15"/>
        <v>0</v>
      </c>
      <c r="J482" s="78" t="str">
        <f t="shared" si="14"/>
        <v/>
      </c>
    </row>
    <row r="483" spans="1:10">
      <c r="A483" s="25">
        <v>482</v>
      </c>
      <c r="B483" s="25" t="s">
        <v>11</v>
      </c>
      <c r="C483" s="48" t="s">
        <v>1285</v>
      </c>
      <c r="D483" s="48" t="s">
        <v>70</v>
      </c>
      <c r="E483" s="47">
        <v>88044</v>
      </c>
      <c r="F483" s="46">
        <v>12</v>
      </c>
      <c r="G483" s="56">
        <v>26.343333333333334</v>
      </c>
      <c r="H483" s="76"/>
      <c r="I483" s="79">
        <f t="shared" si="15"/>
        <v>0</v>
      </c>
      <c r="J483" s="78" t="str">
        <f t="shared" si="14"/>
        <v/>
      </c>
    </row>
    <row r="484" spans="1:10">
      <c r="A484" s="25">
        <v>483</v>
      </c>
      <c r="B484" s="25" t="s">
        <v>11</v>
      </c>
      <c r="C484" s="48" t="s">
        <v>4896</v>
      </c>
      <c r="D484" s="48" t="s">
        <v>70</v>
      </c>
      <c r="E484" s="47">
        <v>88044</v>
      </c>
      <c r="F484" s="46">
        <v>14</v>
      </c>
      <c r="G484" s="56">
        <v>19.25</v>
      </c>
      <c r="H484" s="76"/>
      <c r="I484" s="79">
        <f t="shared" si="15"/>
        <v>0</v>
      </c>
      <c r="J484" s="78" t="str">
        <f t="shared" si="14"/>
        <v/>
      </c>
    </row>
    <row r="485" spans="1:10">
      <c r="A485" s="25">
        <v>484</v>
      </c>
      <c r="B485" s="25" t="s">
        <v>11</v>
      </c>
      <c r="C485" s="48" t="s">
        <v>10153</v>
      </c>
      <c r="D485" s="48" t="s">
        <v>70</v>
      </c>
      <c r="E485" s="47">
        <v>88044</v>
      </c>
      <c r="F485" s="46">
        <v>5</v>
      </c>
      <c r="G485" s="56">
        <v>25.52</v>
      </c>
      <c r="H485" s="76"/>
      <c r="I485" s="79">
        <f t="shared" si="15"/>
        <v>0</v>
      </c>
      <c r="J485" s="78" t="str">
        <f t="shared" si="14"/>
        <v/>
      </c>
    </row>
    <row r="486" spans="1:10">
      <c r="A486" s="25">
        <v>485</v>
      </c>
      <c r="B486" s="25" t="s">
        <v>11</v>
      </c>
      <c r="C486" s="48" t="s">
        <v>4894</v>
      </c>
      <c r="D486" s="48" t="s">
        <v>70</v>
      </c>
      <c r="E486" s="47">
        <v>88044</v>
      </c>
      <c r="F486" s="46">
        <v>5</v>
      </c>
      <c r="G486" s="56">
        <v>36.576666666666668</v>
      </c>
      <c r="H486" s="76"/>
      <c r="I486" s="79">
        <f t="shared" si="15"/>
        <v>0</v>
      </c>
      <c r="J486" s="78" t="str">
        <f t="shared" si="14"/>
        <v/>
      </c>
    </row>
    <row r="487" spans="1:10">
      <c r="A487" s="25">
        <v>486</v>
      </c>
      <c r="B487" s="25" t="s">
        <v>11</v>
      </c>
      <c r="C487" s="48" t="s">
        <v>4890</v>
      </c>
      <c r="D487" s="48" t="s">
        <v>10092</v>
      </c>
      <c r="E487" s="47">
        <v>80205</v>
      </c>
      <c r="F487" s="46">
        <v>101</v>
      </c>
      <c r="G487" s="56">
        <v>45.436666666666667</v>
      </c>
      <c r="H487" s="76"/>
      <c r="I487" s="79">
        <f t="shared" si="15"/>
        <v>0</v>
      </c>
      <c r="J487" s="78" t="str">
        <f t="shared" si="14"/>
        <v/>
      </c>
    </row>
    <row r="488" spans="1:10">
      <c r="A488" s="25">
        <v>487</v>
      </c>
      <c r="B488" s="25" t="s">
        <v>11</v>
      </c>
      <c r="C488" s="48" t="s">
        <v>4886</v>
      </c>
      <c r="D488" s="48" t="s">
        <v>9786</v>
      </c>
      <c r="E488" s="47">
        <v>80205</v>
      </c>
      <c r="F488" s="46">
        <v>185</v>
      </c>
      <c r="G488" s="56">
        <v>15.513333333333334</v>
      </c>
      <c r="H488" s="76"/>
      <c r="I488" s="79">
        <f t="shared" si="15"/>
        <v>0</v>
      </c>
      <c r="J488" s="78" t="str">
        <f t="shared" si="14"/>
        <v/>
      </c>
    </row>
    <row r="489" spans="1:10">
      <c r="A489" s="25">
        <v>488</v>
      </c>
      <c r="B489" s="25" t="s">
        <v>11</v>
      </c>
      <c r="C489" s="48" t="s">
        <v>7144</v>
      </c>
      <c r="D489" s="48" t="s">
        <v>70</v>
      </c>
      <c r="E489" s="47">
        <v>88044</v>
      </c>
      <c r="F489" s="46">
        <v>238</v>
      </c>
      <c r="G489" s="56">
        <v>40.526666666666664</v>
      </c>
      <c r="H489" s="76"/>
      <c r="I489" s="79">
        <f t="shared" si="15"/>
        <v>0</v>
      </c>
      <c r="J489" s="78" t="str">
        <f t="shared" si="14"/>
        <v/>
      </c>
    </row>
    <row r="490" spans="1:10">
      <c r="A490" s="25">
        <v>489</v>
      </c>
      <c r="B490" s="25" t="s">
        <v>11</v>
      </c>
      <c r="C490" s="48" t="s">
        <v>6877</v>
      </c>
      <c r="D490" s="48" t="s">
        <v>70</v>
      </c>
      <c r="E490" s="47">
        <v>88044</v>
      </c>
      <c r="F490" s="46">
        <v>12</v>
      </c>
      <c r="G490" s="56">
        <v>39.453333333333333</v>
      </c>
      <c r="H490" s="76"/>
      <c r="I490" s="79">
        <f t="shared" si="15"/>
        <v>0</v>
      </c>
      <c r="J490" s="78" t="str">
        <f t="shared" si="14"/>
        <v/>
      </c>
    </row>
    <row r="491" spans="1:10">
      <c r="A491" s="25">
        <v>490</v>
      </c>
      <c r="B491" s="25" t="s">
        <v>11</v>
      </c>
      <c r="C491" s="48" t="s">
        <v>6877</v>
      </c>
      <c r="D491" s="48" t="s">
        <v>514</v>
      </c>
      <c r="E491" s="47">
        <v>98897</v>
      </c>
      <c r="F491" s="46">
        <v>82</v>
      </c>
      <c r="G491" s="56">
        <v>39.756666666666668</v>
      </c>
      <c r="H491" s="76"/>
      <c r="I491" s="79">
        <f t="shared" si="15"/>
        <v>0</v>
      </c>
      <c r="J491" s="78" t="str">
        <f t="shared" si="14"/>
        <v/>
      </c>
    </row>
    <row r="492" spans="1:10">
      <c r="A492" s="25">
        <v>491</v>
      </c>
      <c r="B492" s="25" t="s">
        <v>11</v>
      </c>
      <c r="C492" s="48" t="s">
        <v>6876</v>
      </c>
      <c r="D492" s="48" t="s">
        <v>10152</v>
      </c>
      <c r="E492" s="47">
        <v>88044</v>
      </c>
      <c r="F492" s="46">
        <v>8</v>
      </c>
      <c r="G492" s="56">
        <v>45.346666666666664</v>
      </c>
      <c r="H492" s="76"/>
      <c r="I492" s="79">
        <f t="shared" si="15"/>
        <v>0</v>
      </c>
      <c r="J492" s="78" t="str">
        <f t="shared" si="14"/>
        <v/>
      </c>
    </row>
    <row r="493" spans="1:10">
      <c r="A493" s="25">
        <v>492</v>
      </c>
      <c r="B493" s="25" t="s">
        <v>11</v>
      </c>
      <c r="C493" s="48" t="s">
        <v>4883</v>
      </c>
      <c r="D493" s="48" t="s">
        <v>70</v>
      </c>
      <c r="E493" s="47">
        <v>88044</v>
      </c>
      <c r="F493" s="46">
        <v>24</v>
      </c>
      <c r="G493" s="56">
        <v>33.909999999999997</v>
      </c>
      <c r="H493" s="76"/>
      <c r="I493" s="79">
        <f t="shared" si="15"/>
        <v>0</v>
      </c>
      <c r="J493" s="78" t="str">
        <f t="shared" si="14"/>
        <v/>
      </c>
    </row>
    <row r="494" spans="1:10">
      <c r="A494" s="25">
        <v>493</v>
      </c>
      <c r="B494" s="25" t="s">
        <v>11</v>
      </c>
      <c r="C494" s="48" t="s">
        <v>4882</v>
      </c>
      <c r="D494" s="48" t="s">
        <v>70</v>
      </c>
      <c r="E494" s="47">
        <v>88044</v>
      </c>
      <c r="F494" s="46">
        <v>16</v>
      </c>
      <c r="G494" s="56">
        <v>25.973333333333333</v>
      </c>
      <c r="H494" s="76"/>
      <c r="I494" s="79">
        <f t="shared" si="15"/>
        <v>0</v>
      </c>
      <c r="J494" s="78" t="str">
        <f t="shared" si="14"/>
        <v/>
      </c>
    </row>
    <row r="495" spans="1:10">
      <c r="A495" s="25">
        <v>494</v>
      </c>
      <c r="B495" s="25" t="s">
        <v>11</v>
      </c>
      <c r="C495" s="48" t="s">
        <v>4862</v>
      </c>
      <c r="D495" s="48" t="s">
        <v>10151</v>
      </c>
      <c r="E495" s="47">
        <v>88044</v>
      </c>
      <c r="F495" s="46">
        <v>24</v>
      </c>
      <c r="G495" s="56">
        <v>10.86</v>
      </c>
      <c r="H495" s="76"/>
      <c r="I495" s="79">
        <f t="shared" si="15"/>
        <v>0</v>
      </c>
      <c r="J495" s="78" t="str">
        <f t="shared" si="14"/>
        <v/>
      </c>
    </row>
    <row r="496" spans="1:10">
      <c r="A496" s="25">
        <v>495</v>
      </c>
      <c r="B496" s="25" t="s">
        <v>11</v>
      </c>
      <c r="C496" s="48" t="s">
        <v>10150</v>
      </c>
      <c r="D496" s="48" t="s">
        <v>514</v>
      </c>
      <c r="E496" s="47">
        <v>88044</v>
      </c>
      <c r="F496" s="46">
        <v>5</v>
      </c>
      <c r="G496" s="56">
        <v>34.756666666666668</v>
      </c>
      <c r="H496" s="76"/>
      <c r="I496" s="79">
        <f t="shared" si="15"/>
        <v>0</v>
      </c>
      <c r="J496" s="78" t="str">
        <f t="shared" si="14"/>
        <v/>
      </c>
    </row>
    <row r="497" spans="1:10">
      <c r="A497" s="25">
        <v>496</v>
      </c>
      <c r="B497" s="25" t="s">
        <v>11</v>
      </c>
      <c r="C497" s="48" t="s">
        <v>10148</v>
      </c>
      <c r="D497" s="48" t="s">
        <v>51</v>
      </c>
      <c r="E497" s="47">
        <v>88044</v>
      </c>
      <c r="F497" s="46">
        <v>200</v>
      </c>
      <c r="G497" s="56">
        <v>7.6099999999999994</v>
      </c>
      <c r="H497" s="76"/>
      <c r="I497" s="79">
        <f t="shared" si="15"/>
        <v>0</v>
      </c>
      <c r="J497" s="78" t="str">
        <f t="shared" si="14"/>
        <v/>
      </c>
    </row>
    <row r="498" spans="1:10">
      <c r="A498" s="25">
        <v>497</v>
      </c>
      <c r="B498" s="25" t="s">
        <v>11</v>
      </c>
      <c r="C498" s="48" t="s">
        <v>4799</v>
      </c>
      <c r="D498" s="48" t="s">
        <v>51</v>
      </c>
      <c r="E498" s="47">
        <v>10630</v>
      </c>
      <c r="F498" s="46">
        <v>64</v>
      </c>
      <c r="G498" s="56">
        <v>0.98</v>
      </c>
      <c r="H498" s="76"/>
      <c r="I498" s="79">
        <f t="shared" si="15"/>
        <v>0</v>
      </c>
      <c r="J498" s="78" t="str">
        <f t="shared" si="14"/>
        <v/>
      </c>
    </row>
    <row r="499" spans="1:10">
      <c r="A499" s="25">
        <v>498</v>
      </c>
      <c r="B499" s="25" t="s">
        <v>11</v>
      </c>
      <c r="C499" s="48" t="s">
        <v>4772</v>
      </c>
      <c r="D499" s="48" t="s">
        <v>51</v>
      </c>
      <c r="E499" s="47">
        <v>88044</v>
      </c>
      <c r="F499" s="46">
        <v>29</v>
      </c>
      <c r="G499" s="56">
        <v>2.5033333333333334</v>
      </c>
      <c r="H499" s="76"/>
      <c r="I499" s="79">
        <f t="shared" si="15"/>
        <v>0</v>
      </c>
      <c r="J499" s="78" t="str">
        <f t="shared" si="14"/>
        <v/>
      </c>
    </row>
    <row r="500" spans="1:10">
      <c r="A500" s="25">
        <v>499</v>
      </c>
      <c r="B500" s="25" t="s">
        <v>11</v>
      </c>
      <c r="C500" s="48" t="s">
        <v>1267</v>
      </c>
      <c r="D500" s="48" t="s">
        <v>51</v>
      </c>
      <c r="E500" s="47">
        <v>88044</v>
      </c>
      <c r="F500" s="46">
        <v>262</v>
      </c>
      <c r="G500" s="56">
        <v>0.94333333333333336</v>
      </c>
      <c r="H500" s="76"/>
      <c r="I500" s="79">
        <f t="shared" si="15"/>
        <v>0</v>
      </c>
      <c r="J500" s="78" t="str">
        <f t="shared" si="14"/>
        <v/>
      </c>
    </row>
    <row r="501" spans="1:10">
      <c r="A501" s="25">
        <v>500</v>
      </c>
      <c r="B501" s="25" t="s">
        <v>11</v>
      </c>
      <c r="C501" s="48" t="s">
        <v>1266</v>
      </c>
      <c r="D501" s="48" t="s">
        <v>447</v>
      </c>
      <c r="E501" s="47">
        <v>88044</v>
      </c>
      <c r="F501" s="46">
        <v>17</v>
      </c>
      <c r="G501" s="56">
        <v>3.6566666666666667</v>
      </c>
      <c r="H501" s="76"/>
      <c r="I501" s="79">
        <f t="shared" si="15"/>
        <v>0</v>
      </c>
      <c r="J501" s="78" t="str">
        <f t="shared" si="14"/>
        <v/>
      </c>
    </row>
    <row r="502" spans="1:10">
      <c r="A502" s="25">
        <v>501</v>
      </c>
      <c r="B502" s="25" t="s">
        <v>11</v>
      </c>
      <c r="C502" s="48" t="s">
        <v>4763</v>
      </c>
      <c r="D502" s="48" t="s">
        <v>51</v>
      </c>
      <c r="E502" s="47">
        <v>80205</v>
      </c>
      <c r="F502" s="46">
        <v>14</v>
      </c>
      <c r="G502" s="56">
        <v>7</v>
      </c>
      <c r="H502" s="76"/>
      <c r="I502" s="79">
        <f t="shared" si="15"/>
        <v>0</v>
      </c>
      <c r="J502" s="78" t="str">
        <f t="shared" si="14"/>
        <v/>
      </c>
    </row>
    <row r="503" spans="1:10">
      <c r="A503" s="25">
        <v>502</v>
      </c>
      <c r="B503" s="25" t="s">
        <v>11</v>
      </c>
      <c r="C503" s="48" t="s">
        <v>10147</v>
      </c>
      <c r="D503" s="48" t="s">
        <v>10146</v>
      </c>
      <c r="E503" s="47">
        <v>81343</v>
      </c>
      <c r="F503" s="46">
        <v>5</v>
      </c>
      <c r="G503" s="56">
        <v>33.15</v>
      </c>
      <c r="H503" s="76"/>
      <c r="I503" s="79">
        <f t="shared" si="15"/>
        <v>0</v>
      </c>
      <c r="J503" s="78" t="str">
        <f t="shared" si="14"/>
        <v/>
      </c>
    </row>
    <row r="504" spans="1:10">
      <c r="A504" s="25">
        <v>503</v>
      </c>
      <c r="B504" s="25" t="s">
        <v>11</v>
      </c>
      <c r="C504" s="48" t="s">
        <v>1242</v>
      </c>
      <c r="D504" s="48" t="s">
        <v>75</v>
      </c>
      <c r="E504" s="47">
        <v>198</v>
      </c>
      <c r="F504" s="46">
        <v>91</v>
      </c>
      <c r="G504" s="56">
        <v>0.60666666666666658</v>
      </c>
      <c r="H504" s="76"/>
      <c r="I504" s="79">
        <f t="shared" si="15"/>
        <v>0</v>
      </c>
      <c r="J504" s="78" t="str">
        <f t="shared" si="14"/>
        <v/>
      </c>
    </row>
    <row r="505" spans="1:10">
      <c r="A505" s="25">
        <v>504</v>
      </c>
      <c r="B505" s="25" t="s">
        <v>11</v>
      </c>
      <c r="C505" s="48" t="s">
        <v>4725</v>
      </c>
      <c r="D505" s="48" t="s">
        <v>150</v>
      </c>
      <c r="E505" s="47">
        <v>198</v>
      </c>
      <c r="F505" s="46">
        <v>11</v>
      </c>
      <c r="G505" s="56">
        <v>9.24</v>
      </c>
      <c r="H505" s="76"/>
      <c r="I505" s="79">
        <f t="shared" si="15"/>
        <v>0</v>
      </c>
      <c r="J505" s="78" t="str">
        <f t="shared" si="14"/>
        <v/>
      </c>
    </row>
    <row r="506" spans="1:10">
      <c r="A506" s="25">
        <v>505</v>
      </c>
      <c r="B506" s="25" t="s">
        <v>11</v>
      </c>
      <c r="C506" s="48" t="s">
        <v>10145</v>
      </c>
      <c r="D506" s="48" t="s">
        <v>75</v>
      </c>
      <c r="E506" s="47">
        <v>198</v>
      </c>
      <c r="F506" s="46">
        <v>6</v>
      </c>
      <c r="G506" s="56">
        <v>10.153333333333332</v>
      </c>
      <c r="H506" s="76"/>
      <c r="I506" s="79">
        <f t="shared" si="15"/>
        <v>0</v>
      </c>
      <c r="J506" s="78" t="str">
        <f t="shared" si="14"/>
        <v/>
      </c>
    </row>
    <row r="507" spans="1:10">
      <c r="A507" s="25">
        <v>506</v>
      </c>
      <c r="B507" s="25" t="s">
        <v>11</v>
      </c>
      <c r="C507" s="48" t="s">
        <v>10144</v>
      </c>
      <c r="D507" s="48" t="s">
        <v>1035</v>
      </c>
      <c r="E507" s="47">
        <v>81343</v>
      </c>
      <c r="F507" s="46">
        <v>82</v>
      </c>
      <c r="G507" s="56">
        <v>0.98</v>
      </c>
      <c r="H507" s="76"/>
      <c r="I507" s="79">
        <f t="shared" si="15"/>
        <v>0</v>
      </c>
      <c r="J507" s="78" t="str">
        <f t="shared" si="14"/>
        <v/>
      </c>
    </row>
    <row r="508" spans="1:10">
      <c r="A508" s="25">
        <v>507</v>
      </c>
      <c r="B508" s="25" t="s">
        <v>11</v>
      </c>
      <c r="C508" s="48" t="s">
        <v>10143</v>
      </c>
      <c r="D508" s="48" t="s">
        <v>75</v>
      </c>
      <c r="E508" s="47">
        <v>81343</v>
      </c>
      <c r="F508" s="46">
        <v>34</v>
      </c>
      <c r="G508" s="56">
        <v>1.5566666666666666</v>
      </c>
      <c r="H508" s="76"/>
      <c r="I508" s="79">
        <f t="shared" si="15"/>
        <v>0</v>
      </c>
      <c r="J508" s="78" t="str">
        <f t="shared" si="14"/>
        <v/>
      </c>
    </row>
    <row r="509" spans="1:10">
      <c r="A509" s="25">
        <v>508</v>
      </c>
      <c r="B509" s="25" t="s">
        <v>11</v>
      </c>
      <c r="C509" s="48" t="s">
        <v>10142</v>
      </c>
      <c r="D509" s="48" t="s">
        <v>10141</v>
      </c>
      <c r="E509" s="47">
        <v>84256</v>
      </c>
      <c r="F509" s="46">
        <v>5</v>
      </c>
      <c r="G509" s="56">
        <v>70.92</v>
      </c>
      <c r="H509" s="76"/>
      <c r="I509" s="79">
        <f t="shared" si="15"/>
        <v>0</v>
      </c>
      <c r="J509" s="78" t="str">
        <f t="shared" si="14"/>
        <v/>
      </c>
    </row>
    <row r="510" spans="1:10">
      <c r="A510" s="25">
        <v>509</v>
      </c>
      <c r="B510" s="25" t="s">
        <v>11</v>
      </c>
      <c r="C510" s="48" t="s">
        <v>10140</v>
      </c>
      <c r="D510" s="48" t="s">
        <v>10139</v>
      </c>
      <c r="E510" s="47" t="s">
        <v>10138</v>
      </c>
      <c r="F510" s="46">
        <v>5</v>
      </c>
      <c r="G510" s="56">
        <v>53.69</v>
      </c>
      <c r="H510" s="76"/>
      <c r="I510" s="79">
        <f t="shared" si="15"/>
        <v>0</v>
      </c>
      <c r="J510" s="78" t="str">
        <f t="shared" si="14"/>
        <v/>
      </c>
    </row>
    <row r="511" spans="1:10">
      <c r="A511" s="25">
        <v>510</v>
      </c>
      <c r="B511" s="25" t="s">
        <v>11</v>
      </c>
      <c r="C511" s="48" t="s">
        <v>1220</v>
      </c>
      <c r="D511" s="48" t="s">
        <v>648</v>
      </c>
      <c r="E511" s="47">
        <v>81343</v>
      </c>
      <c r="F511" s="46">
        <v>5</v>
      </c>
      <c r="G511" s="56">
        <v>30.893333333333334</v>
      </c>
      <c r="H511" s="76"/>
      <c r="I511" s="79">
        <f t="shared" si="15"/>
        <v>0</v>
      </c>
      <c r="J511" s="78" t="str">
        <f t="shared" si="14"/>
        <v/>
      </c>
    </row>
    <row r="512" spans="1:10">
      <c r="A512" s="25">
        <v>511</v>
      </c>
      <c r="B512" s="25" t="s">
        <v>11</v>
      </c>
      <c r="C512" s="48" t="s">
        <v>4697</v>
      </c>
      <c r="D512" s="48" t="s">
        <v>1036</v>
      </c>
      <c r="E512" s="47">
        <v>81346</v>
      </c>
      <c r="F512" s="46">
        <v>5</v>
      </c>
      <c r="G512" s="56">
        <v>109.32000000000001</v>
      </c>
      <c r="H512" s="76"/>
      <c r="I512" s="79">
        <f t="shared" si="15"/>
        <v>0</v>
      </c>
      <c r="J512" s="78" t="str">
        <f t="shared" si="14"/>
        <v/>
      </c>
    </row>
    <row r="513" spans="1:10">
      <c r="A513" s="25">
        <v>512</v>
      </c>
      <c r="B513" s="25" t="s">
        <v>11</v>
      </c>
      <c r="C513" s="48" t="s">
        <v>10137</v>
      </c>
      <c r="D513" s="48" t="s">
        <v>10136</v>
      </c>
      <c r="E513" s="47">
        <v>99932</v>
      </c>
      <c r="F513" s="46">
        <v>5</v>
      </c>
      <c r="G513" s="56">
        <v>3640.92</v>
      </c>
      <c r="H513" s="76"/>
      <c r="I513" s="79">
        <f t="shared" si="15"/>
        <v>0</v>
      </c>
      <c r="J513" s="78" t="str">
        <f t="shared" si="14"/>
        <v/>
      </c>
    </row>
    <row r="514" spans="1:10">
      <c r="A514" s="25">
        <v>513</v>
      </c>
      <c r="B514" s="25" t="s">
        <v>11</v>
      </c>
      <c r="C514" s="48" t="s">
        <v>10135</v>
      </c>
      <c r="D514" s="48" t="s">
        <v>10134</v>
      </c>
      <c r="E514" s="47">
        <v>5047</v>
      </c>
      <c r="F514" s="46">
        <v>5</v>
      </c>
      <c r="G514" s="56">
        <v>121.59999999999998</v>
      </c>
      <c r="H514" s="76"/>
      <c r="I514" s="79">
        <f t="shared" si="15"/>
        <v>0</v>
      </c>
      <c r="J514" s="78" t="str">
        <f t="shared" ref="J514:J577" si="16">IF(H:H&gt;G:G, "Above Estimated Unit Price", "")</f>
        <v/>
      </c>
    </row>
    <row r="515" spans="1:10">
      <c r="A515" s="25">
        <v>514</v>
      </c>
      <c r="B515" s="25" t="s">
        <v>11</v>
      </c>
      <c r="C515" s="48" t="s">
        <v>10133</v>
      </c>
      <c r="D515" s="48" t="s">
        <v>2194</v>
      </c>
      <c r="E515" s="47">
        <v>81205</v>
      </c>
      <c r="F515" s="46">
        <v>50</v>
      </c>
      <c r="G515" s="56">
        <v>2.1233333333333335</v>
      </c>
      <c r="H515" s="76"/>
      <c r="I515" s="79">
        <f t="shared" ref="I515:I578" si="17">H515*F515</f>
        <v>0</v>
      </c>
      <c r="J515" s="78" t="str">
        <f t="shared" si="16"/>
        <v/>
      </c>
    </row>
    <row r="516" spans="1:10">
      <c r="A516" s="25">
        <v>515</v>
      </c>
      <c r="B516" s="25" t="s">
        <v>11</v>
      </c>
      <c r="C516" s="48" t="s">
        <v>10132</v>
      </c>
      <c r="D516" s="48" t="s">
        <v>10130</v>
      </c>
      <c r="E516" s="47">
        <v>81205</v>
      </c>
      <c r="F516" s="46">
        <v>50</v>
      </c>
      <c r="G516" s="56">
        <v>1.4966666666666668</v>
      </c>
      <c r="H516" s="76"/>
      <c r="I516" s="79">
        <f t="shared" si="17"/>
        <v>0</v>
      </c>
      <c r="J516" s="78" t="str">
        <f t="shared" si="16"/>
        <v/>
      </c>
    </row>
    <row r="517" spans="1:10">
      <c r="A517" s="25">
        <v>516</v>
      </c>
      <c r="B517" s="25" t="s">
        <v>11</v>
      </c>
      <c r="C517" s="48" t="s">
        <v>10131</v>
      </c>
      <c r="D517" s="48" t="s">
        <v>10130</v>
      </c>
      <c r="E517" s="47">
        <v>81205</v>
      </c>
      <c r="F517" s="46">
        <v>67</v>
      </c>
      <c r="G517" s="56">
        <v>1.4000000000000001</v>
      </c>
      <c r="H517" s="76"/>
      <c r="I517" s="79">
        <f t="shared" si="17"/>
        <v>0</v>
      </c>
      <c r="J517" s="78" t="str">
        <f t="shared" si="16"/>
        <v/>
      </c>
    </row>
    <row r="518" spans="1:10">
      <c r="A518" s="25">
        <v>517</v>
      </c>
      <c r="B518" s="25" t="s">
        <v>11</v>
      </c>
      <c r="C518" s="48" t="s">
        <v>10129</v>
      </c>
      <c r="D518" s="48" t="s">
        <v>2194</v>
      </c>
      <c r="E518" s="47">
        <v>81205</v>
      </c>
      <c r="F518" s="46">
        <v>90</v>
      </c>
      <c r="G518" s="56">
        <v>1.22</v>
      </c>
      <c r="H518" s="76"/>
      <c r="I518" s="79">
        <f t="shared" si="17"/>
        <v>0</v>
      </c>
      <c r="J518" s="78" t="str">
        <f t="shared" si="16"/>
        <v/>
      </c>
    </row>
    <row r="519" spans="1:10">
      <c r="A519" s="25">
        <v>518</v>
      </c>
      <c r="B519" s="25" t="s">
        <v>11</v>
      </c>
      <c r="C519" s="48" t="s">
        <v>10128</v>
      </c>
      <c r="D519" s="48" t="s">
        <v>830</v>
      </c>
      <c r="E519" s="47">
        <v>8484</v>
      </c>
      <c r="F519" s="46">
        <v>27</v>
      </c>
      <c r="G519" s="56">
        <v>3671.3000000000006</v>
      </c>
      <c r="H519" s="76"/>
      <c r="I519" s="79">
        <f t="shared" si="17"/>
        <v>0</v>
      </c>
      <c r="J519" s="78" t="str">
        <f t="shared" si="16"/>
        <v/>
      </c>
    </row>
    <row r="520" spans="1:10">
      <c r="A520" s="25">
        <v>519</v>
      </c>
      <c r="B520" s="25" t="s">
        <v>11</v>
      </c>
      <c r="C520" s="48" t="s">
        <v>10127</v>
      </c>
      <c r="D520" s="48" t="s">
        <v>1815</v>
      </c>
      <c r="E520" s="47">
        <v>8484</v>
      </c>
      <c r="F520" s="46">
        <v>5</v>
      </c>
      <c r="G520" s="56">
        <v>81.44</v>
      </c>
      <c r="H520" s="76"/>
      <c r="I520" s="79">
        <f t="shared" si="17"/>
        <v>0</v>
      </c>
      <c r="J520" s="78" t="str">
        <f t="shared" si="16"/>
        <v/>
      </c>
    </row>
    <row r="521" spans="1:10">
      <c r="A521" s="25">
        <v>520</v>
      </c>
      <c r="B521" s="25" t="s">
        <v>11</v>
      </c>
      <c r="C521" s="48" t="s">
        <v>10126</v>
      </c>
      <c r="D521" s="48" t="s">
        <v>1554</v>
      </c>
      <c r="E521" s="47">
        <v>8484</v>
      </c>
      <c r="F521" s="46">
        <v>7</v>
      </c>
      <c r="G521" s="56">
        <v>3705.6000000000004</v>
      </c>
      <c r="H521" s="76"/>
      <c r="I521" s="79">
        <f t="shared" si="17"/>
        <v>0</v>
      </c>
      <c r="J521" s="78" t="str">
        <f t="shared" si="16"/>
        <v/>
      </c>
    </row>
    <row r="522" spans="1:10">
      <c r="A522" s="25">
        <v>521</v>
      </c>
      <c r="B522" s="25" t="s">
        <v>11</v>
      </c>
      <c r="C522" s="48" t="s">
        <v>10125</v>
      </c>
      <c r="D522" s="48" t="s">
        <v>10124</v>
      </c>
      <c r="E522" s="47">
        <v>8484</v>
      </c>
      <c r="F522" s="46">
        <v>81</v>
      </c>
      <c r="G522" s="56">
        <v>136.04999999999998</v>
      </c>
      <c r="H522" s="76"/>
      <c r="I522" s="79">
        <f t="shared" si="17"/>
        <v>0</v>
      </c>
      <c r="J522" s="78" t="str">
        <f t="shared" si="16"/>
        <v/>
      </c>
    </row>
    <row r="523" spans="1:10">
      <c r="A523" s="25">
        <v>522</v>
      </c>
      <c r="B523" s="25" t="s">
        <v>11</v>
      </c>
      <c r="C523" s="48" t="s">
        <v>10123</v>
      </c>
      <c r="D523" s="48" t="s">
        <v>10122</v>
      </c>
      <c r="E523" s="47">
        <v>8484</v>
      </c>
      <c r="F523" s="46">
        <v>5</v>
      </c>
      <c r="G523" s="56">
        <v>4355.9399999999996</v>
      </c>
      <c r="H523" s="76"/>
      <c r="I523" s="79">
        <f t="shared" si="17"/>
        <v>0</v>
      </c>
      <c r="J523" s="78" t="str">
        <f t="shared" si="16"/>
        <v/>
      </c>
    </row>
    <row r="524" spans="1:10">
      <c r="A524" s="25">
        <v>523</v>
      </c>
      <c r="B524" s="25" t="s">
        <v>11</v>
      </c>
      <c r="C524" s="48" t="s">
        <v>10121</v>
      </c>
      <c r="D524" s="48" t="s">
        <v>1432</v>
      </c>
      <c r="E524" s="47">
        <v>8484</v>
      </c>
      <c r="F524" s="46">
        <v>17</v>
      </c>
      <c r="G524" s="56">
        <v>4263.3599999999997</v>
      </c>
      <c r="H524" s="76"/>
      <c r="I524" s="79">
        <f t="shared" si="17"/>
        <v>0</v>
      </c>
      <c r="J524" s="78" t="str">
        <f t="shared" si="16"/>
        <v/>
      </c>
    </row>
    <row r="525" spans="1:10">
      <c r="A525" s="25">
        <v>524</v>
      </c>
      <c r="B525" s="25" t="s">
        <v>11</v>
      </c>
      <c r="C525" s="48" t="s">
        <v>10120</v>
      </c>
      <c r="D525" s="48" t="s">
        <v>10119</v>
      </c>
      <c r="E525" s="47">
        <v>8484</v>
      </c>
      <c r="F525" s="46">
        <v>10</v>
      </c>
      <c r="G525" s="56">
        <v>683.27</v>
      </c>
      <c r="H525" s="76"/>
      <c r="I525" s="79">
        <f t="shared" si="17"/>
        <v>0</v>
      </c>
      <c r="J525" s="78" t="str">
        <f t="shared" si="16"/>
        <v/>
      </c>
    </row>
    <row r="526" spans="1:10">
      <c r="A526" s="25">
        <v>525</v>
      </c>
      <c r="B526" s="25" t="s">
        <v>11</v>
      </c>
      <c r="C526" s="48" t="s">
        <v>10118</v>
      </c>
      <c r="D526" s="48" t="s">
        <v>10117</v>
      </c>
      <c r="E526" s="47" t="s">
        <v>10116</v>
      </c>
      <c r="F526" s="46">
        <v>50</v>
      </c>
      <c r="G526" s="56">
        <v>10.513333333333334</v>
      </c>
      <c r="H526" s="76"/>
      <c r="I526" s="79">
        <f t="shared" si="17"/>
        <v>0</v>
      </c>
      <c r="J526" s="78" t="str">
        <f t="shared" si="16"/>
        <v/>
      </c>
    </row>
    <row r="527" spans="1:10">
      <c r="A527" s="25">
        <v>526</v>
      </c>
      <c r="B527" s="25" t="s">
        <v>11</v>
      </c>
      <c r="C527" s="48" t="s">
        <v>10115</v>
      </c>
      <c r="D527" s="48" t="s">
        <v>10114</v>
      </c>
      <c r="E527" s="47">
        <v>29372</v>
      </c>
      <c r="F527" s="46">
        <v>5</v>
      </c>
      <c r="G527" s="56">
        <v>46.44</v>
      </c>
      <c r="H527" s="76"/>
      <c r="I527" s="79">
        <f t="shared" si="17"/>
        <v>0</v>
      </c>
      <c r="J527" s="78" t="str">
        <f t="shared" si="16"/>
        <v/>
      </c>
    </row>
    <row r="528" spans="1:10">
      <c r="A528" s="25">
        <v>527</v>
      </c>
      <c r="B528" s="25" t="s">
        <v>11</v>
      </c>
      <c r="C528" s="48" t="s">
        <v>10113</v>
      </c>
      <c r="D528" s="48" t="s">
        <v>10111</v>
      </c>
      <c r="E528" s="47">
        <v>7060</v>
      </c>
      <c r="F528" s="46">
        <v>24</v>
      </c>
      <c r="G528" s="56">
        <v>5.9766666666666666</v>
      </c>
      <c r="H528" s="76"/>
      <c r="I528" s="79">
        <f t="shared" si="17"/>
        <v>0</v>
      </c>
      <c r="J528" s="78" t="str">
        <f t="shared" si="16"/>
        <v/>
      </c>
    </row>
    <row r="529" spans="1:10">
      <c r="A529" s="25">
        <v>528</v>
      </c>
      <c r="B529" s="25" t="s">
        <v>11</v>
      </c>
      <c r="C529" s="48" t="s">
        <v>10112</v>
      </c>
      <c r="D529" s="48" t="s">
        <v>10111</v>
      </c>
      <c r="E529" s="47">
        <v>7060</v>
      </c>
      <c r="F529" s="46">
        <v>25</v>
      </c>
      <c r="G529" s="56">
        <v>5.54</v>
      </c>
      <c r="H529" s="76"/>
      <c r="I529" s="79">
        <f t="shared" si="17"/>
        <v>0</v>
      </c>
      <c r="J529" s="78" t="str">
        <f t="shared" si="16"/>
        <v/>
      </c>
    </row>
    <row r="530" spans="1:10">
      <c r="A530" s="25">
        <v>529</v>
      </c>
      <c r="B530" s="25" t="s">
        <v>11</v>
      </c>
      <c r="C530" s="48" t="s">
        <v>10110</v>
      </c>
      <c r="D530" s="48" t="s">
        <v>9881</v>
      </c>
      <c r="E530" s="47">
        <v>7060</v>
      </c>
      <c r="F530" s="46">
        <v>5</v>
      </c>
      <c r="G530" s="56">
        <v>12.89</v>
      </c>
      <c r="H530" s="76"/>
      <c r="I530" s="79">
        <f t="shared" si="17"/>
        <v>0</v>
      </c>
      <c r="J530" s="78" t="str">
        <f t="shared" si="16"/>
        <v/>
      </c>
    </row>
    <row r="531" spans="1:10">
      <c r="A531" s="25">
        <v>530</v>
      </c>
      <c r="B531" s="25" t="s">
        <v>11</v>
      </c>
      <c r="C531" s="48" t="s">
        <v>10109</v>
      </c>
      <c r="D531" s="48" t="s">
        <v>9881</v>
      </c>
      <c r="E531" s="47">
        <v>7060</v>
      </c>
      <c r="F531" s="46">
        <v>12</v>
      </c>
      <c r="G531" s="56">
        <v>6.12</v>
      </c>
      <c r="H531" s="76"/>
      <c r="I531" s="79">
        <f t="shared" si="17"/>
        <v>0</v>
      </c>
      <c r="J531" s="78" t="str">
        <f t="shared" si="16"/>
        <v/>
      </c>
    </row>
    <row r="532" spans="1:10">
      <c r="A532" s="25">
        <v>531</v>
      </c>
      <c r="B532" s="25" t="s">
        <v>11</v>
      </c>
      <c r="C532" s="48" t="s">
        <v>10108</v>
      </c>
      <c r="D532" s="48" t="s">
        <v>1084</v>
      </c>
      <c r="E532" s="47" t="s">
        <v>4539</v>
      </c>
      <c r="F532" s="46">
        <v>30</v>
      </c>
      <c r="G532" s="56">
        <v>199.24666666666667</v>
      </c>
      <c r="H532" s="76"/>
      <c r="I532" s="79">
        <f t="shared" si="17"/>
        <v>0</v>
      </c>
      <c r="J532" s="78" t="str">
        <f t="shared" si="16"/>
        <v/>
      </c>
    </row>
    <row r="533" spans="1:10">
      <c r="A533" s="25">
        <v>532</v>
      </c>
      <c r="B533" s="25" t="s">
        <v>11</v>
      </c>
      <c r="C533" s="48" t="s">
        <v>4524</v>
      </c>
      <c r="D533" s="48" t="s">
        <v>196</v>
      </c>
      <c r="E533" s="47" t="s">
        <v>4351</v>
      </c>
      <c r="F533" s="46">
        <v>100</v>
      </c>
      <c r="G533" s="56">
        <v>28.383333333333336</v>
      </c>
      <c r="H533" s="76"/>
      <c r="I533" s="79">
        <f t="shared" si="17"/>
        <v>0</v>
      </c>
      <c r="J533" s="78" t="str">
        <f t="shared" si="16"/>
        <v/>
      </c>
    </row>
    <row r="534" spans="1:10">
      <c r="A534" s="25">
        <v>533</v>
      </c>
      <c r="B534" s="25" t="s">
        <v>11</v>
      </c>
      <c r="C534" s="48" t="s">
        <v>7802</v>
      </c>
      <c r="D534" s="48" t="s">
        <v>201</v>
      </c>
      <c r="E534" s="47">
        <v>11815</v>
      </c>
      <c r="F534" s="46">
        <v>100</v>
      </c>
      <c r="G534" s="56">
        <v>2.8266666666666667</v>
      </c>
      <c r="H534" s="76"/>
      <c r="I534" s="79">
        <f t="shared" si="17"/>
        <v>0</v>
      </c>
      <c r="J534" s="78" t="str">
        <f t="shared" si="16"/>
        <v/>
      </c>
    </row>
    <row r="535" spans="1:10">
      <c r="A535" s="25">
        <v>534</v>
      </c>
      <c r="B535" s="25" t="s">
        <v>11</v>
      </c>
      <c r="C535" s="48" t="s">
        <v>10107</v>
      </c>
      <c r="D535" s="48" t="s">
        <v>657</v>
      </c>
      <c r="E535" s="47">
        <v>14798</v>
      </c>
      <c r="F535" s="46">
        <v>5</v>
      </c>
      <c r="G535" s="56">
        <v>51.713333333333338</v>
      </c>
      <c r="H535" s="76"/>
      <c r="I535" s="79">
        <f t="shared" si="17"/>
        <v>0</v>
      </c>
      <c r="J535" s="78" t="str">
        <f t="shared" si="16"/>
        <v/>
      </c>
    </row>
    <row r="536" spans="1:10">
      <c r="A536" s="25">
        <v>535</v>
      </c>
      <c r="B536" s="25" t="s">
        <v>11</v>
      </c>
      <c r="C536" s="48" t="s">
        <v>10106</v>
      </c>
      <c r="D536" s="48" t="s">
        <v>10105</v>
      </c>
      <c r="E536" s="47">
        <v>14798</v>
      </c>
      <c r="F536" s="46">
        <v>5</v>
      </c>
      <c r="G536" s="56">
        <v>89.04</v>
      </c>
      <c r="H536" s="76"/>
      <c r="I536" s="79">
        <f t="shared" si="17"/>
        <v>0</v>
      </c>
      <c r="J536" s="78" t="str">
        <f t="shared" si="16"/>
        <v/>
      </c>
    </row>
    <row r="537" spans="1:10">
      <c r="A537" s="25">
        <v>536</v>
      </c>
      <c r="B537" s="25" t="s">
        <v>11</v>
      </c>
      <c r="C537" s="48" t="s">
        <v>10104</v>
      </c>
      <c r="D537" s="48" t="s">
        <v>10103</v>
      </c>
      <c r="E537" s="47">
        <v>14798</v>
      </c>
      <c r="F537" s="46">
        <v>10</v>
      </c>
      <c r="G537" s="56">
        <v>71.819999999999993</v>
      </c>
      <c r="H537" s="76"/>
      <c r="I537" s="79">
        <f t="shared" si="17"/>
        <v>0</v>
      </c>
      <c r="J537" s="78" t="str">
        <f t="shared" si="16"/>
        <v/>
      </c>
    </row>
    <row r="538" spans="1:10">
      <c r="A538" s="25">
        <v>537</v>
      </c>
      <c r="B538" s="25" t="s">
        <v>11</v>
      </c>
      <c r="C538" s="48" t="s">
        <v>10102</v>
      </c>
      <c r="D538" s="48" t="s">
        <v>9828</v>
      </c>
      <c r="E538" s="47">
        <v>54184</v>
      </c>
      <c r="F538" s="46">
        <v>52</v>
      </c>
      <c r="G538" s="56">
        <v>316.3</v>
      </c>
      <c r="H538" s="76"/>
      <c r="I538" s="79">
        <f t="shared" si="17"/>
        <v>0</v>
      </c>
      <c r="J538" s="78" t="str">
        <f t="shared" si="16"/>
        <v/>
      </c>
    </row>
    <row r="539" spans="1:10">
      <c r="A539" s="25">
        <v>538</v>
      </c>
      <c r="B539" s="25" t="s">
        <v>11</v>
      </c>
      <c r="C539" s="48" t="s">
        <v>10101</v>
      </c>
      <c r="D539" s="48" t="s">
        <v>10100</v>
      </c>
      <c r="E539" s="47">
        <v>54184</v>
      </c>
      <c r="F539" s="46">
        <v>18</v>
      </c>
      <c r="G539" s="56">
        <v>659.04000000000008</v>
      </c>
      <c r="H539" s="76"/>
      <c r="I539" s="79">
        <f t="shared" si="17"/>
        <v>0</v>
      </c>
      <c r="J539" s="78" t="str">
        <f t="shared" si="16"/>
        <v/>
      </c>
    </row>
    <row r="540" spans="1:10">
      <c r="A540" s="25">
        <v>539</v>
      </c>
      <c r="B540" s="25" t="s">
        <v>11</v>
      </c>
      <c r="C540" s="48" t="s">
        <v>10099</v>
      </c>
      <c r="D540" s="48" t="s">
        <v>10098</v>
      </c>
      <c r="E540" s="47">
        <v>74063</v>
      </c>
      <c r="F540" s="46">
        <v>6</v>
      </c>
      <c r="G540" s="56">
        <v>2761.16</v>
      </c>
      <c r="H540" s="76"/>
      <c r="I540" s="79">
        <f t="shared" si="17"/>
        <v>0</v>
      </c>
      <c r="J540" s="78" t="str">
        <f t="shared" si="16"/>
        <v/>
      </c>
    </row>
    <row r="541" spans="1:10">
      <c r="A541" s="25">
        <v>540</v>
      </c>
      <c r="B541" s="25" t="s">
        <v>11</v>
      </c>
      <c r="C541" s="48" t="s">
        <v>10097</v>
      </c>
      <c r="D541" s="48" t="s">
        <v>10096</v>
      </c>
      <c r="E541" s="47">
        <v>78286</v>
      </c>
      <c r="F541" s="46">
        <v>5</v>
      </c>
      <c r="G541" s="56">
        <v>880.74333333333334</v>
      </c>
      <c r="H541" s="76"/>
      <c r="I541" s="79">
        <f t="shared" si="17"/>
        <v>0</v>
      </c>
      <c r="J541" s="78" t="str">
        <f t="shared" si="16"/>
        <v/>
      </c>
    </row>
    <row r="542" spans="1:10">
      <c r="A542" s="25">
        <v>541</v>
      </c>
      <c r="B542" s="25" t="s">
        <v>11</v>
      </c>
      <c r="C542" s="48" t="s">
        <v>10095</v>
      </c>
      <c r="D542" s="48" t="s">
        <v>1927</v>
      </c>
      <c r="E542" s="47">
        <v>81349</v>
      </c>
      <c r="F542" s="46">
        <v>18</v>
      </c>
      <c r="G542" s="56">
        <v>611.82000000000005</v>
      </c>
      <c r="H542" s="76"/>
      <c r="I542" s="79">
        <f t="shared" si="17"/>
        <v>0</v>
      </c>
      <c r="J542" s="78" t="str">
        <f t="shared" si="16"/>
        <v/>
      </c>
    </row>
    <row r="543" spans="1:10">
      <c r="A543" s="25">
        <v>542</v>
      </c>
      <c r="B543" s="25" t="s">
        <v>11</v>
      </c>
      <c r="C543" s="48" t="s">
        <v>10094</v>
      </c>
      <c r="D543" s="48" t="s">
        <v>10093</v>
      </c>
      <c r="E543" s="47">
        <v>26774</v>
      </c>
      <c r="F543" s="46">
        <v>5</v>
      </c>
      <c r="G543" s="56">
        <v>801</v>
      </c>
      <c r="H543" s="76"/>
      <c r="I543" s="79">
        <f t="shared" si="17"/>
        <v>0</v>
      </c>
      <c r="J543" s="78" t="str">
        <f t="shared" si="16"/>
        <v/>
      </c>
    </row>
    <row r="544" spans="1:10">
      <c r="A544" s="25">
        <v>543</v>
      </c>
      <c r="B544" s="25" t="s">
        <v>11</v>
      </c>
      <c r="C544" s="48" t="s">
        <v>10091</v>
      </c>
      <c r="D544" s="48" t="s">
        <v>10090</v>
      </c>
      <c r="E544" s="47" t="s">
        <v>10089</v>
      </c>
      <c r="F544" s="46">
        <v>5</v>
      </c>
      <c r="G544" s="56">
        <v>1816.4933333333331</v>
      </c>
      <c r="H544" s="76"/>
      <c r="I544" s="79">
        <f t="shared" si="17"/>
        <v>0</v>
      </c>
      <c r="J544" s="78" t="str">
        <f t="shared" si="16"/>
        <v/>
      </c>
    </row>
    <row r="545" spans="1:10">
      <c r="A545" s="25">
        <v>544</v>
      </c>
      <c r="B545" s="25" t="s">
        <v>11</v>
      </c>
      <c r="C545" s="48" t="s">
        <v>10088</v>
      </c>
      <c r="D545" s="48" t="s">
        <v>10087</v>
      </c>
      <c r="E545" s="47" t="s">
        <v>10086</v>
      </c>
      <c r="F545" s="46">
        <v>5</v>
      </c>
      <c r="G545" s="56">
        <v>147.91</v>
      </c>
      <c r="H545" s="76"/>
      <c r="I545" s="79">
        <f t="shared" si="17"/>
        <v>0</v>
      </c>
      <c r="J545" s="78" t="str">
        <f t="shared" si="16"/>
        <v/>
      </c>
    </row>
    <row r="546" spans="1:10">
      <c r="A546" s="25">
        <v>545</v>
      </c>
      <c r="B546" s="25" t="s">
        <v>11</v>
      </c>
      <c r="C546" s="48" t="s">
        <v>10085</v>
      </c>
      <c r="D546" s="48" t="s">
        <v>1554</v>
      </c>
      <c r="E546" s="47">
        <v>8484</v>
      </c>
      <c r="F546" s="46">
        <v>5</v>
      </c>
      <c r="G546" s="56">
        <v>2716.14</v>
      </c>
      <c r="H546" s="76"/>
      <c r="I546" s="79">
        <f t="shared" si="17"/>
        <v>0</v>
      </c>
      <c r="J546" s="78" t="str">
        <f t="shared" si="16"/>
        <v/>
      </c>
    </row>
    <row r="547" spans="1:10">
      <c r="A547" s="25">
        <v>546</v>
      </c>
      <c r="B547" s="25" t="s">
        <v>11</v>
      </c>
      <c r="C547" s="48" t="s">
        <v>10084</v>
      </c>
      <c r="D547" s="48" t="s">
        <v>10083</v>
      </c>
      <c r="E547" s="47">
        <v>1276</v>
      </c>
      <c r="F547" s="46">
        <v>5</v>
      </c>
      <c r="G547" s="56">
        <v>5461</v>
      </c>
      <c r="H547" s="76"/>
      <c r="I547" s="79">
        <f t="shared" si="17"/>
        <v>0</v>
      </c>
      <c r="J547" s="78" t="str">
        <f t="shared" si="16"/>
        <v/>
      </c>
    </row>
    <row r="548" spans="1:10">
      <c r="A548" s="25">
        <v>547</v>
      </c>
      <c r="B548" s="25" t="s">
        <v>11</v>
      </c>
      <c r="C548" s="48" t="s">
        <v>10082</v>
      </c>
      <c r="D548" s="48" t="s">
        <v>10081</v>
      </c>
      <c r="E548" s="47" t="s">
        <v>4539</v>
      </c>
      <c r="F548" s="46">
        <v>8</v>
      </c>
      <c r="G548" s="56">
        <v>59.84</v>
      </c>
      <c r="H548" s="76"/>
      <c r="I548" s="79">
        <f t="shared" si="17"/>
        <v>0</v>
      </c>
      <c r="J548" s="78" t="str">
        <f t="shared" si="16"/>
        <v/>
      </c>
    </row>
    <row r="549" spans="1:10">
      <c r="A549" s="25">
        <v>548</v>
      </c>
      <c r="B549" s="25" t="s">
        <v>11</v>
      </c>
      <c r="C549" s="48" t="s">
        <v>10080</v>
      </c>
      <c r="D549" s="48" t="s">
        <v>10079</v>
      </c>
      <c r="E549" s="47">
        <v>81349</v>
      </c>
      <c r="F549" s="46">
        <v>40</v>
      </c>
      <c r="G549" s="56">
        <v>23.290000000000003</v>
      </c>
      <c r="H549" s="76"/>
      <c r="I549" s="79">
        <f t="shared" si="17"/>
        <v>0</v>
      </c>
      <c r="J549" s="78" t="str">
        <f t="shared" si="16"/>
        <v/>
      </c>
    </row>
    <row r="550" spans="1:10">
      <c r="A550" s="25">
        <v>549</v>
      </c>
      <c r="B550" s="25" t="s">
        <v>11</v>
      </c>
      <c r="C550" s="48" t="s">
        <v>10078</v>
      </c>
      <c r="D550" s="48" t="s">
        <v>10077</v>
      </c>
      <c r="E550" s="47">
        <v>78286</v>
      </c>
      <c r="F550" s="46">
        <v>8</v>
      </c>
      <c r="G550" s="56">
        <v>41875</v>
      </c>
      <c r="H550" s="76"/>
      <c r="I550" s="79">
        <f t="shared" si="17"/>
        <v>0</v>
      </c>
      <c r="J550" s="78" t="str">
        <f t="shared" si="16"/>
        <v/>
      </c>
    </row>
    <row r="551" spans="1:10">
      <c r="A551" s="25">
        <v>550</v>
      </c>
      <c r="B551" s="25" t="s">
        <v>11</v>
      </c>
      <c r="C551" s="48" t="s">
        <v>10076</v>
      </c>
      <c r="D551" s="48" t="s">
        <v>2327</v>
      </c>
      <c r="E551" s="47">
        <v>97484</v>
      </c>
      <c r="F551" s="46">
        <v>5</v>
      </c>
      <c r="G551" s="56">
        <v>2303.6999999999998</v>
      </c>
      <c r="H551" s="76"/>
      <c r="I551" s="79">
        <f t="shared" si="17"/>
        <v>0</v>
      </c>
      <c r="J551" s="78" t="str">
        <f t="shared" si="16"/>
        <v/>
      </c>
    </row>
    <row r="552" spans="1:10">
      <c r="A552" s="25">
        <v>551</v>
      </c>
      <c r="B552" s="25" t="s">
        <v>11</v>
      </c>
      <c r="C552" s="48" t="s">
        <v>10075</v>
      </c>
      <c r="D552" s="48" t="s">
        <v>10074</v>
      </c>
      <c r="E552" s="47">
        <v>6324</v>
      </c>
      <c r="F552" s="46">
        <v>23</v>
      </c>
      <c r="G552" s="56">
        <v>18.86</v>
      </c>
      <c r="H552" s="76"/>
      <c r="I552" s="79">
        <f t="shared" si="17"/>
        <v>0</v>
      </c>
      <c r="J552" s="78" t="str">
        <f t="shared" si="16"/>
        <v/>
      </c>
    </row>
    <row r="553" spans="1:10">
      <c r="A553" s="25">
        <v>552</v>
      </c>
      <c r="B553" s="25" t="s">
        <v>11</v>
      </c>
      <c r="C553" s="48" t="s">
        <v>10073</v>
      </c>
      <c r="D553" s="48" t="s">
        <v>10072</v>
      </c>
      <c r="E553" s="47">
        <v>58913</v>
      </c>
      <c r="F553" s="46">
        <v>5</v>
      </c>
      <c r="G553" s="56">
        <v>590.80999999999995</v>
      </c>
      <c r="H553" s="76"/>
      <c r="I553" s="79">
        <f t="shared" si="17"/>
        <v>0</v>
      </c>
      <c r="J553" s="78" t="str">
        <f t="shared" si="16"/>
        <v/>
      </c>
    </row>
    <row r="554" spans="1:10">
      <c r="A554" s="25">
        <v>553</v>
      </c>
      <c r="B554" s="25" t="s">
        <v>11</v>
      </c>
      <c r="C554" s="48" t="s">
        <v>10071</v>
      </c>
      <c r="D554" s="48" t="s">
        <v>257</v>
      </c>
      <c r="E554" s="47">
        <v>73842</v>
      </c>
      <c r="F554" s="46">
        <v>6</v>
      </c>
      <c r="G554" s="56">
        <v>44.306666666666672</v>
      </c>
      <c r="H554" s="76"/>
      <c r="I554" s="79">
        <f t="shared" si="17"/>
        <v>0</v>
      </c>
      <c r="J554" s="78" t="str">
        <f t="shared" si="16"/>
        <v/>
      </c>
    </row>
    <row r="555" spans="1:10">
      <c r="A555" s="25">
        <v>554</v>
      </c>
      <c r="B555" s="25" t="s">
        <v>11</v>
      </c>
      <c r="C555" s="48" t="s">
        <v>10070</v>
      </c>
      <c r="D555" s="48" t="s">
        <v>10069</v>
      </c>
      <c r="E555" s="47">
        <v>83014</v>
      </c>
      <c r="F555" s="46">
        <v>5</v>
      </c>
      <c r="G555" s="56">
        <v>328.76</v>
      </c>
      <c r="H555" s="76"/>
      <c r="I555" s="79">
        <f t="shared" si="17"/>
        <v>0</v>
      </c>
      <c r="J555" s="78" t="str">
        <f t="shared" si="16"/>
        <v/>
      </c>
    </row>
    <row r="556" spans="1:10">
      <c r="A556" s="25">
        <v>555</v>
      </c>
      <c r="B556" s="25" t="s">
        <v>11</v>
      </c>
      <c r="C556" s="48" t="s">
        <v>10068</v>
      </c>
      <c r="D556" s="48" t="s">
        <v>902</v>
      </c>
      <c r="E556" s="47">
        <v>83014</v>
      </c>
      <c r="F556" s="46">
        <v>6</v>
      </c>
      <c r="G556" s="56">
        <v>66.796666666666667</v>
      </c>
      <c r="H556" s="76"/>
      <c r="I556" s="79">
        <f t="shared" si="17"/>
        <v>0</v>
      </c>
      <c r="J556" s="78" t="str">
        <f t="shared" si="16"/>
        <v/>
      </c>
    </row>
    <row r="557" spans="1:10">
      <c r="A557" s="25">
        <v>556</v>
      </c>
      <c r="B557" s="25" t="s">
        <v>11</v>
      </c>
      <c r="C557" s="48" t="s">
        <v>10067</v>
      </c>
      <c r="D557" s="48" t="s">
        <v>10066</v>
      </c>
      <c r="E557" s="47">
        <v>83014</v>
      </c>
      <c r="F557" s="46">
        <v>28</v>
      </c>
      <c r="G557" s="56">
        <v>34.063333333333333</v>
      </c>
      <c r="H557" s="76"/>
      <c r="I557" s="79">
        <f t="shared" si="17"/>
        <v>0</v>
      </c>
      <c r="J557" s="78" t="str">
        <f t="shared" si="16"/>
        <v/>
      </c>
    </row>
    <row r="558" spans="1:10">
      <c r="A558" s="25">
        <v>557</v>
      </c>
      <c r="B558" s="25" t="s">
        <v>11</v>
      </c>
      <c r="C558" s="48" t="s">
        <v>10065</v>
      </c>
      <c r="D558" s="48" t="s">
        <v>10064</v>
      </c>
      <c r="E558" s="47">
        <v>83014</v>
      </c>
      <c r="F558" s="46">
        <v>5</v>
      </c>
      <c r="G558" s="56">
        <v>172.75</v>
      </c>
      <c r="H558" s="76"/>
      <c r="I558" s="79">
        <f t="shared" si="17"/>
        <v>0</v>
      </c>
      <c r="J558" s="78" t="str">
        <f t="shared" si="16"/>
        <v/>
      </c>
    </row>
    <row r="559" spans="1:10">
      <c r="A559" s="25">
        <v>558</v>
      </c>
      <c r="B559" s="25" t="s">
        <v>11</v>
      </c>
      <c r="C559" s="48" t="s">
        <v>10063</v>
      </c>
      <c r="D559" s="48" t="s">
        <v>10062</v>
      </c>
      <c r="E559" s="47">
        <v>13873</v>
      </c>
      <c r="F559" s="46">
        <v>14</v>
      </c>
      <c r="G559" s="56">
        <v>5857.3499999999995</v>
      </c>
      <c r="H559" s="76"/>
      <c r="I559" s="79">
        <f t="shared" si="17"/>
        <v>0</v>
      </c>
      <c r="J559" s="78" t="str">
        <f t="shared" si="16"/>
        <v/>
      </c>
    </row>
    <row r="560" spans="1:10">
      <c r="A560" s="25">
        <v>559</v>
      </c>
      <c r="B560" s="25" t="s">
        <v>11</v>
      </c>
      <c r="C560" s="48" t="s">
        <v>10061</v>
      </c>
      <c r="D560" s="48" t="s">
        <v>10060</v>
      </c>
      <c r="E560" s="47">
        <v>13873</v>
      </c>
      <c r="F560" s="46">
        <v>11</v>
      </c>
      <c r="G560" s="56">
        <v>18728.966666666667</v>
      </c>
      <c r="H560" s="76"/>
      <c r="I560" s="79">
        <f t="shared" si="17"/>
        <v>0</v>
      </c>
      <c r="J560" s="78" t="str">
        <f t="shared" si="16"/>
        <v/>
      </c>
    </row>
    <row r="561" spans="1:10">
      <c r="A561" s="25">
        <v>560</v>
      </c>
      <c r="B561" s="25" t="s">
        <v>11</v>
      </c>
      <c r="C561" s="48" t="s">
        <v>10059</v>
      </c>
      <c r="D561" s="48" t="s">
        <v>251</v>
      </c>
      <c r="E561" s="47">
        <v>66861</v>
      </c>
      <c r="F561" s="46">
        <v>457</v>
      </c>
      <c r="G561" s="56">
        <v>15.983333333333334</v>
      </c>
      <c r="H561" s="76"/>
      <c r="I561" s="79">
        <f t="shared" si="17"/>
        <v>0</v>
      </c>
      <c r="J561" s="78" t="str">
        <f t="shared" si="16"/>
        <v/>
      </c>
    </row>
    <row r="562" spans="1:10">
      <c r="A562" s="25">
        <v>561</v>
      </c>
      <c r="B562" s="25" t="s">
        <v>11</v>
      </c>
      <c r="C562" s="48" t="s">
        <v>10058</v>
      </c>
      <c r="D562" s="48" t="s">
        <v>10057</v>
      </c>
      <c r="E562" s="47">
        <v>78286</v>
      </c>
      <c r="F562" s="46">
        <v>5</v>
      </c>
      <c r="G562" s="56">
        <v>3998.4</v>
      </c>
      <c r="H562" s="76"/>
      <c r="I562" s="79">
        <f t="shared" si="17"/>
        <v>0</v>
      </c>
      <c r="J562" s="78" t="str">
        <f t="shared" si="16"/>
        <v/>
      </c>
    </row>
    <row r="563" spans="1:10">
      <c r="A563" s="25">
        <v>562</v>
      </c>
      <c r="B563" s="25" t="s">
        <v>11</v>
      </c>
      <c r="C563" s="48" t="s">
        <v>10056</v>
      </c>
      <c r="D563" s="48" t="s">
        <v>1160</v>
      </c>
      <c r="E563" s="47">
        <v>59603</v>
      </c>
      <c r="F563" s="46">
        <v>5</v>
      </c>
      <c r="G563" s="56">
        <v>154</v>
      </c>
      <c r="H563" s="76"/>
      <c r="I563" s="79">
        <f t="shared" si="17"/>
        <v>0</v>
      </c>
      <c r="J563" s="78" t="str">
        <f t="shared" si="16"/>
        <v/>
      </c>
    </row>
    <row r="564" spans="1:10">
      <c r="A564" s="25">
        <v>563</v>
      </c>
      <c r="B564" s="25" t="s">
        <v>11</v>
      </c>
      <c r="C564" s="48" t="s">
        <v>10054</v>
      </c>
      <c r="D564" s="48" t="s">
        <v>883</v>
      </c>
      <c r="E564" s="47">
        <v>73197</v>
      </c>
      <c r="F564" s="46">
        <v>100</v>
      </c>
      <c r="G564" s="56">
        <v>0.73333333333333339</v>
      </c>
      <c r="H564" s="76"/>
      <c r="I564" s="79">
        <f t="shared" si="17"/>
        <v>0</v>
      </c>
      <c r="J564" s="78" t="str">
        <f t="shared" si="16"/>
        <v/>
      </c>
    </row>
    <row r="565" spans="1:10">
      <c r="A565" s="25">
        <v>564</v>
      </c>
      <c r="B565" s="25" t="s">
        <v>11</v>
      </c>
      <c r="C565" s="48" t="s">
        <v>10050</v>
      </c>
      <c r="D565" s="48" t="s">
        <v>10049</v>
      </c>
      <c r="E565" s="47" t="s">
        <v>10045</v>
      </c>
      <c r="F565" s="46">
        <v>5</v>
      </c>
      <c r="G565" s="56">
        <v>2285.2199999999998</v>
      </c>
      <c r="H565" s="76"/>
      <c r="I565" s="79">
        <f t="shared" si="17"/>
        <v>0</v>
      </c>
      <c r="J565" s="78" t="str">
        <f t="shared" si="16"/>
        <v/>
      </c>
    </row>
    <row r="566" spans="1:10">
      <c r="A566" s="25">
        <v>565</v>
      </c>
      <c r="B566" s="25" t="s">
        <v>11</v>
      </c>
      <c r="C566" s="48" t="s">
        <v>10048</v>
      </c>
      <c r="D566" s="48" t="s">
        <v>78</v>
      </c>
      <c r="E566" s="47" t="s">
        <v>10045</v>
      </c>
      <c r="F566" s="46">
        <v>5</v>
      </c>
      <c r="G566" s="56">
        <v>169.94</v>
      </c>
      <c r="H566" s="76"/>
      <c r="I566" s="79">
        <f t="shared" si="17"/>
        <v>0</v>
      </c>
      <c r="J566" s="78" t="str">
        <f t="shared" si="16"/>
        <v/>
      </c>
    </row>
    <row r="567" spans="1:10">
      <c r="A567" s="25">
        <v>566</v>
      </c>
      <c r="B567" s="25" t="s">
        <v>11</v>
      </c>
      <c r="C567" s="48" t="s">
        <v>10047</v>
      </c>
      <c r="D567" s="48" t="s">
        <v>10046</v>
      </c>
      <c r="E567" s="47" t="s">
        <v>10045</v>
      </c>
      <c r="F567" s="46">
        <v>5</v>
      </c>
      <c r="G567" s="56">
        <v>379.2</v>
      </c>
      <c r="H567" s="76"/>
      <c r="I567" s="79">
        <f t="shared" si="17"/>
        <v>0</v>
      </c>
      <c r="J567" s="78" t="str">
        <f t="shared" si="16"/>
        <v/>
      </c>
    </row>
    <row r="568" spans="1:10">
      <c r="A568" s="25">
        <v>567</v>
      </c>
      <c r="B568" s="25" t="s">
        <v>11</v>
      </c>
      <c r="C568" s="48" t="s">
        <v>10044</v>
      </c>
      <c r="D568" s="48" t="s">
        <v>10042</v>
      </c>
      <c r="E568" s="47">
        <v>4072</v>
      </c>
      <c r="F568" s="46">
        <v>5</v>
      </c>
      <c r="G568" s="56">
        <v>155.05333333333331</v>
      </c>
      <c r="H568" s="76"/>
      <c r="I568" s="79">
        <f t="shared" si="17"/>
        <v>0</v>
      </c>
      <c r="J568" s="78" t="str">
        <f t="shared" si="16"/>
        <v/>
      </c>
    </row>
    <row r="569" spans="1:10">
      <c r="A569" s="25">
        <v>568</v>
      </c>
      <c r="B569" s="25" t="s">
        <v>11</v>
      </c>
      <c r="C569" s="48" t="s">
        <v>10044</v>
      </c>
      <c r="D569" s="48" t="s">
        <v>10042</v>
      </c>
      <c r="E569" s="47" t="s">
        <v>9794</v>
      </c>
      <c r="F569" s="46">
        <v>5</v>
      </c>
      <c r="G569" s="56">
        <v>159.99</v>
      </c>
      <c r="H569" s="76"/>
      <c r="I569" s="79">
        <f t="shared" si="17"/>
        <v>0</v>
      </c>
      <c r="J569" s="78" t="str">
        <f t="shared" si="16"/>
        <v/>
      </c>
    </row>
    <row r="570" spans="1:10">
      <c r="A570" s="25">
        <v>569</v>
      </c>
      <c r="B570" s="25" t="s">
        <v>11</v>
      </c>
      <c r="C570" s="48" t="s">
        <v>10043</v>
      </c>
      <c r="D570" s="48" t="s">
        <v>10042</v>
      </c>
      <c r="E570" s="47">
        <v>78286</v>
      </c>
      <c r="F570" s="46">
        <v>5</v>
      </c>
      <c r="G570" s="56">
        <v>308.11999999999995</v>
      </c>
      <c r="H570" s="76"/>
      <c r="I570" s="79">
        <f t="shared" si="17"/>
        <v>0</v>
      </c>
      <c r="J570" s="78" t="str">
        <f t="shared" si="16"/>
        <v/>
      </c>
    </row>
    <row r="571" spans="1:10">
      <c r="A571" s="25">
        <v>570</v>
      </c>
      <c r="B571" s="25" t="s">
        <v>11</v>
      </c>
      <c r="C571" s="48" t="s">
        <v>10041</v>
      </c>
      <c r="D571" s="48" t="s">
        <v>10040</v>
      </c>
      <c r="E571" s="47" t="s">
        <v>9794</v>
      </c>
      <c r="F571" s="46">
        <v>5</v>
      </c>
      <c r="G571" s="56">
        <v>330.74666666666661</v>
      </c>
      <c r="H571" s="76"/>
      <c r="I571" s="79">
        <f t="shared" si="17"/>
        <v>0</v>
      </c>
      <c r="J571" s="78" t="str">
        <f t="shared" si="16"/>
        <v/>
      </c>
    </row>
    <row r="572" spans="1:10">
      <c r="A572" s="25">
        <v>571</v>
      </c>
      <c r="B572" s="25" t="s">
        <v>11</v>
      </c>
      <c r="C572" s="48" t="s">
        <v>10039</v>
      </c>
      <c r="D572" s="48" t="s">
        <v>75</v>
      </c>
      <c r="E572" s="47">
        <v>7482</v>
      </c>
      <c r="F572" s="46">
        <v>39</v>
      </c>
      <c r="G572" s="56">
        <v>1.3533333333333333</v>
      </c>
      <c r="H572" s="76"/>
      <c r="I572" s="79">
        <f t="shared" si="17"/>
        <v>0</v>
      </c>
      <c r="J572" s="78" t="str">
        <f t="shared" si="16"/>
        <v/>
      </c>
    </row>
    <row r="573" spans="1:10">
      <c r="A573" s="25">
        <v>572</v>
      </c>
      <c r="B573" s="25" t="s">
        <v>11</v>
      </c>
      <c r="C573" s="48" t="s">
        <v>10038</v>
      </c>
      <c r="D573" s="48" t="s">
        <v>75</v>
      </c>
      <c r="E573" s="47">
        <v>7482</v>
      </c>
      <c r="F573" s="46">
        <v>16</v>
      </c>
      <c r="G573" s="56">
        <v>9.1233333333333331</v>
      </c>
      <c r="H573" s="76"/>
      <c r="I573" s="79">
        <f t="shared" si="17"/>
        <v>0</v>
      </c>
      <c r="J573" s="78" t="str">
        <f t="shared" si="16"/>
        <v/>
      </c>
    </row>
    <row r="574" spans="1:10">
      <c r="A574" s="25">
        <v>573</v>
      </c>
      <c r="B574" s="25" t="s">
        <v>11</v>
      </c>
      <c r="C574" s="48" t="s">
        <v>10037</v>
      </c>
      <c r="D574" s="48" t="s">
        <v>75</v>
      </c>
      <c r="E574" s="47">
        <v>7482</v>
      </c>
      <c r="F574" s="46">
        <v>28</v>
      </c>
      <c r="G574" s="56">
        <v>3.02</v>
      </c>
      <c r="H574" s="76"/>
      <c r="I574" s="79">
        <f t="shared" si="17"/>
        <v>0</v>
      </c>
      <c r="J574" s="78" t="str">
        <f t="shared" si="16"/>
        <v/>
      </c>
    </row>
    <row r="575" spans="1:10">
      <c r="A575" s="25">
        <v>574</v>
      </c>
      <c r="B575" s="25" t="s">
        <v>11</v>
      </c>
      <c r="C575" s="48" t="s">
        <v>10036</v>
      </c>
      <c r="D575" s="48" t="s">
        <v>10035</v>
      </c>
      <c r="E575" s="47">
        <v>59603</v>
      </c>
      <c r="F575" s="46">
        <v>5</v>
      </c>
      <c r="G575" s="56">
        <v>195</v>
      </c>
      <c r="H575" s="76"/>
      <c r="I575" s="79">
        <f t="shared" si="17"/>
        <v>0</v>
      </c>
      <c r="J575" s="78" t="str">
        <f t="shared" si="16"/>
        <v/>
      </c>
    </row>
    <row r="576" spans="1:10">
      <c r="A576" s="25">
        <v>575</v>
      </c>
      <c r="B576" s="25" t="s">
        <v>11</v>
      </c>
      <c r="C576" s="48" t="s">
        <v>10034</v>
      </c>
      <c r="D576" s="48" t="s">
        <v>2208</v>
      </c>
      <c r="E576" s="47" t="s">
        <v>10033</v>
      </c>
      <c r="F576" s="46">
        <v>5</v>
      </c>
      <c r="G576" s="56">
        <v>219.56</v>
      </c>
      <c r="H576" s="76"/>
      <c r="I576" s="79">
        <f t="shared" si="17"/>
        <v>0</v>
      </c>
      <c r="J576" s="78" t="str">
        <f t="shared" si="16"/>
        <v/>
      </c>
    </row>
    <row r="577" spans="1:10">
      <c r="A577" s="25">
        <v>576</v>
      </c>
      <c r="B577" s="25" t="s">
        <v>11</v>
      </c>
      <c r="C577" s="48" t="s">
        <v>10032</v>
      </c>
      <c r="D577" s="48" t="s">
        <v>1160</v>
      </c>
      <c r="E577" s="47">
        <v>59603</v>
      </c>
      <c r="F577" s="46">
        <v>5</v>
      </c>
      <c r="G577" s="56">
        <v>195.56</v>
      </c>
      <c r="H577" s="76"/>
      <c r="I577" s="79">
        <f t="shared" si="17"/>
        <v>0</v>
      </c>
      <c r="J577" s="78" t="str">
        <f t="shared" si="16"/>
        <v/>
      </c>
    </row>
    <row r="578" spans="1:10">
      <c r="A578" s="25">
        <v>577</v>
      </c>
      <c r="B578" s="25" t="s">
        <v>11</v>
      </c>
      <c r="C578" s="48" t="s">
        <v>10031</v>
      </c>
      <c r="D578" s="48" t="s">
        <v>10030</v>
      </c>
      <c r="E578" s="47">
        <v>59603</v>
      </c>
      <c r="F578" s="46">
        <v>5</v>
      </c>
      <c r="G578" s="56">
        <v>780.45</v>
      </c>
      <c r="H578" s="76"/>
      <c r="I578" s="79">
        <f t="shared" si="17"/>
        <v>0</v>
      </c>
      <c r="J578" s="78" t="str">
        <f t="shared" ref="J578:J641" si="18">IF(H:H&gt;G:G, "Above Estimated Unit Price", "")</f>
        <v/>
      </c>
    </row>
    <row r="579" spans="1:10">
      <c r="A579" s="25">
        <v>578</v>
      </c>
      <c r="B579" s="25" t="s">
        <v>11</v>
      </c>
      <c r="C579" s="48" t="s">
        <v>10029</v>
      </c>
      <c r="D579" s="48" t="s">
        <v>10028</v>
      </c>
      <c r="E579" s="47">
        <v>97613</v>
      </c>
      <c r="F579" s="46">
        <v>8</v>
      </c>
      <c r="G579" s="56">
        <v>335.34333333333331</v>
      </c>
      <c r="H579" s="76"/>
      <c r="I579" s="79">
        <f t="shared" ref="I579:I642" si="19">H579*F579</f>
        <v>0</v>
      </c>
      <c r="J579" s="78" t="str">
        <f t="shared" si="18"/>
        <v/>
      </c>
    </row>
    <row r="580" spans="1:10">
      <c r="A580" s="25">
        <v>579</v>
      </c>
      <c r="B580" s="25" t="s">
        <v>11</v>
      </c>
      <c r="C580" s="48" t="s">
        <v>10027</v>
      </c>
      <c r="D580" s="48" t="s">
        <v>10023</v>
      </c>
      <c r="E580" s="47">
        <v>58774</v>
      </c>
      <c r="F580" s="46">
        <v>255</v>
      </c>
      <c r="G580" s="56">
        <v>213.35666666666665</v>
      </c>
      <c r="H580" s="76"/>
      <c r="I580" s="79">
        <f t="shared" si="19"/>
        <v>0</v>
      </c>
      <c r="J580" s="78" t="str">
        <f t="shared" si="18"/>
        <v/>
      </c>
    </row>
    <row r="581" spans="1:10">
      <c r="A581" s="25">
        <v>580</v>
      </c>
      <c r="B581" s="25" t="s">
        <v>11</v>
      </c>
      <c r="C581" s="48" t="s">
        <v>10026</v>
      </c>
      <c r="D581" s="48" t="s">
        <v>10025</v>
      </c>
      <c r="E581" s="47">
        <v>58774</v>
      </c>
      <c r="F581" s="46">
        <v>99</v>
      </c>
      <c r="G581" s="56">
        <v>292.99</v>
      </c>
      <c r="H581" s="76"/>
      <c r="I581" s="79">
        <f t="shared" si="19"/>
        <v>0</v>
      </c>
      <c r="J581" s="78" t="str">
        <f t="shared" si="18"/>
        <v/>
      </c>
    </row>
    <row r="582" spans="1:10">
      <c r="A582" s="25">
        <v>581</v>
      </c>
      <c r="B582" s="25" t="s">
        <v>11</v>
      </c>
      <c r="C582" s="48" t="s">
        <v>10024</v>
      </c>
      <c r="D582" s="48" t="s">
        <v>10023</v>
      </c>
      <c r="E582" s="47">
        <v>58774</v>
      </c>
      <c r="F582" s="46">
        <v>50</v>
      </c>
      <c r="G582" s="56">
        <v>426.51</v>
      </c>
      <c r="H582" s="76"/>
      <c r="I582" s="79">
        <f t="shared" si="19"/>
        <v>0</v>
      </c>
      <c r="J582" s="78" t="str">
        <f t="shared" si="18"/>
        <v/>
      </c>
    </row>
    <row r="583" spans="1:10">
      <c r="A583" s="25">
        <v>582</v>
      </c>
      <c r="B583" s="25" t="s">
        <v>11</v>
      </c>
      <c r="C583" s="48" t="s">
        <v>7694</v>
      </c>
      <c r="D583" s="48" t="s">
        <v>10021</v>
      </c>
      <c r="E583" s="47" t="s">
        <v>10022</v>
      </c>
      <c r="F583" s="46">
        <v>16</v>
      </c>
      <c r="G583" s="56">
        <v>42.843333333333334</v>
      </c>
      <c r="H583" s="76"/>
      <c r="I583" s="79">
        <f t="shared" si="19"/>
        <v>0</v>
      </c>
      <c r="J583" s="78" t="str">
        <f t="shared" si="18"/>
        <v/>
      </c>
    </row>
    <row r="584" spans="1:10">
      <c r="A584" s="25">
        <v>583</v>
      </c>
      <c r="B584" s="25" t="s">
        <v>11</v>
      </c>
      <c r="C584" s="48" t="s">
        <v>7694</v>
      </c>
      <c r="D584" s="48" t="s">
        <v>10021</v>
      </c>
      <c r="E584" s="47">
        <v>60038</v>
      </c>
      <c r="F584" s="46">
        <v>8</v>
      </c>
      <c r="G584" s="56">
        <v>41.763333333333328</v>
      </c>
      <c r="H584" s="76"/>
      <c r="I584" s="79">
        <f t="shared" si="19"/>
        <v>0</v>
      </c>
      <c r="J584" s="78" t="str">
        <f t="shared" si="18"/>
        <v/>
      </c>
    </row>
    <row r="585" spans="1:10">
      <c r="A585" s="25">
        <v>584</v>
      </c>
      <c r="B585" s="25" t="s">
        <v>11</v>
      </c>
      <c r="C585" s="48" t="s">
        <v>10020</v>
      </c>
      <c r="D585" s="48" t="s">
        <v>9799</v>
      </c>
      <c r="E585" s="47">
        <v>76005</v>
      </c>
      <c r="F585" s="46">
        <v>9</v>
      </c>
      <c r="G585" s="56">
        <v>1861.5233333333333</v>
      </c>
      <c r="H585" s="76"/>
      <c r="I585" s="79">
        <f t="shared" si="19"/>
        <v>0</v>
      </c>
      <c r="J585" s="78" t="str">
        <f t="shared" si="18"/>
        <v/>
      </c>
    </row>
    <row r="586" spans="1:10">
      <c r="A586" s="25">
        <v>585</v>
      </c>
      <c r="B586" s="25" t="s">
        <v>11</v>
      </c>
      <c r="C586" s="48" t="s">
        <v>10019</v>
      </c>
      <c r="D586" s="48" t="s">
        <v>818</v>
      </c>
      <c r="E586" s="47">
        <v>76005</v>
      </c>
      <c r="F586" s="46">
        <v>58</v>
      </c>
      <c r="G586" s="56">
        <v>2724.36</v>
      </c>
      <c r="H586" s="76"/>
      <c r="I586" s="79">
        <f t="shared" si="19"/>
        <v>0</v>
      </c>
      <c r="J586" s="78" t="str">
        <f t="shared" si="18"/>
        <v/>
      </c>
    </row>
    <row r="587" spans="1:10">
      <c r="A587" s="25">
        <v>586</v>
      </c>
      <c r="B587" s="25" t="s">
        <v>11</v>
      </c>
      <c r="C587" s="48" t="s">
        <v>10018</v>
      </c>
      <c r="D587" s="48" t="s">
        <v>1003</v>
      </c>
      <c r="E587" s="47">
        <v>76005</v>
      </c>
      <c r="F587" s="46">
        <v>10</v>
      </c>
      <c r="G587" s="56">
        <v>1480.8633333333335</v>
      </c>
      <c r="H587" s="76"/>
      <c r="I587" s="79">
        <f t="shared" si="19"/>
        <v>0</v>
      </c>
      <c r="J587" s="78" t="str">
        <f t="shared" si="18"/>
        <v/>
      </c>
    </row>
    <row r="588" spans="1:10">
      <c r="A588" s="25">
        <v>587</v>
      </c>
      <c r="B588" s="25" t="s">
        <v>11</v>
      </c>
      <c r="C588" s="48" t="s">
        <v>10017</v>
      </c>
      <c r="D588" s="48" t="s">
        <v>818</v>
      </c>
      <c r="E588" s="47">
        <v>76005</v>
      </c>
      <c r="F588" s="46">
        <v>6</v>
      </c>
      <c r="G588" s="56">
        <v>1473.5333333333335</v>
      </c>
      <c r="H588" s="76"/>
      <c r="I588" s="79">
        <f t="shared" si="19"/>
        <v>0</v>
      </c>
      <c r="J588" s="78" t="str">
        <f t="shared" si="18"/>
        <v/>
      </c>
    </row>
    <row r="589" spans="1:10">
      <c r="A589" s="25">
        <v>588</v>
      </c>
      <c r="B589" s="25" t="s">
        <v>11</v>
      </c>
      <c r="C589" s="48" t="s">
        <v>10016</v>
      </c>
      <c r="D589" s="48" t="s">
        <v>572</v>
      </c>
      <c r="E589" s="47">
        <v>61342</v>
      </c>
      <c r="F589" s="46">
        <v>182</v>
      </c>
      <c r="G589" s="56">
        <v>16.793333333333333</v>
      </c>
      <c r="H589" s="76"/>
      <c r="I589" s="79">
        <f t="shared" si="19"/>
        <v>0</v>
      </c>
      <c r="J589" s="78" t="str">
        <f t="shared" si="18"/>
        <v/>
      </c>
    </row>
    <row r="590" spans="1:10">
      <c r="A590" s="25">
        <v>589</v>
      </c>
      <c r="B590" s="25" t="s">
        <v>11</v>
      </c>
      <c r="C590" s="48" t="s">
        <v>10015</v>
      </c>
      <c r="D590" s="48" t="s">
        <v>193</v>
      </c>
      <c r="E590" s="47">
        <v>96906</v>
      </c>
      <c r="F590" s="46">
        <v>316</v>
      </c>
      <c r="G590" s="56">
        <v>36.22</v>
      </c>
      <c r="H590" s="76"/>
      <c r="I590" s="79">
        <f t="shared" si="19"/>
        <v>0</v>
      </c>
      <c r="J590" s="78" t="str">
        <f t="shared" si="18"/>
        <v/>
      </c>
    </row>
    <row r="591" spans="1:10">
      <c r="A591" s="25">
        <v>590</v>
      </c>
      <c r="B591" s="25" t="s">
        <v>11</v>
      </c>
      <c r="C591" s="48" t="s">
        <v>807</v>
      </c>
      <c r="D591" s="48" t="s">
        <v>75</v>
      </c>
      <c r="E591" s="47">
        <v>81349</v>
      </c>
      <c r="F591" s="46">
        <v>112</v>
      </c>
      <c r="G591" s="56">
        <v>0.92333333333333345</v>
      </c>
      <c r="H591" s="76"/>
      <c r="I591" s="79">
        <f t="shared" si="19"/>
        <v>0</v>
      </c>
      <c r="J591" s="78" t="str">
        <f t="shared" si="18"/>
        <v/>
      </c>
    </row>
    <row r="592" spans="1:10">
      <c r="A592" s="25">
        <v>591</v>
      </c>
      <c r="B592" s="25" t="s">
        <v>11</v>
      </c>
      <c r="C592" s="48" t="s">
        <v>10014</v>
      </c>
      <c r="D592" s="48" t="s">
        <v>75</v>
      </c>
      <c r="E592" s="47" t="s">
        <v>10013</v>
      </c>
      <c r="F592" s="46">
        <v>22</v>
      </c>
      <c r="G592" s="56">
        <v>5.6166666666666671</v>
      </c>
      <c r="H592" s="76"/>
      <c r="I592" s="79">
        <f t="shared" si="19"/>
        <v>0</v>
      </c>
      <c r="J592" s="78" t="str">
        <f t="shared" si="18"/>
        <v/>
      </c>
    </row>
    <row r="593" spans="1:10">
      <c r="A593" s="25">
        <v>592</v>
      </c>
      <c r="B593" s="25" t="s">
        <v>11</v>
      </c>
      <c r="C593" s="48" t="s">
        <v>10012</v>
      </c>
      <c r="D593" s="48" t="s">
        <v>600</v>
      </c>
      <c r="E593" s="47">
        <v>81349</v>
      </c>
      <c r="F593" s="46">
        <v>5</v>
      </c>
      <c r="G593" s="56">
        <v>94.393333333333331</v>
      </c>
      <c r="H593" s="76"/>
      <c r="I593" s="79">
        <f t="shared" si="19"/>
        <v>0</v>
      </c>
      <c r="J593" s="78" t="str">
        <f t="shared" si="18"/>
        <v/>
      </c>
    </row>
    <row r="594" spans="1:10">
      <c r="A594" s="25">
        <v>593</v>
      </c>
      <c r="B594" s="25" t="s">
        <v>11</v>
      </c>
      <c r="C594" s="48" t="s">
        <v>10011</v>
      </c>
      <c r="D594" s="48" t="s">
        <v>115</v>
      </c>
      <c r="E594" s="47">
        <v>81349</v>
      </c>
      <c r="F594" s="46">
        <v>5</v>
      </c>
      <c r="G594" s="56">
        <v>30.17</v>
      </c>
      <c r="H594" s="76"/>
      <c r="I594" s="79">
        <f t="shared" si="19"/>
        <v>0</v>
      </c>
      <c r="J594" s="78" t="str">
        <f t="shared" si="18"/>
        <v/>
      </c>
    </row>
    <row r="595" spans="1:10">
      <c r="A595" s="25">
        <v>594</v>
      </c>
      <c r="B595" s="25" t="s">
        <v>11</v>
      </c>
      <c r="C595" s="48" t="s">
        <v>10010</v>
      </c>
      <c r="D595" s="48" t="s">
        <v>115</v>
      </c>
      <c r="E595" s="47">
        <v>81349</v>
      </c>
      <c r="F595" s="46">
        <v>5</v>
      </c>
      <c r="G595" s="56">
        <v>32.813333333333333</v>
      </c>
      <c r="H595" s="76"/>
      <c r="I595" s="79">
        <f t="shared" si="19"/>
        <v>0</v>
      </c>
      <c r="J595" s="78" t="str">
        <f t="shared" si="18"/>
        <v/>
      </c>
    </row>
    <row r="596" spans="1:10">
      <c r="A596" s="25">
        <v>595</v>
      </c>
      <c r="B596" s="25" t="s">
        <v>11</v>
      </c>
      <c r="C596" s="48" t="s">
        <v>10009</v>
      </c>
      <c r="D596" s="48" t="s">
        <v>10008</v>
      </c>
      <c r="E596" s="47">
        <v>81343</v>
      </c>
      <c r="F596" s="46">
        <v>57</v>
      </c>
      <c r="G596" s="56">
        <v>4.5133333333333336</v>
      </c>
      <c r="H596" s="76"/>
      <c r="I596" s="79">
        <f t="shared" si="19"/>
        <v>0</v>
      </c>
      <c r="J596" s="78" t="str">
        <f t="shared" si="18"/>
        <v/>
      </c>
    </row>
    <row r="597" spans="1:10">
      <c r="A597" s="25">
        <v>596</v>
      </c>
      <c r="B597" s="25" t="s">
        <v>11</v>
      </c>
      <c r="C597" s="48" t="s">
        <v>10007</v>
      </c>
      <c r="D597" s="48" t="s">
        <v>343</v>
      </c>
      <c r="E597" s="47">
        <v>81349</v>
      </c>
      <c r="F597" s="46">
        <v>14</v>
      </c>
      <c r="G597" s="56">
        <v>7.46</v>
      </c>
      <c r="H597" s="76"/>
      <c r="I597" s="79">
        <f t="shared" si="19"/>
        <v>0</v>
      </c>
      <c r="J597" s="78" t="str">
        <f t="shared" si="18"/>
        <v/>
      </c>
    </row>
    <row r="598" spans="1:10">
      <c r="A598" s="25">
        <v>597</v>
      </c>
      <c r="B598" s="25" t="s">
        <v>11</v>
      </c>
      <c r="C598" s="48" t="s">
        <v>10006</v>
      </c>
      <c r="D598" s="48" t="s">
        <v>96</v>
      </c>
      <c r="E598" s="47">
        <v>81349</v>
      </c>
      <c r="F598" s="46">
        <v>10</v>
      </c>
      <c r="G598" s="56">
        <v>13.39</v>
      </c>
      <c r="H598" s="76"/>
      <c r="I598" s="79">
        <f t="shared" si="19"/>
        <v>0</v>
      </c>
      <c r="J598" s="78" t="str">
        <f t="shared" si="18"/>
        <v/>
      </c>
    </row>
    <row r="599" spans="1:10">
      <c r="A599" s="25">
        <v>598</v>
      </c>
      <c r="B599" s="25" t="s">
        <v>11</v>
      </c>
      <c r="C599" s="48" t="s">
        <v>4128</v>
      </c>
      <c r="D599" s="48" t="s">
        <v>876</v>
      </c>
      <c r="E599" s="47">
        <v>81349</v>
      </c>
      <c r="F599" s="46">
        <v>5</v>
      </c>
      <c r="G599" s="56">
        <v>47.376666666666665</v>
      </c>
      <c r="H599" s="76"/>
      <c r="I599" s="79">
        <f t="shared" si="19"/>
        <v>0</v>
      </c>
      <c r="J599" s="78" t="str">
        <f t="shared" si="18"/>
        <v/>
      </c>
    </row>
    <row r="600" spans="1:10">
      <c r="A600" s="25">
        <v>599</v>
      </c>
      <c r="B600" s="25" t="s">
        <v>11</v>
      </c>
      <c r="C600" s="48" t="s">
        <v>790</v>
      </c>
      <c r="D600" s="48" t="s">
        <v>789</v>
      </c>
      <c r="E600" s="47">
        <v>81349</v>
      </c>
      <c r="F600" s="46">
        <v>5</v>
      </c>
      <c r="G600" s="56">
        <v>44.53</v>
      </c>
      <c r="H600" s="76"/>
      <c r="I600" s="79">
        <f t="shared" si="19"/>
        <v>0</v>
      </c>
      <c r="J600" s="78" t="str">
        <f t="shared" si="18"/>
        <v/>
      </c>
    </row>
    <row r="601" spans="1:10">
      <c r="A601" s="25">
        <v>600</v>
      </c>
      <c r="B601" s="25" t="s">
        <v>11</v>
      </c>
      <c r="C601" s="48" t="s">
        <v>10005</v>
      </c>
      <c r="D601" s="48" t="s">
        <v>789</v>
      </c>
      <c r="E601" s="47">
        <v>81349</v>
      </c>
      <c r="F601" s="46">
        <v>5</v>
      </c>
      <c r="G601" s="56">
        <v>25</v>
      </c>
      <c r="H601" s="76"/>
      <c r="I601" s="79">
        <f t="shared" si="19"/>
        <v>0</v>
      </c>
      <c r="J601" s="78" t="str">
        <f t="shared" si="18"/>
        <v/>
      </c>
    </row>
    <row r="602" spans="1:10">
      <c r="A602" s="25">
        <v>601</v>
      </c>
      <c r="B602" s="25" t="s">
        <v>11</v>
      </c>
      <c r="C602" s="48" t="s">
        <v>10004</v>
      </c>
      <c r="D602" s="48" t="s">
        <v>10003</v>
      </c>
      <c r="E602" s="47">
        <v>81349</v>
      </c>
      <c r="F602" s="46">
        <v>30</v>
      </c>
      <c r="G602" s="56">
        <v>191.06666666666669</v>
      </c>
      <c r="H602" s="76"/>
      <c r="I602" s="79">
        <f t="shared" si="19"/>
        <v>0</v>
      </c>
      <c r="J602" s="78" t="str">
        <f t="shared" si="18"/>
        <v/>
      </c>
    </row>
    <row r="603" spans="1:10">
      <c r="A603" s="25">
        <v>602</v>
      </c>
      <c r="B603" s="25" t="s">
        <v>11</v>
      </c>
      <c r="C603" s="48" t="s">
        <v>10002</v>
      </c>
      <c r="D603" s="48" t="s">
        <v>10001</v>
      </c>
      <c r="E603" s="47">
        <v>81349</v>
      </c>
      <c r="F603" s="46">
        <v>65</v>
      </c>
      <c r="G603" s="56">
        <v>91.313333333333333</v>
      </c>
      <c r="H603" s="76"/>
      <c r="I603" s="79">
        <f t="shared" si="19"/>
        <v>0</v>
      </c>
      <c r="J603" s="78" t="str">
        <f t="shared" si="18"/>
        <v/>
      </c>
    </row>
    <row r="604" spans="1:10">
      <c r="A604" s="25">
        <v>603</v>
      </c>
      <c r="B604" s="25" t="s">
        <v>11</v>
      </c>
      <c r="C604" s="48" t="s">
        <v>10000</v>
      </c>
      <c r="D604" s="48" t="s">
        <v>9999</v>
      </c>
      <c r="E604" s="47">
        <v>81349</v>
      </c>
      <c r="F604" s="46">
        <v>5</v>
      </c>
      <c r="G604" s="56">
        <v>60.48</v>
      </c>
      <c r="H604" s="76"/>
      <c r="I604" s="79">
        <f t="shared" si="19"/>
        <v>0</v>
      </c>
      <c r="J604" s="78" t="str">
        <f t="shared" si="18"/>
        <v/>
      </c>
    </row>
    <row r="605" spans="1:10">
      <c r="A605" s="25">
        <v>604</v>
      </c>
      <c r="B605" s="25" t="s">
        <v>11</v>
      </c>
      <c r="C605" s="48" t="s">
        <v>9998</v>
      </c>
      <c r="D605" s="48" t="s">
        <v>1983</v>
      </c>
      <c r="E605" s="47">
        <v>61951</v>
      </c>
      <c r="F605" s="46">
        <v>125</v>
      </c>
      <c r="G605" s="56">
        <v>0.58000000000000007</v>
      </c>
      <c r="H605" s="76"/>
      <c r="I605" s="79">
        <f t="shared" si="19"/>
        <v>0</v>
      </c>
      <c r="J605" s="78" t="str">
        <f t="shared" si="18"/>
        <v/>
      </c>
    </row>
    <row r="606" spans="1:10">
      <c r="A606" s="25">
        <v>605</v>
      </c>
      <c r="B606" s="25" t="s">
        <v>11</v>
      </c>
      <c r="C606" s="48" t="s">
        <v>9997</v>
      </c>
      <c r="D606" s="48" t="s">
        <v>9996</v>
      </c>
      <c r="E606" s="47" t="s">
        <v>9995</v>
      </c>
      <c r="F606" s="46">
        <v>15</v>
      </c>
      <c r="G606" s="56">
        <v>47.620000000000005</v>
      </c>
      <c r="H606" s="76"/>
      <c r="I606" s="79">
        <f t="shared" si="19"/>
        <v>0</v>
      </c>
      <c r="J606" s="78" t="str">
        <f t="shared" si="18"/>
        <v/>
      </c>
    </row>
    <row r="607" spans="1:10">
      <c r="A607" s="25">
        <v>606</v>
      </c>
      <c r="B607" s="25" t="s">
        <v>11</v>
      </c>
      <c r="C607" s="48" t="s">
        <v>9994</v>
      </c>
      <c r="D607" s="48" t="s">
        <v>764</v>
      </c>
      <c r="E607" s="47">
        <v>81343</v>
      </c>
      <c r="F607" s="46">
        <v>14</v>
      </c>
      <c r="G607" s="56">
        <v>16.189999999999998</v>
      </c>
      <c r="H607" s="76"/>
      <c r="I607" s="79">
        <f t="shared" si="19"/>
        <v>0</v>
      </c>
      <c r="J607" s="78" t="str">
        <f t="shared" si="18"/>
        <v/>
      </c>
    </row>
    <row r="608" spans="1:10">
      <c r="A608" s="25">
        <v>607</v>
      </c>
      <c r="B608" s="25" t="s">
        <v>11</v>
      </c>
      <c r="C608" s="48" t="s">
        <v>9993</v>
      </c>
      <c r="D608" s="48" t="s">
        <v>733</v>
      </c>
      <c r="E608" s="47">
        <v>96906</v>
      </c>
      <c r="F608" s="46">
        <v>198</v>
      </c>
      <c r="G608" s="56">
        <v>0.43333333333333335</v>
      </c>
      <c r="H608" s="76"/>
      <c r="I608" s="79">
        <f t="shared" si="19"/>
        <v>0</v>
      </c>
      <c r="J608" s="78" t="str">
        <f t="shared" si="18"/>
        <v/>
      </c>
    </row>
    <row r="609" spans="1:10">
      <c r="A609" s="25">
        <v>608</v>
      </c>
      <c r="B609" s="25" t="s">
        <v>11</v>
      </c>
      <c r="C609" s="48" t="s">
        <v>9992</v>
      </c>
      <c r="D609" s="48" t="s">
        <v>99</v>
      </c>
      <c r="E609" s="47">
        <v>96906</v>
      </c>
      <c r="F609" s="46">
        <v>15</v>
      </c>
      <c r="G609" s="56">
        <v>4.8166666666666664</v>
      </c>
      <c r="H609" s="76"/>
      <c r="I609" s="79">
        <f t="shared" si="19"/>
        <v>0</v>
      </c>
      <c r="J609" s="78" t="str">
        <f t="shared" si="18"/>
        <v/>
      </c>
    </row>
    <row r="610" spans="1:10">
      <c r="A610" s="25">
        <v>609</v>
      </c>
      <c r="B610" s="25" t="s">
        <v>11</v>
      </c>
      <c r="C610" s="48" t="s">
        <v>9991</v>
      </c>
      <c r="D610" s="48" t="s">
        <v>619</v>
      </c>
      <c r="E610" s="47">
        <v>96906</v>
      </c>
      <c r="F610" s="46">
        <v>8</v>
      </c>
      <c r="G610" s="56">
        <v>7.336666666666666</v>
      </c>
      <c r="H610" s="76"/>
      <c r="I610" s="79">
        <f t="shared" si="19"/>
        <v>0</v>
      </c>
      <c r="J610" s="78" t="str">
        <f t="shared" si="18"/>
        <v/>
      </c>
    </row>
    <row r="611" spans="1:10">
      <c r="A611" s="25">
        <v>610</v>
      </c>
      <c r="B611" s="25" t="s">
        <v>11</v>
      </c>
      <c r="C611" s="48" t="s">
        <v>9990</v>
      </c>
      <c r="D611" s="48" t="s">
        <v>9966</v>
      </c>
      <c r="E611" s="47">
        <v>96906</v>
      </c>
      <c r="F611" s="46">
        <v>48</v>
      </c>
      <c r="G611" s="56">
        <v>2.186666666666667</v>
      </c>
      <c r="H611" s="76"/>
      <c r="I611" s="79">
        <f t="shared" si="19"/>
        <v>0</v>
      </c>
      <c r="J611" s="78" t="str">
        <f t="shared" si="18"/>
        <v/>
      </c>
    </row>
    <row r="612" spans="1:10">
      <c r="A612" s="25">
        <v>611</v>
      </c>
      <c r="B612" s="25" t="s">
        <v>11</v>
      </c>
      <c r="C612" s="48" t="s">
        <v>9990</v>
      </c>
      <c r="D612" s="48" t="s">
        <v>9966</v>
      </c>
      <c r="E612" s="47">
        <v>80205</v>
      </c>
      <c r="F612" s="46">
        <v>5</v>
      </c>
      <c r="G612" s="56">
        <v>120.66000000000001</v>
      </c>
      <c r="H612" s="76"/>
      <c r="I612" s="79">
        <f t="shared" si="19"/>
        <v>0</v>
      </c>
      <c r="J612" s="78" t="str">
        <f t="shared" si="18"/>
        <v/>
      </c>
    </row>
    <row r="613" spans="1:10">
      <c r="A613" s="25">
        <v>612</v>
      </c>
      <c r="B613" s="25" t="s">
        <v>11</v>
      </c>
      <c r="C613" s="48" t="s">
        <v>750</v>
      </c>
      <c r="D613" s="48" t="s">
        <v>257</v>
      </c>
      <c r="E613" s="47">
        <v>96906</v>
      </c>
      <c r="F613" s="46">
        <v>73</v>
      </c>
      <c r="G613" s="56">
        <v>0.77666666666666673</v>
      </c>
      <c r="H613" s="76"/>
      <c r="I613" s="79">
        <f t="shared" si="19"/>
        <v>0</v>
      </c>
      <c r="J613" s="78" t="str">
        <f t="shared" si="18"/>
        <v/>
      </c>
    </row>
    <row r="614" spans="1:10">
      <c r="A614" s="25">
        <v>613</v>
      </c>
      <c r="B614" s="25" t="s">
        <v>11</v>
      </c>
      <c r="C614" s="48" t="s">
        <v>9989</v>
      </c>
      <c r="D614" s="48" t="s">
        <v>447</v>
      </c>
      <c r="E614" s="47">
        <v>80205</v>
      </c>
      <c r="F614" s="46">
        <v>24</v>
      </c>
      <c r="G614" s="56">
        <v>6.22</v>
      </c>
      <c r="H614" s="76"/>
      <c r="I614" s="79">
        <f t="shared" si="19"/>
        <v>0</v>
      </c>
      <c r="J614" s="78" t="str">
        <f t="shared" si="18"/>
        <v/>
      </c>
    </row>
    <row r="615" spans="1:10">
      <c r="A615" s="25">
        <v>614</v>
      </c>
      <c r="B615" s="25" t="s">
        <v>11</v>
      </c>
      <c r="C615" s="48" t="s">
        <v>9989</v>
      </c>
      <c r="D615" s="48" t="s">
        <v>447</v>
      </c>
      <c r="E615" s="47">
        <v>81205</v>
      </c>
      <c r="F615" s="46">
        <v>17</v>
      </c>
      <c r="G615" s="56">
        <v>6.2</v>
      </c>
      <c r="H615" s="76"/>
      <c r="I615" s="79">
        <f t="shared" si="19"/>
        <v>0</v>
      </c>
      <c r="J615" s="78" t="str">
        <f t="shared" si="18"/>
        <v/>
      </c>
    </row>
    <row r="616" spans="1:10">
      <c r="A616" s="25">
        <v>615</v>
      </c>
      <c r="B616" s="25" t="s">
        <v>11</v>
      </c>
      <c r="C616" s="48" t="s">
        <v>9989</v>
      </c>
      <c r="D616" s="48" t="s">
        <v>447</v>
      </c>
      <c r="E616" s="47">
        <v>96906</v>
      </c>
      <c r="F616" s="46">
        <v>152</v>
      </c>
      <c r="G616" s="56">
        <v>6.22</v>
      </c>
      <c r="H616" s="76"/>
      <c r="I616" s="79">
        <f t="shared" si="19"/>
        <v>0</v>
      </c>
      <c r="J616" s="78" t="str">
        <f t="shared" si="18"/>
        <v/>
      </c>
    </row>
    <row r="617" spans="1:10">
      <c r="A617" s="25">
        <v>616</v>
      </c>
      <c r="B617" s="25" t="s">
        <v>11</v>
      </c>
      <c r="C617" s="48" t="s">
        <v>9988</v>
      </c>
      <c r="D617" s="48" t="s">
        <v>51</v>
      </c>
      <c r="E617" s="47">
        <v>80205</v>
      </c>
      <c r="F617" s="46">
        <v>38</v>
      </c>
      <c r="G617" s="56">
        <v>12.86</v>
      </c>
      <c r="H617" s="76"/>
      <c r="I617" s="79">
        <f t="shared" si="19"/>
        <v>0</v>
      </c>
      <c r="J617" s="78" t="str">
        <f t="shared" si="18"/>
        <v/>
      </c>
    </row>
    <row r="618" spans="1:10">
      <c r="A618" s="25">
        <v>617</v>
      </c>
      <c r="B618" s="25" t="s">
        <v>11</v>
      </c>
      <c r="C618" s="48" t="s">
        <v>9988</v>
      </c>
      <c r="D618" s="48" t="s">
        <v>51</v>
      </c>
      <c r="E618" s="47">
        <v>96906</v>
      </c>
      <c r="F618" s="46">
        <v>14</v>
      </c>
      <c r="G618" s="56">
        <v>9.1199999999999992</v>
      </c>
      <c r="H618" s="76"/>
      <c r="I618" s="79">
        <f t="shared" si="19"/>
        <v>0</v>
      </c>
      <c r="J618" s="78" t="str">
        <f t="shared" si="18"/>
        <v/>
      </c>
    </row>
    <row r="619" spans="1:10">
      <c r="A619" s="25">
        <v>618</v>
      </c>
      <c r="B619" s="25" t="s">
        <v>11</v>
      </c>
      <c r="C619" s="48" t="s">
        <v>9987</v>
      </c>
      <c r="D619" s="48" t="s">
        <v>51</v>
      </c>
      <c r="E619" s="47">
        <v>80205</v>
      </c>
      <c r="F619" s="46">
        <v>35</v>
      </c>
      <c r="G619" s="56">
        <v>8.0333333333333332</v>
      </c>
      <c r="H619" s="76"/>
      <c r="I619" s="79">
        <f t="shared" si="19"/>
        <v>0</v>
      </c>
      <c r="J619" s="78" t="str">
        <f t="shared" si="18"/>
        <v/>
      </c>
    </row>
    <row r="620" spans="1:10">
      <c r="A620" s="25">
        <v>619</v>
      </c>
      <c r="B620" s="25" t="s">
        <v>11</v>
      </c>
      <c r="C620" s="48" t="s">
        <v>7628</v>
      </c>
      <c r="D620" s="48" t="s">
        <v>447</v>
      </c>
      <c r="E620" s="47">
        <v>96906</v>
      </c>
      <c r="F620" s="46">
        <v>84</v>
      </c>
      <c r="G620" s="56">
        <v>2.7833333333333337</v>
      </c>
      <c r="H620" s="76"/>
      <c r="I620" s="79">
        <f t="shared" si="19"/>
        <v>0</v>
      </c>
      <c r="J620" s="78" t="str">
        <f t="shared" si="18"/>
        <v/>
      </c>
    </row>
    <row r="621" spans="1:10">
      <c r="A621" s="25">
        <v>620</v>
      </c>
      <c r="B621" s="25" t="s">
        <v>11</v>
      </c>
      <c r="C621" s="48" t="s">
        <v>735</v>
      </c>
      <c r="D621" s="48" t="s">
        <v>367</v>
      </c>
      <c r="E621" s="47">
        <v>80205</v>
      </c>
      <c r="F621" s="46">
        <v>5</v>
      </c>
      <c r="G621" s="56">
        <v>18.476666666666663</v>
      </c>
      <c r="H621" s="76"/>
      <c r="I621" s="79">
        <f t="shared" si="19"/>
        <v>0</v>
      </c>
      <c r="J621" s="78" t="str">
        <f t="shared" si="18"/>
        <v/>
      </c>
    </row>
    <row r="622" spans="1:10">
      <c r="A622" s="25">
        <v>621</v>
      </c>
      <c r="B622" s="25" t="s">
        <v>11</v>
      </c>
      <c r="C622" s="48" t="s">
        <v>7627</v>
      </c>
      <c r="D622" s="48" t="s">
        <v>733</v>
      </c>
      <c r="E622" s="47">
        <v>80205</v>
      </c>
      <c r="F622" s="46">
        <v>34</v>
      </c>
      <c r="G622" s="56">
        <v>17.276666666666667</v>
      </c>
      <c r="H622" s="76"/>
      <c r="I622" s="79">
        <f t="shared" si="19"/>
        <v>0</v>
      </c>
      <c r="J622" s="78" t="str">
        <f t="shared" si="18"/>
        <v/>
      </c>
    </row>
    <row r="623" spans="1:10">
      <c r="A623" s="25">
        <v>622</v>
      </c>
      <c r="B623" s="25" t="s">
        <v>11</v>
      </c>
      <c r="C623" s="48" t="s">
        <v>9985</v>
      </c>
      <c r="D623" s="48" t="s">
        <v>367</v>
      </c>
      <c r="E623" s="47">
        <v>96906</v>
      </c>
      <c r="F623" s="46">
        <v>34</v>
      </c>
      <c r="G623" s="56">
        <v>3.6833333333333336</v>
      </c>
      <c r="H623" s="76"/>
      <c r="I623" s="79">
        <f t="shared" si="19"/>
        <v>0</v>
      </c>
      <c r="J623" s="78" t="str">
        <f t="shared" si="18"/>
        <v/>
      </c>
    </row>
    <row r="624" spans="1:10">
      <c r="A624" s="25">
        <v>623</v>
      </c>
      <c r="B624" s="25" t="s">
        <v>11</v>
      </c>
      <c r="C624" s="48" t="s">
        <v>9985</v>
      </c>
      <c r="D624" s="48" t="s">
        <v>367</v>
      </c>
      <c r="E624" s="47">
        <v>80205</v>
      </c>
      <c r="F624" s="46">
        <v>185</v>
      </c>
      <c r="G624" s="56">
        <v>5.3166666666666664</v>
      </c>
      <c r="H624" s="76"/>
      <c r="I624" s="79">
        <f t="shared" si="19"/>
        <v>0</v>
      </c>
      <c r="J624" s="78" t="str">
        <f t="shared" si="18"/>
        <v/>
      </c>
    </row>
    <row r="625" spans="1:10">
      <c r="A625" s="25">
        <v>624</v>
      </c>
      <c r="B625" s="25" t="s">
        <v>11</v>
      </c>
      <c r="C625" s="48" t="s">
        <v>734</v>
      </c>
      <c r="D625" s="48" t="s">
        <v>733</v>
      </c>
      <c r="E625" s="47">
        <v>96906</v>
      </c>
      <c r="F625" s="46">
        <v>41</v>
      </c>
      <c r="G625" s="56">
        <v>5.13</v>
      </c>
      <c r="H625" s="76"/>
      <c r="I625" s="79">
        <f t="shared" si="19"/>
        <v>0</v>
      </c>
      <c r="J625" s="78" t="str">
        <f t="shared" si="18"/>
        <v/>
      </c>
    </row>
    <row r="626" spans="1:10">
      <c r="A626" s="25">
        <v>625</v>
      </c>
      <c r="B626" s="25" t="s">
        <v>11</v>
      </c>
      <c r="C626" s="48" t="s">
        <v>3999</v>
      </c>
      <c r="D626" s="48" t="s">
        <v>66</v>
      </c>
      <c r="E626" s="47">
        <v>96906</v>
      </c>
      <c r="F626" s="46">
        <v>148</v>
      </c>
      <c r="G626" s="56">
        <v>10.210000000000001</v>
      </c>
      <c r="H626" s="76"/>
      <c r="I626" s="79">
        <f t="shared" si="19"/>
        <v>0</v>
      </c>
      <c r="J626" s="78" t="str">
        <f t="shared" si="18"/>
        <v/>
      </c>
    </row>
    <row r="627" spans="1:10">
      <c r="A627" s="25">
        <v>626</v>
      </c>
      <c r="B627" s="25" t="s">
        <v>11</v>
      </c>
      <c r="C627" s="48" t="s">
        <v>9984</v>
      </c>
      <c r="D627" s="48" t="s">
        <v>731</v>
      </c>
      <c r="E627" s="47">
        <v>96906</v>
      </c>
      <c r="F627" s="46">
        <v>100</v>
      </c>
      <c r="G627" s="56">
        <v>0.57333333333333336</v>
      </c>
      <c r="H627" s="76"/>
      <c r="I627" s="79">
        <f t="shared" si="19"/>
        <v>0</v>
      </c>
      <c r="J627" s="78" t="str">
        <f t="shared" si="18"/>
        <v/>
      </c>
    </row>
    <row r="628" spans="1:10">
      <c r="A628" s="25">
        <v>627</v>
      </c>
      <c r="B628" s="25" t="s">
        <v>11</v>
      </c>
      <c r="C628" s="48" t="s">
        <v>9983</v>
      </c>
      <c r="D628" s="48" t="s">
        <v>384</v>
      </c>
      <c r="E628" s="47">
        <v>96906</v>
      </c>
      <c r="F628" s="46">
        <v>56</v>
      </c>
      <c r="G628" s="56">
        <v>1.2666666666666666</v>
      </c>
      <c r="H628" s="76"/>
      <c r="I628" s="79">
        <f t="shared" si="19"/>
        <v>0</v>
      </c>
      <c r="J628" s="78" t="str">
        <f t="shared" si="18"/>
        <v/>
      </c>
    </row>
    <row r="629" spans="1:10">
      <c r="A629" s="25">
        <v>628</v>
      </c>
      <c r="B629" s="25" t="s">
        <v>11</v>
      </c>
      <c r="C629" s="48" t="s">
        <v>9982</v>
      </c>
      <c r="D629" s="48" t="s">
        <v>9981</v>
      </c>
      <c r="E629" s="47">
        <v>96906</v>
      </c>
      <c r="F629" s="46">
        <v>5</v>
      </c>
      <c r="G629" s="56">
        <v>26.689999999999998</v>
      </c>
      <c r="H629" s="76"/>
      <c r="I629" s="79">
        <f t="shared" si="19"/>
        <v>0</v>
      </c>
      <c r="J629" s="78" t="str">
        <f t="shared" si="18"/>
        <v/>
      </c>
    </row>
    <row r="630" spans="1:10">
      <c r="A630" s="25">
        <v>629</v>
      </c>
      <c r="B630" s="25" t="s">
        <v>11</v>
      </c>
      <c r="C630" s="48" t="s">
        <v>9980</v>
      </c>
      <c r="D630" s="48" t="s">
        <v>9979</v>
      </c>
      <c r="E630" s="47">
        <v>96906</v>
      </c>
      <c r="F630" s="46">
        <v>5</v>
      </c>
      <c r="G630" s="56">
        <v>35.419999999999995</v>
      </c>
      <c r="H630" s="76"/>
      <c r="I630" s="79">
        <f t="shared" si="19"/>
        <v>0</v>
      </c>
      <c r="J630" s="78" t="str">
        <f t="shared" si="18"/>
        <v/>
      </c>
    </row>
    <row r="631" spans="1:10">
      <c r="A631" s="25">
        <v>630</v>
      </c>
      <c r="B631" s="25" t="s">
        <v>11</v>
      </c>
      <c r="C631" s="48" t="s">
        <v>7619</v>
      </c>
      <c r="D631" s="48" t="s">
        <v>9978</v>
      </c>
      <c r="E631" s="47">
        <v>96906</v>
      </c>
      <c r="F631" s="46">
        <v>5</v>
      </c>
      <c r="G631" s="56">
        <v>368.25333333333333</v>
      </c>
      <c r="H631" s="76"/>
      <c r="I631" s="79">
        <f t="shared" si="19"/>
        <v>0</v>
      </c>
      <c r="J631" s="78" t="str">
        <f t="shared" si="18"/>
        <v/>
      </c>
    </row>
    <row r="632" spans="1:10">
      <c r="A632" s="25">
        <v>631</v>
      </c>
      <c r="B632" s="25" t="s">
        <v>11</v>
      </c>
      <c r="C632" s="48" t="s">
        <v>716</v>
      </c>
      <c r="D632" s="48" t="s">
        <v>214</v>
      </c>
      <c r="E632" s="47">
        <v>96906</v>
      </c>
      <c r="F632" s="46">
        <v>8</v>
      </c>
      <c r="G632" s="56">
        <v>30.093333333333334</v>
      </c>
      <c r="H632" s="76"/>
      <c r="I632" s="79">
        <f t="shared" si="19"/>
        <v>0</v>
      </c>
      <c r="J632" s="78" t="str">
        <f t="shared" si="18"/>
        <v/>
      </c>
    </row>
    <row r="633" spans="1:10">
      <c r="A633" s="25">
        <v>632</v>
      </c>
      <c r="B633" s="25" t="s">
        <v>11</v>
      </c>
      <c r="C633" s="48" t="s">
        <v>715</v>
      </c>
      <c r="D633" s="48" t="s">
        <v>214</v>
      </c>
      <c r="E633" s="47">
        <v>80205</v>
      </c>
      <c r="F633" s="46">
        <v>5</v>
      </c>
      <c r="G633" s="56">
        <v>32.356666666666662</v>
      </c>
      <c r="H633" s="76"/>
      <c r="I633" s="79">
        <f t="shared" si="19"/>
        <v>0</v>
      </c>
      <c r="J633" s="78" t="str">
        <f t="shared" si="18"/>
        <v/>
      </c>
    </row>
    <row r="634" spans="1:10">
      <c r="A634" s="25">
        <v>633</v>
      </c>
      <c r="B634" s="25" t="s">
        <v>11</v>
      </c>
      <c r="C634" s="48" t="s">
        <v>714</v>
      </c>
      <c r="D634" s="48" t="s">
        <v>214</v>
      </c>
      <c r="E634" s="47">
        <v>96906</v>
      </c>
      <c r="F634" s="46">
        <v>5</v>
      </c>
      <c r="G634" s="56">
        <v>51.786666666666669</v>
      </c>
      <c r="H634" s="76"/>
      <c r="I634" s="79">
        <f t="shared" si="19"/>
        <v>0</v>
      </c>
      <c r="J634" s="78" t="str">
        <f t="shared" si="18"/>
        <v/>
      </c>
    </row>
    <row r="635" spans="1:10">
      <c r="A635" s="25">
        <v>634</v>
      </c>
      <c r="B635" s="25" t="s">
        <v>11</v>
      </c>
      <c r="C635" s="48" t="s">
        <v>704</v>
      </c>
      <c r="D635" s="48" t="s">
        <v>214</v>
      </c>
      <c r="E635" s="47">
        <v>98897</v>
      </c>
      <c r="F635" s="46">
        <v>176</v>
      </c>
      <c r="G635" s="56">
        <v>0.39666666666666667</v>
      </c>
      <c r="H635" s="76"/>
      <c r="I635" s="79">
        <f t="shared" si="19"/>
        <v>0</v>
      </c>
      <c r="J635" s="78" t="str">
        <f t="shared" si="18"/>
        <v/>
      </c>
    </row>
    <row r="636" spans="1:10">
      <c r="A636" s="25">
        <v>635</v>
      </c>
      <c r="B636" s="25" t="s">
        <v>11</v>
      </c>
      <c r="C636" s="48" t="s">
        <v>9977</v>
      </c>
      <c r="D636" s="48" t="s">
        <v>707</v>
      </c>
      <c r="E636" s="47">
        <v>80205</v>
      </c>
      <c r="F636" s="46">
        <v>77</v>
      </c>
      <c r="G636" s="56">
        <v>1.2033333333333334</v>
      </c>
      <c r="H636" s="76"/>
      <c r="I636" s="79">
        <f t="shared" si="19"/>
        <v>0</v>
      </c>
      <c r="J636" s="78" t="str">
        <f t="shared" si="18"/>
        <v/>
      </c>
    </row>
    <row r="637" spans="1:10">
      <c r="A637" s="25">
        <v>636</v>
      </c>
      <c r="B637" s="25" t="s">
        <v>11</v>
      </c>
      <c r="C637" s="48" t="s">
        <v>9976</v>
      </c>
      <c r="D637" s="48" t="s">
        <v>66</v>
      </c>
      <c r="E637" s="47">
        <v>96906</v>
      </c>
      <c r="F637" s="46">
        <v>12</v>
      </c>
      <c r="G637" s="56">
        <v>24.686666666666667</v>
      </c>
      <c r="H637" s="76"/>
      <c r="I637" s="79">
        <f t="shared" si="19"/>
        <v>0</v>
      </c>
      <c r="J637" s="78" t="str">
        <f t="shared" si="18"/>
        <v/>
      </c>
    </row>
    <row r="638" spans="1:10">
      <c r="A638" s="25">
        <v>637</v>
      </c>
      <c r="B638" s="25" t="s">
        <v>11</v>
      </c>
      <c r="C638" s="48" t="s">
        <v>9975</v>
      </c>
      <c r="D638" s="48" t="s">
        <v>66</v>
      </c>
      <c r="E638" s="47">
        <v>96906</v>
      </c>
      <c r="F638" s="46">
        <v>103</v>
      </c>
      <c r="G638" s="56">
        <v>23.286666666666665</v>
      </c>
      <c r="H638" s="76"/>
      <c r="I638" s="79">
        <f t="shared" si="19"/>
        <v>0</v>
      </c>
      <c r="J638" s="78" t="str">
        <f t="shared" si="18"/>
        <v/>
      </c>
    </row>
    <row r="639" spans="1:10">
      <c r="A639" s="25">
        <v>638</v>
      </c>
      <c r="B639" s="25" t="s">
        <v>11</v>
      </c>
      <c r="C639" s="48" t="s">
        <v>3898</v>
      </c>
      <c r="D639" s="48" t="s">
        <v>66</v>
      </c>
      <c r="E639" s="47">
        <v>96906</v>
      </c>
      <c r="F639" s="46">
        <v>90</v>
      </c>
      <c r="G639" s="56">
        <v>7.6033333333333326</v>
      </c>
      <c r="H639" s="76"/>
      <c r="I639" s="79">
        <f t="shared" si="19"/>
        <v>0</v>
      </c>
      <c r="J639" s="78" t="str">
        <f t="shared" si="18"/>
        <v/>
      </c>
    </row>
    <row r="640" spans="1:10">
      <c r="A640" s="25">
        <v>639</v>
      </c>
      <c r="B640" s="25" t="s">
        <v>11</v>
      </c>
      <c r="C640" s="48" t="s">
        <v>3896</v>
      </c>
      <c r="D640" s="48" t="s">
        <v>66</v>
      </c>
      <c r="E640" s="47">
        <v>96906</v>
      </c>
      <c r="F640" s="46">
        <v>122</v>
      </c>
      <c r="G640" s="56">
        <v>8.75</v>
      </c>
      <c r="H640" s="76"/>
      <c r="I640" s="79">
        <f t="shared" si="19"/>
        <v>0</v>
      </c>
      <c r="J640" s="78" t="str">
        <f t="shared" si="18"/>
        <v/>
      </c>
    </row>
    <row r="641" spans="1:10">
      <c r="A641" s="25">
        <v>640</v>
      </c>
      <c r="B641" s="25" t="s">
        <v>11</v>
      </c>
      <c r="C641" s="48" t="s">
        <v>3894</v>
      </c>
      <c r="D641" s="48" t="s">
        <v>66</v>
      </c>
      <c r="E641" s="47">
        <v>80205</v>
      </c>
      <c r="F641" s="46">
        <v>202</v>
      </c>
      <c r="G641" s="56">
        <v>10.233333333333333</v>
      </c>
      <c r="H641" s="76"/>
      <c r="I641" s="79">
        <f t="shared" si="19"/>
        <v>0</v>
      </c>
      <c r="J641" s="78" t="str">
        <f t="shared" si="18"/>
        <v/>
      </c>
    </row>
    <row r="642" spans="1:10">
      <c r="A642" s="25">
        <v>641</v>
      </c>
      <c r="B642" s="25" t="s">
        <v>11</v>
      </c>
      <c r="C642" s="48" t="s">
        <v>3893</v>
      </c>
      <c r="D642" s="48" t="s">
        <v>66</v>
      </c>
      <c r="E642" s="47">
        <v>96906</v>
      </c>
      <c r="F642" s="46">
        <v>40</v>
      </c>
      <c r="G642" s="56">
        <v>13.943333333333333</v>
      </c>
      <c r="H642" s="76"/>
      <c r="I642" s="79">
        <f t="shared" si="19"/>
        <v>0</v>
      </c>
      <c r="J642" s="78" t="str">
        <f t="shared" ref="J642:J705" si="20">IF(H:H&gt;G:G, "Above Estimated Unit Price", "")</f>
        <v/>
      </c>
    </row>
    <row r="643" spans="1:10">
      <c r="A643" s="25">
        <v>642</v>
      </c>
      <c r="B643" s="25" t="s">
        <v>11</v>
      </c>
      <c r="C643" s="48" t="s">
        <v>3893</v>
      </c>
      <c r="D643" s="48" t="s">
        <v>66</v>
      </c>
      <c r="E643" s="47">
        <v>80205</v>
      </c>
      <c r="F643" s="46">
        <v>35</v>
      </c>
      <c r="G643" s="56">
        <v>10.553333333333333</v>
      </c>
      <c r="H643" s="76"/>
      <c r="I643" s="79">
        <f t="shared" ref="I643:I706" si="21">H643*F643</f>
        <v>0</v>
      </c>
      <c r="J643" s="78" t="str">
        <f t="shared" si="20"/>
        <v/>
      </c>
    </row>
    <row r="644" spans="1:10">
      <c r="A644" s="25">
        <v>643</v>
      </c>
      <c r="B644" s="25" t="s">
        <v>11</v>
      </c>
      <c r="C644" s="48" t="s">
        <v>3892</v>
      </c>
      <c r="D644" s="48" t="s">
        <v>66</v>
      </c>
      <c r="E644" s="47">
        <v>96906</v>
      </c>
      <c r="F644" s="46">
        <v>80</v>
      </c>
      <c r="G644" s="56">
        <v>21.970000000000002</v>
      </c>
      <c r="H644" s="76"/>
      <c r="I644" s="79">
        <f t="shared" si="21"/>
        <v>0</v>
      </c>
      <c r="J644" s="78" t="str">
        <f t="shared" si="20"/>
        <v/>
      </c>
    </row>
    <row r="645" spans="1:10">
      <c r="A645" s="25">
        <v>644</v>
      </c>
      <c r="B645" s="25" t="s">
        <v>11</v>
      </c>
      <c r="C645" s="48" t="s">
        <v>9974</v>
      </c>
      <c r="D645" s="48" t="s">
        <v>9973</v>
      </c>
      <c r="E645" s="47">
        <v>96906</v>
      </c>
      <c r="F645" s="46">
        <v>56</v>
      </c>
      <c r="G645" s="56">
        <v>29.99</v>
      </c>
      <c r="H645" s="76"/>
      <c r="I645" s="79">
        <f t="shared" si="21"/>
        <v>0</v>
      </c>
      <c r="J645" s="78" t="str">
        <f t="shared" si="20"/>
        <v/>
      </c>
    </row>
    <row r="646" spans="1:10">
      <c r="A646" s="25">
        <v>645</v>
      </c>
      <c r="B646" s="25" t="s">
        <v>11</v>
      </c>
      <c r="C646" s="48" t="s">
        <v>3884</v>
      </c>
      <c r="D646" s="48" t="s">
        <v>66</v>
      </c>
      <c r="E646" s="47">
        <v>96906</v>
      </c>
      <c r="F646" s="46">
        <v>71</v>
      </c>
      <c r="G646" s="56">
        <v>6.0733333333333333</v>
      </c>
      <c r="H646" s="76"/>
      <c r="I646" s="79">
        <f t="shared" si="21"/>
        <v>0</v>
      </c>
      <c r="J646" s="78" t="str">
        <f t="shared" si="20"/>
        <v/>
      </c>
    </row>
    <row r="647" spans="1:10">
      <c r="A647" s="25">
        <v>646</v>
      </c>
      <c r="B647" s="25" t="s">
        <v>11</v>
      </c>
      <c r="C647" s="48" t="s">
        <v>9972</v>
      </c>
      <c r="D647" s="48" t="s">
        <v>619</v>
      </c>
      <c r="E647" s="47">
        <v>96906</v>
      </c>
      <c r="F647" s="46">
        <v>20</v>
      </c>
      <c r="G647" s="56">
        <v>9.14</v>
      </c>
      <c r="H647" s="76"/>
      <c r="I647" s="79">
        <f t="shared" si="21"/>
        <v>0</v>
      </c>
      <c r="J647" s="78" t="str">
        <f t="shared" si="20"/>
        <v/>
      </c>
    </row>
    <row r="648" spans="1:10">
      <c r="A648" s="25">
        <v>647</v>
      </c>
      <c r="B648" s="25" t="s">
        <v>11</v>
      </c>
      <c r="C648" s="48" t="s">
        <v>9971</v>
      </c>
      <c r="D648" s="48" t="s">
        <v>619</v>
      </c>
      <c r="E648" s="47">
        <v>96906</v>
      </c>
      <c r="F648" s="46">
        <v>66</v>
      </c>
      <c r="G648" s="56">
        <v>0.77999999999999992</v>
      </c>
      <c r="H648" s="76"/>
      <c r="I648" s="79">
        <f t="shared" si="21"/>
        <v>0</v>
      </c>
      <c r="J648" s="78" t="str">
        <f t="shared" si="20"/>
        <v/>
      </c>
    </row>
    <row r="649" spans="1:10">
      <c r="A649" s="25">
        <v>648</v>
      </c>
      <c r="B649" s="25" t="s">
        <v>11</v>
      </c>
      <c r="C649" s="48" t="s">
        <v>9970</v>
      </c>
      <c r="D649" s="48" t="s">
        <v>262</v>
      </c>
      <c r="E649" s="47">
        <v>80205</v>
      </c>
      <c r="F649" s="46">
        <v>70</v>
      </c>
      <c r="G649" s="56">
        <v>3.8200000000000003</v>
      </c>
      <c r="H649" s="76"/>
      <c r="I649" s="79">
        <f t="shared" si="21"/>
        <v>0</v>
      </c>
      <c r="J649" s="78" t="str">
        <f t="shared" si="20"/>
        <v/>
      </c>
    </row>
    <row r="650" spans="1:10">
      <c r="A650" s="25">
        <v>649</v>
      </c>
      <c r="B650" s="25" t="s">
        <v>11</v>
      </c>
      <c r="C650" s="48" t="s">
        <v>9969</v>
      </c>
      <c r="D650" s="48" t="s">
        <v>9968</v>
      </c>
      <c r="E650" s="47">
        <v>80205</v>
      </c>
      <c r="F650" s="46">
        <v>51</v>
      </c>
      <c r="G650" s="56">
        <v>8.09</v>
      </c>
      <c r="H650" s="76"/>
      <c r="I650" s="79">
        <f t="shared" si="21"/>
        <v>0</v>
      </c>
      <c r="J650" s="78" t="str">
        <f t="shared" si="20"/>
        <v/>
      </c>
    </row>
    <row r="651" spans="1:10">
      <c r="A651" s="25">
        <v>650</v>
      </c>
      <c r="B651" s="25" t="s">
        <v>11</v>
      </c>
      <c r="C651" s="48" t="s">
        <v>9967</v>
      </c>
      <c r="D651" s="48" t="s">
        <v>9966</v>
      </c>
      <c r="E651" s="47">
        <v>96906</v>
      </c>
      <c r="F651" s="46">
        <v>36</v>
      </c>
      <c r="G651" s="56">
        <v>10.723333333333334</v>
      </c>
      <c r="H651" s="76"/>
      <c r="I651" s="79">
        <f t="shared" si="21"/>
        <v>0</v>
      </c>
      <c r="J651" s="78" t="str">
        <f t="shared" si="20"/>
        <v/>
      </c>
    </row>
    <row r="652" spans="1:10">
      <c r="A652" s="25">
        <v>651</v>
      </c>
      <c r="B652" s="25" t="s">
        <v>11</v>
      </c>
      <c r="C652" s="48" t="s">
        <v>9967</v>
      </c>
      <c r="D652" s="48" t="s">
        <v>9966</v>
      </c>
      <c r="E652" s="47">
        <v>80205</v>
      </c>
      <c r="F652" s="46">
        <v>20</v>
      </c>
      <c r="G652" s="56">
        <v>10.31</v>
      </c>
      <c r="H652" s="76"/>
      <c r="I652" s="79">
        <f t="shared" si="21"/>
        <v>0</v>
      </c>
      <c r="J652" s="78" t="str">
        <f t="shared" si="20"/>
        <v/>
      </c>
    </row>
    <row r="653" spans="1:10">
      <c r="A653" s="25">
        <v>652</v>
      </c>
      <c r="B653" s="25" t="s">
        <v>11</v>
      </c>
      <c r="C653" s="48" t="s">
        <v>9965</v>
      </c>
      <c r="D653" s="48" t="s">
        <v>1129</v>
      </c>
      <c r="E653" s="47">
        <v>80205</v>
      </c>
      <c r="F653" s="46">
        <v>36</v>
      </c>
      <c r="G653" s="56">
        <v>17.033333333333335</v>
      </c>
      <c r="H653" s="76"/>
      <c r="I653" s="79">
        <f t="shared" si="21"/>
        <v>0</v>
      </c>
      <c r="J653" s="78" t="str">
        <f t="shared" si="20"/>
        <v/>
      </c>
    </row>
    <row r="654" spans="1:10">
      <c r="A654" s="25">
        <v>653</v>
      </c>
      <c r="B654" s="25" t="s">
        <v>11</v>
      </c>
      <c r="C654" s="48" t="s">
        <v>9964</v>
      </c>
      <c r="D654" s="48" t="s">
        <v>687</v>
      </c>
      <c r="E654" s="47">
        <v>80205</v>
      </c>
      <c r="F654" s="46">
        <v>43</v>
      </c>
      <c r="G654" s="56">
        <v>1.6566666666666665</v>
      </c>
      <c r="H654" s="76"/>
      <c r="I654" s="79">
        <f t="shared" si="21"/>
        <v>0</v>
      </c>
      <c r="J654" s="78" t="str">
        <f t="shared" si="20"/>
        <v/>
      </c>
    </row>
    <row r="655" spans="1:10">
      <c r="A655" s="25">
        <v>654</v>
      </c>
      <c r="B655" s="25" t="s">
        <v>11</v>
      </c>
      <c r="C655" s="48" t="s">
        <v>9963</v>
      </c>
      <c r="D655" s="48" t="s">
        <v>9962</v>
      </c>
      <c r="E655" s="47">
        <v>96906</v>
      </c>
      <c r="F655" s="46">
        <v>25</v>
      </c>
      <c r="G655" s="56">
        <v>3.1566666666666663</v>
      </c>
      <c r="H655" s="76"/>
      <c r="I655" s="79">
        <f t="shared" si="21"/>
        <v>0</v>
      </c>
      <c r="J655" s="78" t="str">
        <f t="shared" si="20"/>
        <v/>
      </c>
    </row>
    <row r="656" spans="1:10">
      <c r="A656" s="25">
        <v>655</v>
      </c>
      <c r="B656" s="25" t="s">
        <v>11</v>
      </c>
      <c r="C656" s="48" t="s">
        <v>9961</v>
      </c>
      <c r="D656" s="48" t="s">
        <v>262</v>
      </c>
      <c r="E656" s="47">
        <v>80205</v>
      </c>
      <c r="F656" s="46">
        <v>332</v>
      </c>
      <c r="G656" s="56">
        <v>2.0333333333333332</v>
      </c>
      <c r="H656" s="76"/>
      <c r="I656" s="79">
        <f t="shared" si="21"/>
        <v>0</v>
      </c>
      <c r="J656" s="78" t="str">
        <f t="shared" si="20"/>
        <v/>
      </c>
    </row>
    <row r="657" spans="1:10">
      <c r="A657" s="25">
        <v>656</v>
      </c>
      <c r="B657" s="25" t="s">
        <v>11</v>
      </c>
      <c r="C657" s="48" t="s">
        <v>9960</v>
      </c>
      <c r="D657" s="48" t="s">
        <v>9959</v>
      </c>
      <c r="E657" s="47">
        <v>96906</v>
      </c>
      <c r="F657" s="46">
        <v>5</v>
      </c>
      <c r="G657" s="56">
        <v>345.48666666666668</v>
      </c>
      <c r="H657" s="76"/>
      <c r="I657" s="79">
        <f t="shared" si="21"/>
        <v>0</v>
      </c>
      <c r="J657" s="78" t="str">
        <f t="shared" si="20"/>
        <v/>
      </c>
    </row>
    <row r="658" spans="1:10">
      <c r="A658" s="25">
        <v>657</v>
      </c>
      <c r="B658" s="25" t="s">
        <v>11</v>
      </c>
      <c r="C658" s="48" t="s">
        <v>9958</v>
      </c>
      <c r="D658" s="48" t="s">
        <v>9957</v>
      </c>
      <c r="E658" s="47">
        <v>80205</v>
      </c>
      <c r="F658" s="46">
        <v>100</v>
      </c>
      <c r="G658" s="56">
        <v>20.623333333333331</v>
      </c>
      <c r="H658" s="76"/>
      <c r="I658" s="79">
        <f t="shared" si="21"/>
        <v>0</v>
      </c>
      <c r="J658" s="78" t="str">
        <f t="shared" si="20"/>
        <v/>
      </c>
    </row>
    <row r="659" spans="1:10">
      <c r="A659" s="25">
        <v>658</v>
      </c>
      <c r="B659" s="25" t="s">
        <v>11</v>
      </c>
      <c r="C659" s="48" t="s">
        <v>637</v>
      </c>
      <c r="D659" s="48" t="s">
        <v>22</v>
      </c>
      <c r="E659" s="47">
        <v>80205</v>
      </c>
      <c r="F659" s="46">
        <v>1563</v>
      </c>
      <c r="G659" s="56">
        <v>1.2733333333333332</v>
      </c>
      <c r="H659" s="76"/>
      <c r="I659" s="79">
        <f t="shared" si="21"/>
        <v>0</v>
      </c>
      <c r="J659" s="78" t="str">
        <f t="shared" si="20"/>
        <v/>
      </c>
    </row>
    <row r="660" spans="1:10">
      <c r="A660" s="25">
        <v>659</v>
      </c>
      <c r="B660" s="25" t="s">
        <v>11</v>
      </c>
      <c r="C660" s="48" t="s">
        <v>634</v>
      </c>
      <c r="D660" s="48" t="s">
        <v>22</v>
      </c>
      <c r="E660" s="47">
        <v>80205</v>
      </c>
      <c r="F660" s="46">
        <v>2042</v>
      </c>
      <c r="G660" s="56">
        <v>0.94333333333333336</v>
      </c>
      <c r="H660" s="76"/>
      <c r="I660" s="79">
        <f t="shared" si="21"/>
        <v>0</v>
      </c>
      <c r="J660" s="78" t="str">
        <f t="shared" si="20"/>
        <v/>
      </c>
    </row>
    <row r="661" spans="1:10">
      <c r="A661" s="25">
        <v>660</v>
      </c>
      <c r="B661" s="25" t="s">
        <v>11</v>
      </c>
      <c r="C661" s="48" t="s">
        <v>633</v>
      </c>
      <c r="D661" s="48" t="s">
        <v>632</v>
      </c>
      <c r="E661" s="47">
        <v>80205</v>
      </c>
      <c r="F661" s="46">
        <v>98</v>
      </c>
      <c r="G661" s="56">
        <v>1.7966666666666666</v>
      </c>
      <c r="H661" s="76"/>
      <c r="I661" s="79">
        <f t="shared" si="21"/>
        <v>0</v>
      </c>
      <c r="J661" s="78" t="str">
        <f t="shared" si="20"/>
        <v/>
      </c>
    </row>
    <row r="662" spans="1:10">
      <c r="A662" s="25">
        <v>661</v>
      </c>
      <c r="B662" s="25" t="s">
        <v>11</v>
      </c>
      <c r="C662" s="48" t="s">
        <v>9956</v>
      </c>
      <c r="D662" s="48" t="s">
        <v>22</v>
      </c>
      <c r="E662" s="47">
        <v>96906</v>
      </c>
      <c r="F662" s="46">
        <v>427</v>
      </c>
      <c r="G662" s="56">
        <v>1.6966666666666665</v>
      </c>
      <c r="H662" s="76"/>
      <c r="I662" s="79">
        <f t="shared" si="21"/>
        <v>0</v>
      </c>
      <c r="J662" s="78" t="str">
        <f t="shared" si="20"/>
        <v/>
      </c>
    </row>
    <row r="663" spans="1:10">
      <c r="A663" s="25">
        <v>662</v>
      </c>
      <c r="B663" s="25" t="s">
        <v>11</v>
      </c>
      <c r="C663" s="48" t="s">
        <v>624</v>
      </c>
      <c r="D663" s="48" t="s">
        <v>22</v>
      </c>
      <c r="E663" s="47">
        <v>80205</v>
      </c>
      <c r="F663" s="46">
        <v>91</v>
      </c>
      <c r="G663" s="56">
        <v>1.8266666666666669</v>
      </c>
      <c r="H663" s="76"/>
      <c r="I663" s="79">
        <f t="shared" si="21"/>
        <v>0</v>
      </c>
      <c r="J663" s="78" t="str">
        <f t="shared" si="20"/>
        <v/>
      </c>
    </row>
    <row r="664" spans="1:10">
      <c r="A664" s="25">
        <v>663</v>
      </c>
      <c r="B664" s="25" t="s">
        <v>11</v>
      </c>
      <c r="C664" s="48" t="s">
        <v>624</v>
      </c>
      <c r="D664" s="48" t="s">
        <v>22</v>
      </c>
      <c r="E664" s="47" t="s">
        <v>625</v>
      </c>
      <c r="F664" s="46">
        <v>388</v>
      </c>
      <c r="G664" s="56">
        <v>2.7600000000000002</v>
      </c>
      <c r="H664" s="76"/>
      <c r="I664" s="79">
        <f t="shared" si="21"/>
        <v>0</v>
      </c>
      <c r="J664" s="78" t="str">
        <f t="shared" si="20"/>
        <v/>
      </c>
    </row>
    <row r="665" spans="1:10">
      <c r="A665" s="25">
        <v>664</v>
      </c>
      <c r="B665" s="25" t="s">
        <v>11</v>
      </c>
      <c r="C665" s="48" t="s">
        <v>9955</v>
      </c>
      <c r="D665" s="48" t="s">
        <v>22</v>
      </c>
      <c r="E665" s="47">
        <v>96906</v>
      </c>
      <c r="F665" s="46">
        <v>50</v>
      </c>
      <c r="G665" s="56">
        <v>3.14</v>
      </c>
      <c r="H665" s="76"/>
      <c r="I665" s="79">
        <f t="shared" si="21"/>
        <v>0</v>
      </c>
      <c r="J665" s="78" t="str">
        <f t="shared" si="20"/>
        <v/>
      </c>
    </row>
    <row r="666" spans="1:10">
      <c r="A666" s="25">
        <v>665</v>
      </c>
      <c r="B666" s="25" t="s">
        <v>11</v>
      </c>
      <c r="C666" s="48" t="s">
        <v>9954</v>
      </c>
      <c r="D666" s="48" t="s">
        <v>22</v>
      </c>
      <c r="E666" s="47">
        <v>80205</v>
      </c>
      <c r="F666" s="46">
        <v>124</v>
      </c>
      <c r="G666" s="56">
        <v>2.8833333333333333</v>
      </c>
      <c r="H666" s="76"/>
      <c r="I666" s="79">
        <f t="shared" si="21"/>
        <v>0</v>
      </c>
      <c r="J666" s="78" t="str">
        <f t="shared" si="20"/>
        <v/>
      </c>
    </row>
    <row r="667" spans="1:10">
      <c r="A667" s="25">
        <v>666</v>
      </c>
      <c r="B667" s="25" t="s">
        <v>11</v>
      </c>
      <c r="C667" s="48" t="s">
        <v>3767</v>
      </c>
      <c r="D667" s="48" t="s">
        <v>22</v>
      </c>
      <c r="E667" s="47">
        <v>80205</v>
      </c>
      <c r="F667" s="46">
        <v>60</v>
      </c>
      <c r="G667" s="56">
        <v>4.9666666666666659</v>
      </c>
      <c r="H667" s="76"/>
      <c r="I667" s="79">
        <f t="shared" si="21"/>
        <v>0</v>
      </c>
      <c r="J667" s="78" t="str">
        <f t="shared" si="20"/>
        <v/>
      </c>
    </row>
    <row r="668" spans="1:10">
      <c r="A668" s="25">
        <v>667</v>
      </c>
      <c r="B668" s="25" t="s">
        <v>11</v>
      </c>
      <c r="C668" s="48" t="s">
        <v>9952</v>
      </c>
      <c r="D668" s="48" t="s">
        <v>22</v>
      </c>
      <c r="E668" s="47" t="s">
        <v>9953</v>
      </c>
      <c r="F668" s="46">
        <v>148</v>
      </c>
      <c r="G668" s="56">
        <v>3.3699999999999997</v>
      </c>
      <c r="H668" s="76"/>
      <c r="I668" s="79">
        <f t="shared" si="21"/>
        <v>0</v>
      </c>
      <c r="J668" s="78" t="str">
        <f t="shared" si="20"/>
        <v/>
      </c>
    </row>
    <row r="669" spans="1:10">
      <c r="A669" s="25">
        <v>668</v>
      </c>
      <c r="B669" s="25" t="s">
        <v>11</v>
      </c>
      <c r="C669" s="48" t="s">
        <v>9952</v>
      </c>
      <c r="D669" s="48" t="s">
        <v>22</v>
      </c>
      <c r="E669" s="47">
        <v>80205</v>
      </c>
      <c r="F669" s="46">
        <v>40</v>
      </c>
      <c r="G669" s="56">
        <v>3.4033333333333338</v>
      </c>
      <c r="H669" s="76"/>
      <c r="I669" s="79">
        <f t="shared" si="21"/>
        <v>0</v>
      </c>
      <c r="J669" s="78" t="str">
        <f t="shared" si="20"/>
        <v/>
      </c>
    </row>
    <row r="670" spans="1:10">
      <c r="A670" s="25">
        <v>669</v>
      </c>
      <c r="B670" s="25" t="s">
        <v>11</v>
      </c>
      <c r="C670" s="48" t="s">
        <v>9952</v>
      </c>
      <c r="D670" s="48" t="s">
        <v>22</v>
      </c>
      <c r="E670" s="47">
        <v>88044</v>
      </c>
      <c r="F670" s="46">
        <v>50</v>
      </c>
      <c r="G670" s="56">
        <v>3.3900000000000006</v>
      </c>
      <c r="H670" s="76"/>
      <c r="I670" s="79">
        <f t="shared" si="21"/>
        <v>0</v>
      </c>
      <c r="J670" s="78" t="str">
        <f t="shared" si="20"/>
        <v/>
      </c>
    </row>
    <row r="671" spans="1:10">
      <c r="A671" s="25">
        <v>670</v>
      </c>
      <c r="B671" s="25" t="s">
        <v>11</v>
      </c>
      <c r="C671" s="48" t="s">
        <v>9951</v>
      </c>
      <c r="D671" s="48" t="s">
        <v>22</v>
      </c>
      <c r="E671" s="47">
        <v>96906</v>
      </c>
      <c r="F671" s="46">
        <v>70</v>
      </c>
      <c r="G671" s="56">
        <v>5.083333333333333</v>
      </c>
      <c r="H671" s="76"/>
      <c r="I671" s="79">
        <f t="shared" si="21"/>
        <v>0</v>
      </c>
      <c r="J671" s="78" t="str">
        <f t="shared" si="20"/>
        <v/>
      </c>
    </row>
    <row r="672" spans="1:10">
      <c r="A672" s="25">
        <v>671</v>
      </c>
      <c r="B672" s="25" t="s">
        <v>11</v>
      </c>
      <c r="C672" s="48" t="s">
        <v>9950</v>
      </c>
      <c r="D672" s="48" t="s">
        <v>22</v>
      </c>
      <c r="E672" s="47">
        <v>80205</v>
      </c>
      <c r="F672" s="46">
        <v>61</v>
      </c>
      <c r="G672" s="56">
        <v>6.9933333333333332</v>
      </c>
      <c r="H672" s="76"/>
      <c r="I672" s="79">
        <f t="shared" si="21"/>
        <v>0</v>
      </c>
      <c r="J672" s="78" t="str">
        <f t="shared" si="20"/>
        <v/>
      </c>
    </row>
    <row r="673" spans="1:10">
      <c r="A673" s="25">
        <v>672</v>
      </c>
      <c r="B673" s="25" t="s">
        <v>11</v>
      </c>
      <c r="C673" s="48" t="s">
        <v>7574</v>
      </c>
      <c r="D673" s="48" t="s">
        <v>9949</v>
      </c>
      <c r="E673" s="47">
        <v>80205</v>
      </c>
      <c r="F673" s="46">
        <v>132</v>
      </c>
      <c r="G673" s="56">
        <v>15.893333333333333</v>
      </c>
      <c r="H673" s="76"/>
      <c r="I673" s="79">
        <f t="shared" si="21"/>
        <v>0</v>
      </c>
      <c r="J673" s="78" t="str">
        <f t="shared" si="20"/>
        <v/>
      </c>
    </row>
    <row r="674" spans="1:10">
      <c r="A674" s="25">
        <v>673</v>
      </c>
      <c r="B674" s="25" t="s">
        <v>11</v>
      </c>
      <c r="C674" s="48" t="s">
        <v>3764</v>
      </c>
      <c r="D674" s="48" t="s">
        <v>22</v>
      </c>
      <c r="E674" s="47">
        <v>96906</v>
      </c>
      <c r="F674" s="46">
        <v>132</v>
      </c>
      <c r="G674" s="56">
        <v>1.3366666666666667</v>
      </c>
      <c r="H674" s="76"/>
      <c r="I674" s="79">
        <f t="shared" si="21"/>
        <v>0</v>
      </c>
      <c r="J674" s="78" t="str">
        <f t="shared" si="20"/>
        <v/>
      </c>
    </row>
    <row r="675" spans="1:10">
      <c r="A675" s="25">
        <v>674</v>
      </c>
      <c r="B675" s="25" t="s">
        <v>11</v>
      </c>
      <c r="C675" s="48" t="s">
        <v>9948</v>
      </c>
      <c r="D675" s="48" t="s">
        <v>313</v>
      </c>
      <c r="E675" s="47">
        <v>96906</v>
      </c>
      <c r="F675" s="46">
        <v>60</v>
      </c>
      <c r="G675" s="56">
        <v>10.99</v>
      </c>
      <c r="H675" s="76"/>
      <c r="I675" s="79">
        <f t="shared" si="21"/>
        <v>0</v>
      </c>
      <c r="J675" s="78" t="str">
        <f t="shared" si="20"/>
        <v/>
      </c>
    </row>
    <row r="676" spans="1:10">
      <c r="A676" s="25">
        <v>675</v>
      </c>
      <c r="B676" s="25" t="s">
        <v>11</v>
      </c>
      <c r="C676" s="48" t="s">
        <v>9948</v>
      </c>
      <c r="D676" s="48" t="s">
        <v>313</v>
      </c>
      <c r="E676" s="47">
        <v>80205</v>
      </c>
      <c r="F676" s="46">
        <v>20</v>
      </c>
      <c r="G676" s="56">
        <v>10.69</v>
      </c>
      <c r="H676" s="76"/>
      <c r="I676" s="79">
        <f t="shared" si="21"/>
        <v>0</v>
      </c>
      <c r="J676" s="78" t="str">
        <f t="shared" si="20"/>
        <v/>
      </c>
    </row>
    <row r="677" spans="1:10">
      <c r="A677" s="25">
        <v>676</v>
      </c>
      <c r="B677" s="25" t="s">
        <v>11</v>
      </c>
      <c r="C677" s="48" t="s">
        <v>3729</v>
      </c>
      <c r="D677" s="48" t="s">
        <v>358</v>
      </c>
      <c r="E677" s="47" t="s">
        <v>3727</v>
      </c>
      <c r="F677" s="46">
        <v>113</v>
      </c>
      <c r="G677" s="56">
        <v>7.57</v>
      </c>
      <c r="H677" s="76"/>
      <c r="I677" s="79">
        <f t="shared" si="21"/>
        <v>0</v>
      </c>
      <c r="J677" s="78" t="str">
        <f t="shared" si="20"/>
        <v/>
      </c>
    </row>
    <row r="678" spans="1:10">
      <c r="A678" s="25">
        <v>677</v>
      </c>
      <c r="B678" s="25" t="s">
        <v>11</v>
      </c>
      <c r="C678" s="48" t="s">
        <v>3728</v>
      </c>
      <c r="D678" s="48" t="s">
        <v>313</v>
      </c>
      <c r="E678" s="47">
        <v>80205</v>
      </c>
      <c r="F678" s="46">
        <v>31</v>
      </c>
      <c r="G678" s="56">
        <v>8.3333333333333339</v>
      </c>
      <c r="H678" s="76"/>
      <c r="I678" s="79">
        <f t="shared" si="21"/>
        <v>0</v>
      </c>
      <c r="J678" s="78" t="str">
        <f t="shared" si="20"/>
        <v/>
      </c>
    </row>
    <row r="679" spans="1:10">
      <c r="A679" s="25">
        <v>678</v>
      </c>
      <c r="B679" s="25" t="s">
        <v>11</v>
      </c>
      <c r="C679" s="48" t="s">
        <v>3724</v>
      </c>
      <c r="D679" s="48" t="s">
        <v>316</v>
      </c>
      <c r="E679" s="47" t="s">
        <v>3723</v>
      </c>
      <c r="F679" s="46">
        <v>44</v>
      </c>
      <c r="G679" s="56">
        <v>9.3833333333333329</v>
      </c>
      <c r="H679" s="76"/>
      <c r="I679" s="79">
        <f t="shared" si="21"/>
        <v>0</v>
      </c>
      <c r="J679" s="78" t="str">
        <f t="shared" si="20"/>
        <v/>
      </c>
    </row>
    <row r="680" spans="1:10">
      <c r="A680" s="25">
        <v>679</v>
      </c>
      <c r="B680" s="25" t="s">
        <v>11</v>
      </c>
      <c r="C680" s="48" t="s">
        <v>9947</v>
      </c>
      <c r="D680" s="48" t="s">
        <v>315</v>
      </c>
      <c r="E680" s="47">
        <v>80205</v>
      </c>
      <c r="F680" s="46">
        <v>40</v>
      </c>
      <c r="G680" s="56">
        <v>14.64</v>
      </c>
      <c r="H680" s="76"/>
      <c r="I680" s="79">
        <f t="shared" si="21"/>
        <v>0</v>
      </c>
      <c r="J680" s="78" t="str">
        <f t="shared" si="20"/>
        <v/>
      </c>
    </row>
    <row r="681" spans="1:10">
      <c r="A681" s="25">
        <v>680</v>
      </c>
      <c r="B681" s="25" t="s">
        <v>11</v>
      </c>
      <c r="C681" s="48" t="s">
        <v>9946</v>
      </c>
      <c r="D681" s="48" t="s">
        <v>315</v>
      </c>
      <c r="E681" s="47">
        <v>13499</v>
      </c>
      <c r="F681" s="46">
        <v>27</v>
      </c>
      <c r="G681" s="56">
        <v>14.64</v>
      </c>
      <c r="H681" s="76"/>
      <c r="I681" s="79">
        <f t="shared" si="21"/>
        <v>0</v>
      </c>
      <c r="J681" s="78" t="str">
        <f t="shared" si="20"/>
        <v/>
      </c>
    </row>
    <row r="682" spans="1:10">
      <c r="A682" s="25">
        <v>681</v>
      </c>
      <c r="B682" s="25" t="s">
        <v>11</v>
      </c>
      <c r="C682" s="48" t="s">
        <v>9945</v>
      </c>
      <c r="D682" s="48" t="s">
        <v>313</v>
      </c>
      <c r="E682" s="47">
        <v>96906</v>
      </c>
      <c r="F682" s="46">
        <v>102</v>
      </c>
      <c r="G682" s="56">
        <v>15.846666666666664</v>
      </c>
      <c r="H682" s="76"/>
      <c r="I682" s="79">
        <f t="shared" si="21"/>
        <v>0</v>
      </c>
      <c r="J682" s="78" t="str">
        <f t="shared" si="20"/>
        <v/>
      </c>
    </row>
    <row r="683" spans="1:10">
      <c r="A683" s="25">
        <v>682</v>
      </c>
      <c r="B683" s="25" t="s">
        <v>11</v>
      </c>
      <c r="C683" s="48" t="s">
        <v>9944</v>
      </c>
      <c r="D683" s="48" t="s">
        <v>315</v>
      </c>
      <c r="E683" s="47">
        <v>96906</v>
      </c>
      <c r="F683" s="46">
        <v>20</v>
      </c>
      <c r="G683" s="56">
        <v>9.9666666666666668</v>
      </c>
      <c r="H683" s="76"/>
      <c r="I683" s="79">
        <f t="shared" si="21"/>
        <v>0</v>
      </c>
      <c r="J683" s="78" t="str">
        <f t="shared" si="20"/>
        <v/>
      </c>
    </row>
    <row r="684" spans="1:10">
      <c r="A684" s="25">
        <v>683</v>
      </c>
      <c r="B684" s="25" t="s">
        <v>11</v>
      </c>
      <c r="C684" s="48" t="s">
        <v>9943</v>
      </c>
      <c r="D684" s="48" t="s">
        <v>193</v>
      </c>
      <c r="E684" s="47">
        <v>80205</v>
      </c>
      <c r="F684" s="46">
        <v>26</v>
      </c>
      <c r="G684" s="56">
        <v>5.96</v>
      </c>
      <c r="H684" s="76"/>
      <c r="I684" s="79">
        <f t="shared" si="21"/>
        <v>0</v>
      </c>
      <c r="J684" s="78" t="str">
        <f t="shared" si="20"/>
        <v/>
      </c>
    </row>
    <row r="685" spans="1:10">
      <c r="A685" s="25">
        <v>684</v>
      </c>
      <c r="B685" s="25" t="s">
        <v>11</v>
      </c>
      <c r="C685" s="48" t="s">
        <v>607</v>
      </c>
      <c r="D685" s="48" t="s">
        <v>193</v>
      </c>
      <c r="E685" s="47">
        <v>96906</v>
      </c>
      <c r="F685" s="46">
        <v>9</v>
      </c>
      <c r="G685" s="56">
        <v>22.42</v>
      </c>
      <c r="H685" s="76"/>
      <c r="I685" s="79">
        <f t="shared" si="21"/>
        <v>0</v>
      </c>
      <c r="J685" s="78" t="str">
        <f t="shared" si="20"/>
        <v/>
      </c>
    </row>
    <row r="686" spans="1:10">
      <c r="A686" s="25">
        <v>685</v>
      </c>
      <c r="B686" s="25" t="s">
        <v>11</v>
      </c>
      <c r="C686" s="48" t="s">
        <v>9942</v>
      </c>
      <c r="D686" s="48" t="s">
        <v>9941</v>
      </c>
      <c r="E686" s="47">
        <v>96906</v>
      </c>
      <c r="F686" s="46">
        <v>5</v>
      </c>
      <c r="G686" s="56">
        <v>185.62</v>
      </c>
      <c r="H686" s="76"/>
      <c r="I686" s="79">
        <f t="shared" si="21"/>
        <v>0</v>
      </c>
      <c r="J686" s="78" t="str">
        <f t="shared" si="20"/>
        <v/>
      </c>
    </row>
    <row r="687" spans="1:10">
      <c r="A687" s="25">
        <v>686</v>
      </c>
      <c r="B687" s="25" t="s">
        <v>11</v>
      </c>
      <c r="C687" s="48" t="s">
        <v>9940</v>
      </c>
      <c r="D687" s="48" t="s">
        <v>9939</v>
      </c>
      <c r="E687" s="47">
        <v>96906</v>
      </c>
      <c r="F687" s="46">
        <v>5</v>
      </c>
      <c r="G687" s="56">
        <v>164.29666666666665</v>
      </c>
      <c r="H687" s="76"/>
      <c r="I687" s="79">
        <f t="shared" si="21"/>
        <v>0</v>
      </c>
      <c r="J687" s="78" t="str">
        <f t="shared" si="20"/>
        <v/>
      </c>
    </row>
    <row r="688" spans="1:10">
      <c r="A688" s="25">
        <v>687</v>
      </c>
      <c r="B688" s="25" t="s">
        <v>11</v>
      </c>
      <c r="C688" s="48" t="s">
        <v>9938</v>
      </c>
      <c r="D688" s="48" t="s">
        <v>9723</v>
      </c>
      <c r="E688" s="47">
        <v>96906</v>
      </c>
      <c r="F688" s="46">
        <v>13</v>
      </c>
      <c r="G688" s="56">
        <v>7.84</v>
      </c>
      <c r="H688" s="76"/>
      <c r="I688" s="79">
        <f t="shared" si="21"/>
        <v>0</v>
      </c>
      <c r="J688" s="78" t="str">
        <f t="shared" si="20"/>
        <v/>
      </c>
    </row>
    <row r="689" spans="1:10">
      <c r="A689" s="25">
        <v>688</v>
      </c>
      <c r="B689" s="25" t="s">
        <v>11</v>
      </c>
      <c r="C689" s="48" t="s">
        <v>3650</v>
      </c>
      <c r="D689" s="48" t="s">
        <v>313</v>
      </c>
      <c r="E689" s="47">
        <v>96906</v>
      </c>
      <c r="F689" s="46">
        <v>164</v>
      </c>
      <c r="G689" s="56">
        <v>7.07</v>
      </c>
      <c r="H689" s="76"/>
      <c r="I689" s="79">
        <f t="shared" si="21"/>
        <v>0</v>
      </c>
      <c r="J689" s="78" t="str">
        <f t="shared" si="20"/>
        <v/>
      </c>
    </row>
    <row r="690" spans="1:10">
      <c r="A690" s="25">
        <v>689</v>
      </c>
      <c r="B690" s="25" t="s">
        <v>11</v>
      </c>
      <c r="C690" s="48" t="s">
        <v>3648</v>
      </c>
      <c r="D690" s="48" t="s">
        <v>313</v>
      </c>
      <c r="E690" s="47">
        <v>96906</v>
      </c>
      <c r="F690" s="46">
        <v>129</v>
      </c>
      <c r="G690" s="56">
        <v>6.706666666666667</v>
      </c>
      <c r="H690" s="76"/>
      <c r="I690" s="79">
        <f t="shared" si="21"/>
        <v>0</v>
      </c>
      <c r="J690" s="78" t="str">
        <f t="shared" si="20"/>
        <v/>
      </c>
    </row>
    <row r="691" spans="1:10">
      <c r="A691" s="25">
        <v>690</v>
      </c>
      <c r="B691" s="25" t="s">
        <v>11</v>
      </c>
      <c r="C691" s="48" t="s">
        <v>3647</v>
      </c>
      <c r="D691" s="48" t="s">
        <v>315</v>
      </c>
      <c r="E691" s="47">
        <v>96906</v>
      </c>
      <c r="F691" s="46">
        <v>20</v>
      </c>
      <c r="G691" s="56">
        <v>5.9700000000000015</v>
      </c>
      <c r="H691" s="76"/>
      <c r="I691" s="79">
        <f t="shared" si="21"/>
        <v>0</v>
      </c>
      <c r="J691" s="78" t="str">
        <f t="shared" si="20"/>
        <v/>
      </c>
    </row>
    <row r="692" spans="1:10">
      <c r="A692" s="25">
        <v>691</v>
      </c>
      <c r="B692" s="25" t="s">
        <v>11</v>
      </c>
      <c r="C692" s="48" t="s">
        <v>3647</v>
      </c>
      <c r="D692" s="48" t="s">
        <v>315</v>
      </c>
      <c r="E692" s="47">
        <v>13499</v>
      </c>
      <c r="F692" s="46">
        <v>15</v>
      </c>
      <c r="G692" s="56">
        <v>5.830000000000001</v>
      </c>
      <c r="H692" s="76"/>
      <c r="I692" s="79">
        <f t="shared" si="21"/>
        <v>0</v>
      </c>
      <c r="J692" s="78" t="str">
        <f t="shared" si="20"/>
        <v/>
      </c>
    </row>
    <row r="693" spans="1:10">
      <c r="A693" s="25">
        <v>692</v>
      </c>
      <c r="B693" s="25" t="s">
        <v>11</v>
      </c>
      <c r="C693" s="48" t="s">
        <v>3646</v>
      </c>
      <c r="D693" s="48" t="s">
        <v>358</v>
      </c>
      <c r="E693" s="47">
        <v>80205</v>
      </c>
      <c r="F693" s="46">
        <v>15</v>
      </c>
      <c r="G693" s="56">
        <v>6.0666666666666664</v>
      </c>
      <c r="H693" s="76"/>
      <c r="I693" s="79">
        <f t="shared" si="21"/>
        <v>0</v>
      </c>
      <c r="J693" s="78" t="str">
        <f t="shared" si="20"/>
        <v/>
      </c>
    </row>
    <row r="694" spans="1:10">
      <c r="A694" s="25">
        <v>693</v>
      </c>
      <c r="B694" s="25" t="s">
        <v>11</v>
      </c>
      <c r="C694" s="48" t="s">
        <v>3645</v>
      </c>
      <c r="D694" s="48" t="s">
        <v>358</v>
      </c>
      <c r="E694" s="47">
        <v>80205</v>
      </c>
      <c r="F694" s="46">
        <v>33</v>
      </c>
      <c r="G694" s="56">
        <v>2.5299999999999998</v>
      </c>
      <c r="H694" s="76"/>
      <c r="I694" s="79">
        <f t="shared" si="21"/>
        <v>0</v>
      </c>
      <c r="J694" s="78" t="str">
        <f t="shared" si="20"/>
        <v/>
      </c>
    </row>
    <row r="695" spans="1:10">
      <c r="A695" s="25">
        <v>694</v>
      </c>
      <c r="B695" s="25" t="s">
        <v>11</v>
      </c>
      <c r="C695" s="48" t="s">
        <v>3644</v>
      </c>
      <c r="D695" s="48" t="s">
        <v>313</v>
      </c>
      <c r="E695" s="47">
        <v>96906</v>
      </c>
      <c r="F695" s="46">
        <v>90</v>
      </c>
      <c r="G695" s="56">
        <v>6.11</v>
      </c>
      <c r="H695" s="76"/>
      <c r="I695" s="79">
        <f t="shared" si="21"/>
        <v>0</v>
      </c>
      <c r="J695" s="78" t="str">
        <f t="shared" si="20"/>
        <v/>
      </c>
    </row>
    <row r="696" spans="1:10">
      <c r="A696" s="25">
        <v>695</v>
      </c>
      <c r="B696" s="25" t="s">
        <v>11</v>
      </c>
      <c r="C696" s="48" t="s">
        <v>9937</v>
      </c>
      <c r="D696" s="48" t="s">
        <v>313</v>
      </c>
      <c r="E696" s="47" t="s">
        <v>626</v>
      </c>
      <c r="F696" s="46">
        <v>35</v>
      </c>
      <c r="G696" s="56">
        <v>5.6400000000000006</v>
      </c>
      <c r="H696" s="76"/>
      <c r="I696" s="79">
        <f t="shared" si="21"/>
        <v>0</v>
      </c>
      <c r="J696" s="78" t="str">
        <f t="shared" si="20"/>
        <v/>
      </c>
    </row>
    <row r="697" spans="1:10">
      <c r="A697" s="25">
        <v>696</v>
      </c>
      <c r="B697" s="25" t="s">
        <v>11</v>
      </c>
      <c r="C697" s="48" t="s">
        <v>3640</v>
      </c>
      <c r="D697" s="48" t="s">
        <v>315</v>
      </c>
      <c r="E697" s="47">
        <v>80205</v>
      </c>
      <c r="F697" s="46">
        <v>48</v>
      </c>
      <c r="G697" s="56">
        <v>7.2566666666666668</v>
      </c>
      <c r="H697" s="76"/>
      <c r="I697" s="79">
        <f t="shared" si="21"/>
        <v>0</v>
      </c>
      <c r="J697" s="78" t="str">
        <f t="shared" si="20"/>
        <v/>
      </c>
    </row>
    <row r="698" spans="1:10">
      <c r="A698" s="25">
        <v>697</v>
      </c>
      <c r="B698" s="25" t="s">
        <v>11</v>
      </c>
      <c r="C698" s="48" t="s">
        <v>3639</v>
      </c>
      <c r="D698" s="48" t="s">
        <v>313</v>
      </c>
      <c r="E698" s="47">
        <v>80205</v>
      </c>
      <c r="F698" s="46">
        <v>40</v>
      </c>
      <c r="G698" s="56">
        <v>6.1833333333333336</v>
      </c>
      <c r="H698" s="76"/>
      <c r="I698" s="79">
        <f t="shared" si="21"/>
        <v>0</v>
      </c>
      <c r="J698" s="78" t="str">
        <f t="shared" si="20"/>
        <v/>
      </c>
    </row>
    <row r="699" spans="1:10">
      <c r="A699" s="25">
        <v>698</v>
      </c>
      <c r="B699" s="25" t="s">
        <v>11</v>
      </c>
      <c r="C699" s="48" t="s">
        <v>3638</v>
      </c>
      <c r="D699" s="48" t="s">
        <v>313</v>
      </c>
      <c r="E699" s="47">
        <v>80205</v>
      </c>
      <c r="F699" s="46">
        <v>44</v>
      </c>
      <c r="G699" s="56">
        <v>8.1</v>
      </c>
      <c r="H699" s="76"/>
      <c r="I699" s="79">
        <f t="shared" si="21"/>
        <v>0</v>
      </c>
      <c r="J699" s="78" t="str">
        <f t="shared" si="20"/>
        <v/>
      </c>
    </row>
    <row r="700" spans="1:10">
      <c r="A700" s="25">
        <v>699</v>
      </c>
      <c r="B700" s="25" t="s">
        <v>11</v>
      </c>
      <c r="C700" s="48" t="s">
        <v>3636</v>
      </c>
      <c r="D700" s="48" t="s">
        <v>313</v>
      </c>
      <c r="E700" s="47">
        <v>96906</v>
      </c>
      <c r="F700" s="46">
        <v>90</v>
      </c>
      <c r="G700" s="56">
        <v>7.71</v>
      </c>
      <c r="H700" s="76"/>
      <c r="I700" s="79">
        <f t="shared" si="21"/>
        <v>0</v>
      </c>
      <c r="J700" s="78" t="str">
        <f t="shared" si="20"/>
        <v/>
      </c>
    </row>
    <row r="701" spans="1:10">
      <c r="A701" s="25">
        <v>700</v>
      </c>
      <c r="B701" s="25" t="s">
        <v>11</v>
      </c>
      <c r="C701" s="48" t="s">
        <v>3636</v>
      </c>
      <c r="D701" s="48" t="s">
        <v>313</v>
      </c>
      <c r="E701" s="47">
        <v>80205</v>
      </c>
      <c r="F701" s="46">
        <v>30</v>
      </c>
      <c r="G701" s="56">
        <v>8.58</v>
      </c>
      <c r="H701" s="76"/>
      <c r="I701" s="79">
        <f t="shared" si="21"/>
        <v>0</v>
      </c>
      <c r="J701" s="78" t="str">
        <f t="shared" si="20"/>
        <v/>
      </c>
    </row>
    <row r="702" spans="1:10">
      <c r="A702" s="25">
        <v>701</v>
      </c>
      <c r="B702" s="25" t="s">
        <v>11</v>
      </c>
      <c r="C702" s="48" t="s">
        <v>9936</v>
      </c>
      <c r="D702" s="48" t="s">
        <v>315</v>
      </c>
      <c r="E702" s="47">
        <v>80205</v>
      </c>
      <c r="F702" s="46">
        <v>317</v>
      </c>
      <c r="G702" s="56">
        <v>7.8499999999999988</v>
      </c>
      <c r="H702" s="76"/>
      <c r="I702" s="79">
        <f t="shared" si="21"/>
        <v>0</v>
      </c>
      <c r="J702" s="78" t="str">
        <f t="shared" si="20"/>
        <v/>
      </c>
    </row>
    <row r="703" spans="1:10">
      <c r="A703" s="25">
        <v>702</v>
      </c>
      <c r="B703" s="25" t="s">
        <v>11</v>
      </c>
      <c r="C703" s="48" t="s">
        <v>9936</v>
      </c>
      <c r="D703" s="48" t="s">
        <v>315</v>
      </c>
      <c r="E703" s="47">
        <v>96906</v>
      </c>
      <c r="F703" s="46">
        <v>76</v>
      </c>
      <c r="G703" s="56">
        <v>5.2433333333333332</v>
      </c>
      <c r="H703" s="76"/>
      <c r="I703" s="79">
        <f t="shared" si="21"/>
        <v>0</v>
      </c>
      <c r="J703" s="78" t="str">
        <f t="shared" si="20"/>
        <v/>
      </c>
    </row>
    <row r="704" spans="1:10">
      <c r="A704" s="25">
        <v>703</v>
      </c>
      <c r="B704" s="25" t="s">
        <v>11</v>
      </c>
      <c r="C704" s="48" t="s">
        <v>3634</v>
      </c>
      <c r="D704" s="48" t="s">
        <v>313</v>
      </c>
      <c r="E704" s="47">
        <v>96906</v>
      </c>
      <c r="F704" s="46">
        <v>169</v>
      </c>
      <c r="G704" s="56">
        <v>7.2933333333333339</v>
      </c>
      <c r="H704" s="76"/>
      <c r="I704" s="79">
        <f t="shared" si="21"/>
        <v>0</v>
      </c>
      <c r="J704" s="78" t="str">
        <f t="shared" si="20"/>
        <v/>
      </c>
    </row>
    <row r="705" spans="1:10">
      <c r="A705" s="25">
        <v>704</v>
      </c>
      <c r="B705" s="25" t="s">
        <v>11</v>
      </c>
      <c r="C705" s="48" t="s">
        <v>3633</v>
      </c>
      <c r="D705" s="48" t="s">
        <v>313</v>
      </c>
      <c r="E705" s="47">
        <v>80205</v>
      </c>
      <c r="F705" s="46">
        <v>202</v>
      </c>
      <c r="G705" s="56">
        <v>7.626666666666666</v>
      </c>
      <c r="H705" s="76"/>
      <c r="I705" s="79">
        <f t="shared" si="21"/>
        <v>0</v>
      </c>
      <c r="J705" s="78" t="str">
        <f t="shared" si="20"/>
        <v/>
      </c>
    </row>
    <row r="706" spans="1:10">
      <c r="A706" s="25">
        <v>705</v>
      </c>
      <c r="B706" s="25" t="s">
        <v>11</v>
      </c>
      <c r="C706" s="48" t="s">
        <v>3632</v>
      </c>
      <c r="D706" s="48" t="s">
        <v>313</v>
      </c>
      <c r="E706" s="47">
        <v>96906</v>
      </c>
      <c r="F706" s="46">
        <v>128</v>
      </c>
      <c r="G706" s="56">
        <v>9.4966666666666661</v>
      </c>
      <c r="H706" s="76"/>
      <c r="I706" s="79">
        <f t="shared" si="21"/>
        <v>0</v>
      </c>
      <c r="J706" s="78" t="str">
        <f t="shared" ref="J706:J769" si="22">IF(H:H&gt;G:G, "Above Estimated Unit Price", "")</f>
        <v/>
      </c>
    </row>
    <row r="707" spans="1:10">
      <c r="A707" s="25">
        <v>706</v>
      </c>
      <c r="B707" s="25" t="s">
        <v>11</v>
      </c>
      <c r="C707" s="48" t="s">
        <v>3632</v>
      </c>
      <c r="D707" s="48" t="s">
        <v>313</v>
      </c>
      <c r="E707" s="47">
        <v>80205</v>
      </c>
      <c r="F707" s="46">
        <v>8</v>
      </c>
      <c r="G707" s="56">
        <v>9.4599999999999991</v>
      </c>
      <c r="H707" s="76"/>
      <c r="I707" s="79">
        <f t="shared" ref="I707:I770" si="23">H707*F707</f>
        <v>0</v>
      </c>
      <c r="J707" s="78" t="str">
        <f t="shared" si="22"/>
        <v/>
      </c>
    </row>
    <row r="708" spans="1:10">
      <c r="A708" s="25">
        <v>707</v>
      </c>
      <c r="B708" s="25" t="s">
        <v>11</v>
      </c>
      <c r="C708" s="48" t="s">
        <v>3631</v>
      </c>
      <c r="D708" s="48" t="s">
        <v>313</v>
      </c>
      <c r="E708" s="47">
        <v>80205</v>
      </c>
      <c r="F708" s="46">
        <v>47</v>
      </c>
      <c r="G708" s="56">
        <v>8.0766666666666662</v>
      </c>
      <c r="H708" s="76"/>
      <c r="I708" s="79">
        <f t="shared" si="23"/>
        <v>0</v>
      </c>
      <c r="J708" s="78" t="str">
        <f t="shared" si="22"/>
        <v/>
      </c>
    </row>
    <row r="709" spans="1:10">
      <c r="A709" s="25">
        <v>708</v>
      </c>
      <c r="B709" s="25" t="s">
        <v>11</v>
      </c>
      <c r="C709" s="48" t="s">
        <v>9935</v>
      </c>
      <c r="D709" s="48" t="s">
        <v>358</v>
      </c>
      <c r="E709" s="47">
        <v>96906</v>
      </c>
      <c r="F709" s="46">
        <v>70</v>
      </c>
      <c r="G709" s="56">
        <v>8.56</v>
      </c>
      <c r="H709" s="76"/>
      <c r="I709" s="79">
        <f t="shared" si="23"/>
        <v>0</v>
      </c>
      <c r="J709" s="78" t="str">
        <f t="shared" si="22"/>
        <v/>
      </c>
    </row>
    <row r="710" spans="1:10">
      <c r="A710" s="25">
        <v>709</v>
      </c>
      <c r="B710" s="25" t="s">
        <v>11</v>
      </c>
      <c r="C710" s="48" t="s">
        <v>9934</v>
      </c>
      <c r="D710" s="48" t="s">
        <v>313</v>
      </c>
      <c r="E710" s="47">
        <v>96906</v>
      </c>
      <c r="F710" s="46">
        <v>133</v>
      </c>
      <c r="G710" s="56">
        <v>13.13</v>
      </c>
      <c r="H710" s="76"/>
      <c r="I710" s="79">
        <f t="shared" si="23"/>
        <v>0</v>
      </c>
      <c r="J710" s="78" t="str">
        <f t="shared" si="22"/>
        <v/>
      </c>
    </row>
    <row r="711" spans="1:10">
      <c r="A711" s="25">
        <v>710</v>
      </c>
      <c r="B711" s="25" t="s">
        <v>11</v>
      </c>
      <c r="C711" s="48" t="s">
        <v>3630</v>
      </c>
      <c r="D711" s="48" t="s">
        <v>313</v>
      </c>
      <c r="E711" s="47">
        <v>80205</v>
      </c>
      <c r="F711" s="46">
        <v>29</v>
      </c>
      <c r="G711" s="56">
        <v>9.3866666666666685</v>
      </c>
      <c r="H711" s="76"/>
      <c r="I711" s="79">
        <f t="shared" si="23"/>
        <v>0</v>
      </c>
      <c r="J711" s="78" t="str">
        <f t="shared" si="22"/>
        <v/>
      </c>
    </row>
    <row r="712" spans="1:10">
      <c r="A712" s="25">
        <v>711</v>
      </c>
      <c r="B712" s="25" t="s">
        <v>11</v>
      </c>
      <c r="C712" s="48" t="s">
        <v>9933</v>
      </c>
      <c r="D712" s="48" t="s">
        <v>313</v>
      </c>
      <c r="E712" s="47">
        <v>96906</v>
      </c>
      <c r="F712" s="46">
        <v>10</v>
      </c>
      <c r="G712" s="56">
        <v>16.406666666666666</v>
      </c>
      <c r="H712" s="76"/>
      <c r="I712" s="79">
        <f t="shared" si="23"/>
        <v>0</v>
      </c>
      <c r="J712" s="78" t="str">
        <f t="shared" si="22"/>
        <v/>
      </c>
    </row>
    <row r="713" spans="1:10">
      <c r="A713" s="25">
        <v>712</v>
      </c>
      <c r="B713" s="25" t="s">
        <v>11</v>
      </c>
      <c r="C713" s="48" t="s">
        <v>3628</v>
      </c>
      <c r="D713" s="48" t="s">
        <v>313</v>
      </c>
      <c r="E713" s="47">
        <v>80205</v>
      </c>
      <c r="F713" s="46">
        <v>40</v>
      </c>
      <c r="G713" s="56">
        <v>5.63</v>
      </c>
      <c r="H713" s="76"/>
      <c r="I713" s="79">
        <f t="shared" si="23"/>
        <v>0</v>
      </c>
      <c r="J713" s="78" t="str">
        <f t="shared" si="22"/>
        <v/>
      </c>
    </row>
    <row r="714" spans="1:10">
      <c r="A714" s="25">
        <v>713</v>
      </c>
      <c r="B714" s="25" t="s">
        <v>11</v>
      </c>
      <c r="C714" s="48" t="s">
        <v>9932</v>
      </c>
      <c r="D714" s="48" t="s">
        <v>315</v>
      </c>
      <c r="E714" s="47">
        <v>96906</v>
      </c>
      <c r="F714" s="46">
        <v>6</v>
      </c>
      <c r="G714" s="56">
        <v>9.2866666666666671</v>
      </c>
      <c r="H714" s="76"/>
      <c r="I714" s="79">
        <f t="shared" si="23"/>
        <v>0</v>
      </c>
      <c r="J714" s="78" t="str">
        <f t="shared" si="22"/>
        <v/>
      </c>
    </row>
    <row r="715" spans="1:10">
      <c r="A715" s="25">
        <v>714</v>
      </c>
      <c r="B715" s="25" t="s">
        <v>11</v>
      </c>
      <c r="C715" s="48" t="s">
        <v>9931</v>
      </c>
      <c r="D715" s="48" t="s">
        <v>316</v>
      </c>
      <c r="E715" s="47">
        <v>80205</v>
      </c>
      <c r="F715" s="46">
        <v>24</v>
      </c>
      <c r="G715" s="56">
        <v>31.456666666666667</v>
      </c>
      <c r="H715" s="76"/>
      <c r="I715" s="79">
        <f t="shared" si="23"/>
        <v>0</v>
      </c>
      <c r="J715" s="78" t="str">
        <f t="shared" si="22"/>
        <v/>
      </c>
    </row>
    <row r="716" spans="1:10">
      <c r="A716" s="25">
        <v>715</v>
      </c>
      <c r="B716" s="25" t="s">
        <v>11</v>
      </c>
      <c r="C716" s="48" t="s">
        <v>9930</v>
      </c>
      <c r="D716" s="48" t="s">
        <v>78</v>
      </c>
      <c r="E716" s="47">
        <v>81343</v>
      </c>
      <c r="F716" s="46">
        <v>21</v>
      </c>
      <c r="G716" s="56">
        <v>10.543333333333333</v>
      </c>
      <c r="H716" s="76"/>
      <c r="I716" s="79">
        <f t="shared" si="23"/>
        <v>0</v>
      </c>
      <c r="J716" s="78" t="str">
        <f t="shared" si="22"/>
        <v/>
      </c>
    </row>
    <row r="717" spans="1:10">
      <c r="A717" s="25">
        <v>716</v>
      </c>
      <c r="B717" s="25" t="s">
        <v>11</v>
      </c>
      <c r="C717" s="48" t="s">
        <v>9929</v>
      </c>
      <c r="D717" s="48" t="s">
        <v>78</v>
      </c>
      <c r="E717" s="47">
        <v>96906</v>
      </c>
      <c r="F717" s="46">
        <v>9</v>
      </c>
      <c r="G717" s="56">
        <v>6.9899999999999993</v>
      </c>
      <c r="H717" s="76"/>
      <c r="I717" s="79">
        <f t="shared" si="23"/>
        <v>0</v>
      </c>
      <c r="J717" s="78" t="str">
        <f t="shared" si="22"/>
        <v/>
      </c>
    </row>
    <row r="718" spans="1:10">
      <c r="A718" s="25">
        <v>717</v>
      </c>
      <c r="B718" s="25" t="s">
        <v>11</v>
      </c>
      <c r="C718" s="48" t="s">
        <v>3614</v>
      </c>
      <c r="D718" s="48" t="s">
        <v>9928</v>
      </c>
      <c r="E718" s="47">
        <v>96906</v>
      </c>
      <c r="F718" s="46">
        <v>5</v>
      </c>
      <c r="G718" s="56">
        <v>147.03666666666666</v>
      </c>
      <c r="H718" s="76"/>
      <c r="I718" s="79">
        <f t="shared" si="23"/>
        <v>0</v>
      </c>
      <c r="J718" s="78" t="str">
        <f t="shared" si="22"/>
        <v/>
      </c>
    </row>
    <row r="719" spans="1:10">
      <c r="A719" s="25">
        <v>718</v>
      </c>
      <c r="B719" s="25" t="s">
        <v>11</v>
      </c>
      <c r="C719" s="48" t="s">
        <v>3595</v>
      </c>
      <c r="D719" s="48" t="s">
        <v>9926</v>
      </c>
      <c r="E719" s="47">
        <v>96906</v>
      </c>
      <c r="F719" s="46">
        <v>15</v>
      </c>
      <c r="G719" s="56">
        <v>4.6766666666666667</v>
      </c>
      <c r="H719" s="76"/>
      <c r="I719" s="79">
        <f t="shared" si="23"/>
        <v>0</v>
      </c>
      <c r="J719" s="78" t="str">
        <f t="shared" si="22"/>
        <v/>
      </c>
    </row>
    <row r="720" spans="1:10">
      <c r="A720" s="25">
        <v>719</v>
      </c>
      <c r="B720" s="25" t="s">
        <v>11</v>
      </c>
      <c r="C720" s="48" t="s">
        <v>9927</v>
      </c>
      <c r="D720" s="48" t="s">
        <v>9926</v>
      </c>
      <c r="E720" s="47">
        <v>96906</v>
      </c>
      <c r="F720" s="46">
        <v>6</v>
      </c>
      <c r="G720" s="56">
        <v>13.586666666666668</v>
      </c>
      <c r="H720" s="76"/>
      <c r="I720" s="79">
        <f t="shared" si="23"/>
        <v>0</v>
      </c>
      <c r="J720" s="78" t="str">
        <f t="shared" si="22"/>
        <v/>
      </c>
    </row>
    <row r="721" spans="1:10">
      <c r="A721" s="25">
        <v>720</v>
      </c>
      <c r="B721" s="25" t="s">
        <v>11</v>
      </c>
      <c r="C721" s="48" t="s">
        <v>9925</v>
      </c>
      <c r="D721" s="48" t="s">
        <v>600</v>
      </c>
      <c r="E721" s="47">
        <v>96906</v>
      </c>
      <c r="F721" s="46">
        <v>5</v>
      </c>
      <c r="G721" s="56">
        <v>1527.7666666666667</v>
      </c>
      <c r="H721" s="76"/>
      <c r="I721" s="79">
        <f t="shared" si="23"/>
        <v>0</v>
      </c>
      <c r="J721" s="78" t="str">
        <f t="shared" si="22"/>
        <v/>
      </c>
    </row>
    <row r="722" spans="1:10">
      <c r="A722" s="25">
        <v>721</v>
      </c>
      <c r="B722" s="25" t="s">
        <v>11</v>
      </c>
      <c r="C722" s="48" t="s">
        <v>9924</v>
      </c>
      <c r="D722" s="48" t="s">
        <v>75</v>
      </c>
      <c r="E722" s="47">
        <v>81343</v>
      </c>
      <c r="F722" s="46">
        <v>27</v>
      </c>
      <c r="G722" s="56">
        <v>1.9000000000000001</v>
      </c>
      <c r="H722" s="76"/>
      <c r="I722" s="79">
        <f t="shared" si="23"/>
        <v>0</v>
      </c>
      <c r="J722" s="78" t="str">
        <f t="shared" si="22"/>
        <v/>
      </c>
    </row>
    <row r="723" spans="1:10">
      <c r="A723" s="25">
        <v>722</v>
      </c>
      <c r="B723" s="25" t="s">
        <v>11</v>
      </c>
      <c r="C723" s="48" t="s">
        <v>577</v>
      </c>
      <c r="D723" s="48" t="s">
        <v>75</v>
      </c>
      <c r="E723" s="47">
        <v>96906</v>
      </c>
      <c r="F723" s="46">
        <v>20</v>
      </c>
      <c r="G723" s="56">
        <v>2.6</v>
      </c>
      <c r="H723" s="76"/>
      <c r="I723" s="79">
        <f t="shared" si="23"/>
        <v>0</v>
      </c>
      <c r="J723" s="78" t="str">
        <f t="shared" si="22"/>
        <v/>
      </c>
    </row>
    <row r="724" spans="1:10">
      <c r="A724" s="25">
        <v>723</v>
      </c>
      <c r="B724" s="25" t="s">
        <v>11</v>
      </c>
      <c r="C724" s="48" t="s">
        <v>9923</v>
      </c>
      <c r="D724" s="48" t="s">
        <v>75</v>
      </c>
      <c r="E724" s="47">
        <v>96906</v>
      </c>
      <c r="F724" s="46">
        <v>44</v>
      </c>
      <c r="G724" s="56">
        <v>5.98</v>
      </c>
      <c r="H724" s="76"/>
      <c r="I724" s="79">
        <f t="shared" si="23"/>
        <v>0</v>
      </c>
      <c r="J724" s="78" t="str">
        <f t="shared" si="22"/>
        <v/>
      </c>
    </row>
    <row r="725" spans="1:10">
      <c r="A725" s="25">
        <v>724</v>
      </c>
      <c r="B725" s="25" t="s">
        <v>11</v>
      </c>
      <c r="C725" s="52" t="s">
        <v>9922</v>
      </c>
      <c r="D725" s="51" t="s">
        <v>172</v>
      </c>
      <c r="E725" s="50">
        <v>96906</v>
      </c>
      <c r="F725" s="49">
        <v>5</v>
      </c>
      <c r="G725" s="56">
        <v>15.813333333333333</v>
      </c>
      <c r="H725" s="76"/>
      <c r="I725" s="79">
        <f t="shared" si="23"/>
        <v>0</v>
      </c>
      <c r="J725" s="78" t="str">
        <f t="shared" si="22"/>
        <v/>
      </c>
    </row>
    <row r="726" spans="1:10">
      <c r="A726" s="25">
        <v>725</v>
      </c>
      <c r="B726" s="25" t="s">
        <v>11</v>
      </c>
      <c r="C726" s="48" t="s">
        <v>3504</v>
      </c>
      <c r="D726" s="48" t="s">
        <v>498</v>
      </c>
      <c r="E726" s="47">
        <v>96906</v>
      </c>
      <c r="F726" s="46">
        <v>5</v>
      </c>
      <c r="G726" s="56">
        <v>13.913333333333332</v>
      </c>
      <c r="H726" s="76"/>
      <c r="I726" s="79">
        <f t="shared" si="23"/>
        <v>0</v>
      </c>
      <c r="J726" s="78" t="str">
        <f t="shared" si="22"/>
        <v/>
      </c>
    </row>
    <row r="727" spans="1:10">
      <c r="A727" s="25">
        <v>726</v>
      </c>
      <c r="B727" s="25" t="s">
        <v>11</v>
      </c>
      <c r="C727" s="48" t="s">
        <v>573</v>
      </c>
      <c r="D727" s="48" t="s">
        <v>572</v>
      </c>
      <c r="E727" s="47">
        <v>96906</v>
      </c>
      <c r="F727" s="46">
        <v>100</v>
      </c>
      <c r="G727" s="56">
        <v>26.556666666666668</v>
      </c>
      <c r="H727" s="76"/>
      <c r="I727" s="79">
        <f t="shared" si="23"/>
        <v>0</v>
      </c>
      <c r="J727" s="78" t="str">
        <f t="shared" si="22"/>
        <v/>
      </c>
    </row>
    <row r="728" spans="1:10">
      <c r="A728" s="25">
        <v>727</v>
      </c>
      <c r="B728" s="25" t="s">
        <v>11</v>
      </c>
      <c r="C728" s="48" t="s">
        <v>571</v>
      </c>
      <c r="D728" s="48" t="s">
        <v>569</v>
      </c>
      <c r="E728" s="47">
        <v>81343</v>
      </c>
      <c r="F728" s="46">
        <v>250</v>
      </c>
      <c r="G728" s="56">
        <v>1.1633333333333333</v>
      </c>
      <c r="H728" s="76"/>
      <c r="I728" s="79">
        <f t="shared" si="23"/>
        <v>0</v>
      </c>
      <c r="J728" s="78" t="str">
        <f t="shared" si="22"/>
        <v/>
      </c>
    </row>
    <row r="729" spans="1:10">
      <c r="A729" s="25">
        <v>728</v>
      </c>
      <c r="B729" s="25" t="s">
        <v>11</v>
      </c>
      <c r="C729" s="48" t="s">
        <v>3482</v>
      </c>
      <c r="D729" s="48" t="s">
        <v>9921</v>
      </c>
      <c r="E729" s="47">
        <v>96906</v>
      </c>
      <c r="F729" s="46">
        <v>20</v>
      </c>
      <c r="G729" s="56">
        <v>2.856666666666666</v>
      </c>
      <c r="H729" s="76"/>
      <c r="I729" s="79">
        <f t="shared" si="23"/>
        <v>0</v>
      </c>
      <c r="J729" s="78" t="str">
        <f t="shared" si="22"/>
        <v/>
      </c>
    </row>
    <row r="730" spans="1:10">
      <c r="A730" s="25">
        <v>729</v>
      </c>
      <c r="B730" s="25" t="s">
        <v>11</v>
      </c>
      <c r="C730" s="48" t="s">
        <v>568</v>
      </c>
      <c r="D730" s="48" t="s">
        <v>567</v>
      </c>
      <c r="E730" s="47">
        <v>96906</v>
      </c>
      <c r="F730" s="46">
        <v>450</v>
      </c>
      <c r="G730" s="56">
        <v>1.26</v>
      </c>
      <c r="H730" s="76"/>
      <c r="I730" s="79">
        <f t="shared" si="23"/>
        <v>0</v>
      </c>
      <c r="J730" s="78" t="str">
        <f t="shared" si="22"/>
        <v/>
      </c>
    </row>
    <row r="731" spans="1:10">
      <c r="A731" s="25">
        <v>730</v>
      </c>
      <c r="B731" s="25" t="s">
        <v>11</v>
      </c>
      <c r="C731" s="48" t="s">
        <v>3476</v>
      </c>
      <c r="D731" s="48" t="s">
        <v>569</v>
      </c>
      <c r="E731" s="47">
        <v>81343</v>
      </c>
      <c r="F731" s="46">
        <v>110</v>
      </c>
      <c r="G731" s="56">
        <v>0.68</v>
      </c>
      <c r="H731" s="76"/>
      <c r="I731" s="79">
        <f t="shared" si="23"/>
        <v>0</v>
      </c>
      <c r="J731" s="78" t="str">
        <f t="shared" si="22"/>
        <v/>
      </c>
    </row>
    <row r="732" spans="1:10">
      <c r="A732" s="25">
        <v>731</v>
      </c>
      <c r="B732" s="25" t="s">
        <v>11</v>
      </c>
      <c r="C732" s="48" t="s">
        <v>564</v>
      </c>
      <c r="D732" s="48" t="s">
        <v>563</v>
      </c>
      <c r="E732" s="47">
        <v>81349</v>
      </c>
      <c r="F732" s="46">
        <v>135</v>
      </c>
      <c r="G732" s="56">
        <v>1.2</v>
      </c>
      <c r="H732" s="76"/>
      <c r="I732" s="79">
        <f t="shared" si="23"/>
        <v>0</v>
      </c>
      <c r="J732" s="78" t="str">
        <f t="shared" si="22"/>
        <v/>
      </c>
    </row>
    <row r="733" spans="1:10">
      <c r="A733" s="25">
        <v>732</v>
      </c>
      <c r="B733" s="25" t="s">
        <v>11</v>
      </c>
      <c r="C733" s="48" t="s">
        <v>9920</v>
      </c>
      <c r="D733" s="48" t="s">
        <v>569</v>
      </c>
      <c r="E733" s="47">
        <v>81343</v>
      </c>
      <c r="F733" s="46">
        <v>720</v>
      </c>
      <c r="G733" s="56">
        <v>12.979999999999999</v>
      </c>
      <c r="H733" s="76"/>
      <c r="I733" s="79">
        <f t="shared" si="23"/>
        <v>0</v>
      </c>
      <c r="J733" s="78" t="str">
        <f t="shared" si="22"/>
        <v/>
      </c>
    </row>
    <row r="734" spans="1:10">
      <c r="A734" s="25">
        <v>733</v>
      </c>
      <c r="B734" s="25" t="s">
        <v>11</v>
      </c>
      <c r="C734" s="48" t="s">
        <v>3472</v>
      </c>
      <c r="D734" s="48" t="s">
        <v>9919</v>
      </c>
      <c r="E734" s="47">
        <v>96906</v>
      </c>
      <c r="F734" s="46">
        <v>100</v>
      </c>
      <c r="G734" s="56">
        <v>1.7700000000000002</v>
      </c>
      <c r="H734" s="76"/>
      <c r="I734" s="79">
        <f t="shared" si="23"/>
        <v>0</v>
      </c>
      <c r="J734" s="78" t="str">
        <f t="shared" si="22"/>
        <v/>
      </c>
    </row>
    <row r="735" spans="1:10">
      <c r="A735" s="25">
        <v>734</v>
      </c>
      <c r="B735" s="25" t="s">
        <v>11</v>
      </c>
      <c r="C735" s="48" t="s">
        <v>9918</v>
      </c>
      <c r="D735" s="48" t="s">
        <v>569</v>
      </c>
      <c r="E735" s="47">
        <v>96906</v>
      </c>
      <c r="F735" s="46">
        <v>100</v>
      </c>
      <c r="G735" s="56">
        <v>3.1233333333333331</v>
      </c>
      <c r="H735" s="76"/>
      <c r="I735" s="79">
        <f t="shared" si="23"/>
        <v>0</v>
      </c>
      <c r="J735" s="78" t="str">
        <f t="shared" si="22"/>
        <v/>
      </c>
    </row>
    <row r="736" spans="1:10">
      <c r="A736" s="25">
        <v>735</v>
      </c>
      <c r="B736" s="25" t="s">
        <v>11</v>
      </c>
      <c r="C736" s="48" t="s">
        <v>9917</v>
      </c>
      <c r="D736" s="48" t="s">
        <v>172</v>
      </c>
      <c r="E736" s="47">
        <v>96906</v>
      </c>
      <c r="F736" s="46">
        <v>5</v>
      </c>
      <c r="G736" s="56">
        <v>13.51</v>
      </c>
      <c r="H736" s="76"/>
      <c r="I736" s="79">
        <f t="shared" si="23"/>
        <v>0</v>
      </c>
      <c r="J736" s="78" t="str">
        <f t="shared" si="22"/>
        <v/>
      </c>
    </row>
    <row r="737" spans="1:10">
      <c r="A737" s="25">
        <v>736</v>
      </c>
      <c r="B737" s="25" t="s">
        <v>11</v>
      </c>
      <c r="C737" s="48" t="s">
        <v>9915</v>
      </c>
      <c r="D737" s="48" t="s">
        <v>115</v>
      </c>
      <c r="E737" s="47">
        <v>96906</v>
      </c>
      <c r="F737" s="46">
        <v>5</v>
      </c>
      <c r="G737" s="56">
        <v>23.263333333333335</v>
      </c>
      <c r="H737" s="76"/>
      <c r="I737" s="79">
        <f t="shared" si="23"/>
        <v>0</v>
      </c>
      <c r="J737" s="78" t="str">
        <f t="shared" si="22"/>
        <v/>
      </c>
    </row>
    <row r="738" spans="1:10">
      <c r="A738" s="25">
        <v>737</v>
      </c>
      <c r="B738" s="25" t="s">
        <v>11</v>
      </c>
      <c r="C738" s="48" t="s">
        <v>7167</v>
      </c>
      <c r="D738" s="48" t="s">
        <v>313</v>
      </c>
      <c r="E738" s="47">
        <v>96906</v>
      </c>
      <c r="F738" s="46">
        <v>13</v>
      </c>
      <c r="G738" s="56">
        <v>7.4133333333333331</v>
      </c>
      <c r="H738" s="76"/>
      <c r="I738" s="79">
        <f t="shared" si="23"/>
        <v>0</v>
      </c>
      <c r="J738" s="78" t="str">
        <f t="shared" si="22"/>
        <v/>
      </c>
    </row>
    <row r="739" spans="1:10">
      <c r="A739" s="25">
        <v>738</v>
      </c>
      <c r="B739" s="25" t="s">
        <v>11</v>
      </c>
      <c r="C739" s="48" t="s">
        <v>9913</v>
      </c>
      <c r="D739" s="48" t="s">
        <v>313</v>
      </c>
      <c r="E739" s="47">
        <v>96906</v>
      </c>
      <c r="F739" s="46">
        <v>28</v>
      </c>
      <c r="G739" s="56">
        <v>8.8699999999999992</v>
      </c>
      <c r="H739" s="76"/>
      <c r="I739" s="79">
        <f t="shared" si="23"/>
        <v>0</v>
      </c>
      <c r="J739" s="78" t="str">
        <f t="shared" si="22"/>
        <v/>
      </c>
    </row>
    <row r="740" spans="1:10">
      <c r="A740" s="25">
        <v>739</v>
      </c>
      <c r="B740" s="25" t="s">
        <v>11</v>
      </c>
      <c r="C740" s="48" t="s">
        <v>9912</v>
      </c>
      <c r="D740" s="48" t="s">
        <v>316</v>
      </c>
      <c r="E740" s="47">
        <v>96906</v>
      </c>
      <c r="F740" s="46">
        <v>6</v>
      </c>
      <c r="G740" s="56">
        <v>14.19</v>
      </c>
      <c r="H740" s="76"/>
      <c r="I740" s="79">
        <f t="shared" si="23"/>
        <v>0</v>
      </c>
      <c r="J740" s="78" t="str">
        <f t="shared" si="22"/>
        <v/>
      </c>
    </row>
    <row r="741" spans="1:10">
      <c r="A741" s="25">
        <v>740</v>
      </c>
      <c r="B741" s="25" t="s">
        <v>11</v>
      </c>
      <c r="C741" s="48" t="s">
        <v>9911</v>
      </c>
      <c r="D741" s="48" t="s">
        <v>316</v>
      </c>
      <c r="E741" s="47">
        <v>96906</v>
      </c>
      <c r="F741" s="46">
        <v>45</v>
      </c>
      <c r="G741" s="56">
        <v>9.1000000000000014</v>
      </c>
      <c r="H741" s="76"/>
      <c r="I741" s="79">
        <f t="shared" si="23"/>
        <v>0</v>
      </c>
      <c r="J741" s="78" t="str">
        <f t="shared" si="22"/>
        <v/>
      </c>
    </row>
    <row r="742" spans="1:10">
      <c r="A742" s="25">
        <v>741</v>
      </c>
      <c r="B742" s="25" t="s">
        <v>11</v>
      </c>
      <c r="C742" s="48" t="s">
        <v>9910</v>
      </c>
      <c r="D742" s="48" t="s">
        <v>9909</v>
      </c>
      <c r="E742" s="47">
        <v>96906</v>
      </c>
      <c r="F742" s="46">
        <v>5</v>
      </c>
      <c r="G742" s="56">
        <v>30.959999999999997</v>
      </c>
      <c r="H742" s="76"/>
      <c r="I742" s="79">
        <f t="shared" si="23"/>
        <v>0</v>
      </c>
      <c r="J742" s="78" t="str">
        <f t="shared" si="22"/>
        <v/>
      </c>
    </row>
    <row r="743" spans="1:10">
      <c r="A743" s="25">
        <v>742</v>
      </c>
      <c r="B743" s="25" t="s">
        <v>11</v>
      </c>
      <c r="C743" s="48" t="s">
        <v>9908</v>
      </c>
      <c r="D743" s="48" t="s">
        <v>1217</v>
      </c>
      <c r="E743" s="47">
        <v>96906</v>
      </c>
      <c r="F743" s="46">
        <v>5</v>
      </c>
      <c r="G743" s="56">
        <v>165.46666666666667</v>
      </c>
      <c r="H743" s="76"/>
      <c r="I743" s="79">
        <f t="shared" si="23"/>
        <v>0</v>
      </c>
      <c r="J743" s="78" t="str">
        <f t="shared" si="22"/>
        <v/>
      </c>
    </row>
    <row r="744" spans="1:10">
      <c r="A744" s="25">
        <v>743</v>
      </c>
      <c r="B744" s="25" t="s">
        <v>11</v>
      </c>
      <c r="C744" s="48" t="s">
        <v>9907</v>
      </c>
      <c r="D744" s="48" t="s">
        <v>9906</v>
      </c>
      <c r="E744" s="47">
        <v>96906</v>
      </c>
      <c r="F744" s="46">
        <v>8</v>
      </c>
      <c r="G744" s="56">
        <v>6.8499999999999988</v>
      </c>
      <c r="H744" s="76"/>
      <c r="I744" s="79">
        <f t="shared" si="23"/>
        <v>0</v>
      </c>
      <c r="J744" s="78" t="str">
        <f t="shared" si="22"/>
        <v/>
      </c>
    </row>
    <row r="745" spans="1:10">
      <c r="A745" s="25">
        <v>744</v>
      </c>
      <c r="B745" s="25" t="s">
        <v>11</v>
      </c>
      <c r="C745" s="48" t="s">
        <v>9905</v>
      </c>
      <c r="D745" s="48" t="s">
        <v>208</v>
      </c>
      <c r="E745" s="47">
        <v>81343</v>
      </c>
      <c r="F745" s="46">
        <v>10</v>
      </c>
      <c r="G745" s="56">
        <v>10.836666666666666</v>
      </c>
      <c r="H745" s="76"/>
      <c r="I745" s="79">
        <f t="shared" si="23"/>
        <v>0</v>
      </c>
      <c r="J745" s="78" t="str">
        <f t="shared" si="22"/>
        <v/>
      </c>
    </row>
    <row r="746" spans="1:10">
      <c r="A746" s="25">
        <v>745</v>
      </c>
      <c r="B746" s="25" t="s">
        <v>11</v>
      </c>
      <c r="C746" s="48" t="s">
        <v>9904</v>
      </c>
      <c r="D746" s="48" t="s">
        <v>208</v>
      </c>
      <c r="E746" s="47">
        <v>81343</v>
      </c>
      <c r="F746" s="46">
        <v>15</v>
      </c>
      <c r="G746" s="56">
        <v>13.083333333333334</v>
      </c>
      <c r="H746" s="76"/>
      <c r="I746" s="79">
        <f t="shared" si="23"/>
        <v>0</v>
      </c>
      <c r="J746" s="78" t="str">
        <f t="shared" si="22"/>
        <v/>
      </c>
    </row>
    <row r="747" spans="1:10">
      <c r="A747" s="25">
        <v>746</v>
      </c>
      <c r="B747" s="25" t="s">
        <v>11</v>
      </c>
      <c r="C747" s="48" t="s">
        <v>9904</v>
      </c>
      <c r="D747" s="48" t="s">
        <v>208</v>
      </c>
      <c r="E747" s="47">
        <v>96906</v>
      </c>
      <c r="F747" s="46">
        <v>27</v>
      </c>
      <c r="G747" s="56">
        <v>13.083333333333334</v>
      </c>
      <c r="H747" s="76"/>
      <c r="I747" s="79">
        <f t="shared" si="23"/>
        <v>0</v>
      </c>
      <c r="J747" s="78" t="str">
        <f t="shared" si="22"/>
        <v/>
      </c>
    </row>
    <row r="748" spans="1:10">
      <c r="A748" s="25">
        <v>747</v>
      </c>
      <c r="B748" s="25" t="s">
        <v>11</v>
      </c>
      <c r="C748" s="48" t="s">
        <v>9903</v>
      </c>
      <c r="D748" s="48" t="s">
        <v>104</v>
      </c>
      <c r="E748" s="47">
        <v>81343</v>
      </c>
      <c r="F748" s="46">
        <v>22</v>
      </c>
      <c r="G748" s="56">
        <v>22.273333333333337</v>
      </c>
      <c r="H748" s="76"/>
      <c r="I748" s="79">
        <f t="shared" si="23"/>
        <v>0</v>
      </c>
      <c r="J748" s="78" t="str">
        <f t="shared" si="22"/>
        <v/>
      </c>
    </row>
    <row r="749" spans="1:10">
      <c r="A749" s="25">
        <v>748</v>
      </c>
      <c r="B749" s="25" t="s">
        <v>11</v>
      </c>
      <c r="C749" s="48" t="s">
        <v>9902</v>
      </c>
      <c r="D749" s="48" t="s">
        <v>9901</v>
      </c>
      <c r="E749" s="47">
        <v>55719</v>
      </c>
      <c r="F749" s="46">
        <v>6</v>
      </c>
      <c r="G749" s="56">
        <v>267.40000000000003</v>
      </c>
      <c r="H749" s="76"/>
      <c r="I749" s="79">
        <f t="shared" si="23"/>
        <v>0</v>
      </c>
      <c r="J749" s="78" t="str">
        <f t="shared" si="22"/>
        <v/>
      </c>
    </row>
    <row r="750" spans="1:10">
      <c r="A750" s="25">
        <v>749</v>
      </c>
      <c r="B750" s="25" t="s">
        <v>11</v>
      </c>
      <c r="C750" s="48" t="s">
        <v>9900</v>
      </c>
      <c r="D750" s="48" t="s">
        <v>9899</v>
      </c>
      <c r="E750" s="47" t="s">
        <v>9898</v>
      </c>
      <c r="F750" s="46">
        <v>5</v>
      </c>
      <c r="G750" s="56">
        <v>1612.9</v>
      </c>
      <c r="H750" s="76"/>
      <c r="I750" s="79">
        <f t="shared" si="23"/>
        <v>0</v>
      </c>
      <c r="J750" s="78" t="str">
        <f t="shared" si="22"/>
        <v/>
      </c>
    </row>
    <row r="751" spans="1:10">
      <c r="A751" s="25">
        <v>750</v>
      </c>
      <c r="B751" s="25" t="s">
        <v>11</v>
      </c>
      <c r="C751" s="48" t="s">
        <v>3300</v>
      </c>
      <c r="D751" s="48" t="s">
        <v>384</v>
      </c>
      <c r="E751" s="47">
        <v>80205</v>
      </c>
      <c r="F751" s="46">
        <v>16</v>
      </c>
      <c r="G751" s="56">
        <v>19.760000000000002</v>
      </c>
      <c r="H751" s="76"/>
      <c r="I751" s="79">
        <f t="shared" si="23"/>
        <v>0</v>
      </c>
      <c r="J751" s="78" t="str">
        <f t="shared" si="22"/>
        <v/>
      </c>
    </row>
    <row r="752" spans="1:10">
      <c r="A752" s="25">
        <v>751</v>
      </c>
      <c r="B752" s="25" t="s">
        <v>11</v>
      </c>
      <c r="C752" s="48" t="s">
        <v>452</v>
      </c>
      <c r="D752" s="48" t="s">
        <v>51</v>
      </c>
      <c r="E752" s="47">
        <v>80205</v>
      </c>
      <c r="F752" s="46">
        <v>50</v>
      </c>
      <c r="G752" s="56">
        <v>2.6633333333333336</v>
      </c>
      <c r="H752" s="76"/>
      <c r="I752" s="79">
        <f t="shared" si="23"/>
        <v>0</v>
      </c>
      <c r="J752" s="78" t="str">
        <f t="shared" si="22"/>
        <v/>
      </c>
    </row>
    <row r="753" spans="1:10">
      <c r="A753" s="25">
        <v>752</v>
      </c>
      <c r="B753" s="25" t="s">
        <v>11</v>
      </c>
      <c r="C753" s="48" t="s">
        <v>449</v>
      </c>
      <c r="D753" s="48" t="s">
        <v>51</v>
      </c>
      <c r="E753" s="47">
        <v>80205</v>
      </c>
      <c r="F753" s="46">
        <v>74</v>
      </c>
      <c r="G753" s="56">
        <v>1.9600000000000002</v>
      </c>
      <c r="H753" s="76"/>
      <c r="I753" s="79">
        <f t="shared" si="23"/>
        <v>0</v>
      </c>
      <c r="J753" s="78" t="str">
        <f t="shared" si="22"/>
        <v/>
      </c>
    </row>
    <row r="754" spans="1:10">
      <c r="A754" s="25">
        <v>753</v>
      </c>
      <c r="B754" s="25" t="s">
        <v>11</v>
      </c>
      <c r="C754" s="48" t="s">
        <v>3288</v>
      </c>
      <c r="D754" s="48" t="s">
        <v>9897</v>
      </c>
      <c r="E754" s="47">
        <v>80205</v>
      </c>
      <c r="F754" s="46">
        <v>42</v>
      </c>
      <c r="G754" s="56">
        <v>2.9766666666666666</v>
      </c>
      <c r="H754" s="76"/>
      <c r="I754" s="79">
        <f t="shared" si="23"/>
        <v>0</v>
      </c>
      <c r="J754" s="78" t="str">
        <f t="shared" si="22"/>
        <v/>
      </c>
    </row>
    <row r="755" spans="1:10">
      <c r="A755" s="25">
        <v>754</v>
      </c>
      <c r="B755" s="25" t="s">
        <v>11</v>
      </c>
      <c r="C755" s="48" t="s">
        <v>6897</v>
      </c>
      <c r="D755" s="48" t="s">
        <v>51</v>
      </c>
      <c r="E755" s="47">
        <v>80205</v>
      </c>
      <c r="F755" s="46">
        <v>8</v>
      </c>
      <c r="G755" s="56">
        <v>6.9533333333333331</v>
      </c>
      <c r="H755" s="76"/>
      <c r="I755" s="79">
        <f t="shared" si="23"/>
        <v>0</v>
      </c>
      <c r="J755" s="78" t="str">
        <f t="shared" si="22"/>
        <v/>
      </c>
    </row>
    <row r="756" spans="1:10">
      <c r="A756" s="25">
        <v>755</v>
      </c>
      <c r="B756" s="25" t="s">
        <v>11</v>
      </c>
      <c r="C756" s="48" t="s">
        <v>9896</v>
      </c>
      <c r="D756" s="48" t="s">
        <v>9895</v>
      </c>
      <c r="E756" s="47">
        <v>80205</v>
      </c>
      <c r="F756" s="46">
        <v>20</v>
      </c>
      <c r="G756" s="56">
        <v>26.583333333333332</v>
      </c>
      <c r="H756" s="76"/>
      <c r="I756" s="79">
        <f t="shared" si="23"/>
        <v>0</v>
      </c>
      <c r="J756" s="78" t="str">
        <f t="shared" si="22"/>
        <v/>
      </c>
    </row>
    <row r="757" spans="1:10">
      <c r="A757" s="25">
        <v>756</v>
      </c>
      <c r="B757" s="25" t="s">
        <v>11</v>
      </c>
      <c r="C757" s="48" t="s">
        <v>443</v>
      </c>
      <c r="D757" s="48" t="s">
        <v>51</v>
      </c>
      <c r="E757" s="47">
        <v>80205</v>
      </c>
      <c r="F757" s="46">
        <v>187</v>
      </c>
      <c r="G757" s="56">
        <v>1.9266666666666667</v>
      </c>
      <c r="H757" s="76"/>
      <c r="I757" s="79">
        <f t="shared" si="23"/>
        <v>0</v>
      </c>
      <c r="J757" s="78" t="str">
        <f t="shared" si="22"/>
        <v/>
      </c>
    </row>
    <row r="758" spans="1:10">
      <c r="A758" s="25">
        <v>757</v>
      </c>
      <c r="B758" s="25" t="s">
        <v>11</v>
      </c>
      <c r="C758" s="48" t="s">
        <v>441</v>
      </c>
      <c r="D758" s="48" t="s">
        <v>51</v>
      </c>
      <c r="E758" s="47">
        <v>80205</v>
      </c>
      <c r="F758" s="46">
        <v>102</v>
      </c>
      <c r="G758" s="56">
        <v>1.0333333333333332</v>
      </c>
      <c r="H758" s="76"/>
      <c r="I758" s="79">
        <f t="shared" si="23"/>
        <v>0</v>
      </c>
      <c r="J758" s="78" t="str">
        <f t="shared" si="22"/>
        <v/>
      </c>
    </row>
    <row r="759" spans="1:10">
      <c r="A759" s="25">
        <v>758</v>
      </c>
      <c r="B759" s="25" t="s">
        <v>11</v>
      </c>
      <c r="C759" s="48" t="s">
        <v>440</v>
      </c>
      <c r="D759" s="48" t="s">
        <v>51</v>
      </c>
      <c r="E759" s="47">
        <v>80205</v>
      </c>
      <c r="F759" s="46">
        <v>211</v>
      </c>
      <c r="G759" s="56">
        <v>2.2366666666666668</v>
      </c>
      <c r="H759" s="76"/>
      <c r="I759" s="79">
        <f t="shared" si="23"/>
        <v>0</v>
      </c>
      <c r="J759" s="78" t="str">
        <f t="shared" si="22"/>
        <v/>
      </c>
    </row>
    <row r="760" spans="1:10">
      <c r="A760" s="25">
        <v>759</v>
      </c>
      <c r="B760" s="25" t="s">
        <v>11</v>
      </c>
      <c r="C760" s="48" t="s">
        <v>437</v>
      </c>
      <c r="D760" s="48" t="s">
        <v>51</v>
      </c>
      <c r="E760" s="47">
        <v>80205</v>
      </c>
      <c r="F760" s="46">
        <v>235</v>
      </c>
      <c r="G760" s="56">
        <v>7.95</v>
      </c>
      <c r="H760" s="76"/>
      <c r="I760" s="79">
        <f t="shared" si="23"/>
        <v>0</v>
      </c>
      <c r="J760" s="78" t="str">
        <f t="shared" si="22"/>
        <v/>
      </c>
    </row>
    <row r="761" spans="1:10">
      <c r="A761" s="25">
        <v>760</v>
      </c>
      <c r="B761" s="25" t="s">
        <v>11</v>
      </c>
      <c r="C761" s="48" t="s">
        <v>436</v>
      </c>
      <c r="D761" s="48" t="s">
        <v>51</v>
      </c>
      <c r="E761" s="47">
        <v>80205</v>
      </c>
      <c r="F761" s="46">
        <v>249</v>
      </c>
      <c r="G761" s="56">
        <v>2.2400000000000002</v>
      </c>
      <c r="H761" s="76"/>
      <c r="I761" s="79">
        <f t="shared" si="23"/>
        <v>0</v>
      </c>
      <c r="J761" s="78" t="str">
        <f t="shared" si="22"/>
        <v/>
      </c>
    </row>
    <row r="762" spans="1:10">
      <c r="A762" s="25">
        <v>761</v>
      </c>
      <c r="B762" s="25" t="s">
        <v>11</v>
      </c>
      <c r="C762" s="48" t="s">
        <v>435</v>
      </c>
      <c r="D762" s="48" t="s">
        <v>51</v>
      </c>
      <c r="E762" s="47">
        <v>80205</v>
      </c>
      <c r="F762" s="46">
        <v>261</v>
      </c>
      <c r="G762" s="56">
        <v>3.8433333333333333</v>
      </c>
      <c r="H762" s="76"/>
      <c r="I762" s="79">
        <f t="shared" si="23"/>
        <v>0</v>
      </c>
      <c r="J762" s="78" t="str">
        <f t="shared" si="22"/>
        <v/>
      </c>
    </row>
    <row r="763" spans="1:10">
      <c r="A763" s="25">
        <v>762</v>
      </c>
      <c r="B763" s="25" t="s">
        <v>11</v>
      </c>
      <c r="C763" s="48" t="s">
        <v>9894</v>
      </c>
      <c r="D763" s="48" t="s">
        <v>51</v>
      </c>
      <c r="E763" s="47">
        <v>80205</v>
      </c>
      <c r="F763" s="46">
        <v>44</v>
      </c>
      <c r="G763" s="56">
        <v>2.8833333333333333</v>
      </c>
      <c r="H763" s="76"/>
      <c r="I763" s="79">
        <f t="shared" si="23"/>
        <v>0</v>
      </c>
      <c r="J763" s="78" t="str">
        <f t="shared" si="22"/>
        <v/>
      </c>
    </row>
    <row r="764" spans="1:10">
      <c r="A764" s="25">
        <v>763</v>
      </c>
      <c r="B764" s="25" t="s">
        <v>11</v>
      </c>
      <c r="C764" s="48" t="s">
        <v>9893</v>
      </c>
      <c r="D764" s="48" t="s">
        <v>113</v>
      </c>
      <c r="E764" s="47">
        <v>80205</v>
      </c>
      <c r="F764" s="46">
        <v>304</v>
      </c>
      <c r="G764" s="56">
        <v>7.7966666666666669</v>
      </c>
      <c r="H764" s="76"/>
      <c r="I764" s="79">
        <f t="shared" si="23"/>
        <v>0</v>
      </c>
      <c r="J764" s="78" t="str">
        <f t="shared" si="22"/>
        <v/>
      </c>
    </row>
    <row r="765" spans="1:10">
      <c r="A765" s="25">
        <v>764</v>
      </c>
      <c r="B765" s="25" t="s">
        <v>11</v>
      </c>
      <c r="C765" s="48" t="s">
        <v>432</v>
      </c>
      <c r="D765" s="48" t="s">
        <v>51</v>
      </c>
      <c r="E765" s="47">
        <v>80205</v>
      </c>
      <c r="F765" s="46">
        <v>143</v>
      </c>
      <c r="G765" s="56">
        <v>2.973333333333334</v>
      </c>
      <c r="H765" s="76"/>
      <c r="I765" s="79">
        <f t="shared" si="23"/>
        <v>0</v>
      </c>
      <c r="J765" s="78" t="str">
        <f t="shared" si="22"/>
        <v/>
      </c>
    </row>
    <row r="766" spans="1:10">
      <c r="A766" s="25">
        <v>765</v>
      </c>
      <c r="B766" s="25" t="s">
        <v>11</v>
      </c>
      <c r="C766" s="48" t="s">
        <v>9892</v>
      </c>
      <c r="D766" s="48" t="s">
        <v>447</v>
      </c>
      <c r="E766" s="47">
        <v>80205</v>
      </c>
      <c r="F766" s="46">
        <v>8</v>
      </c>
      <c r="G766" s="56">
        <v>23.55</v>
      </c>
      <c r="H766" s="76"/>
      <c r="I766" s="79">
        <f t="shared" si="23"/>
        <v>0</v>
      </c>
      <c r="J766" s="78" t="str">
        <f t="shared" si="22"/>
        <v/>
      </c>
    </row>
    <row r="767" spans="1:10">
      <c r="A767" s="25">
        <v>766</v>
      </c>
      <c r="B767" s="25" t="s">
        <v>11</v>
      </c>
      <c r="C767" s="48" t="s">
        <v>430</v>
      </c>
      <c r="D767" s="48" t="s">
        <v>51</v>
      </c>
      <c r="E767" s="47">
        <v>80205</v>
      </c>
      <c r="F767" s="46">
        <v>190</v>
      </c>
      <c r="G767" s="56">
        <v>0.73</v>
      </c>
      <c r="H767" s="76"/>
      <c r="I767" s="79">
        <f t="shared" si="23"/>
        <v>0</v>
      </c>
      <c r="J767" s="78" t="str">
        <f t="shared" si="22"/>
        <v/>
      </c>
    </row>
    <row r="768" spans="1:10">
      <c r="A768" s="25">
        <v>767</v>
      </c>
      <c r="B768" s="25" t="s">
        <v>11</v>
      </c>
      <c r="C768" s="48" t="s">
        <v>426</v>
      </c>
      <c r="D768" s="48" t="s">
        <v>425</v>
      </c>
      <c r="E768" s="47">
        <v>80205</v>
      </c>
      <c r="F768" s="46">
        <v>383</v>
      </c>
      <c r="G768" s="56">
        <v>1.06</v>
      </c>
      <c r="H768" s="76"/>
      <c r="I768" s="79">
        <f t="shared" si="23"/>
        <v>0</v>
      </c>
      <c r="J768" s="78" t="str">
        <f t="shared" si="22"/>
        <v/>
      </c>
    </row>
    <row r="769" spans="1:10">
      <c r="A769" s="25">
        <v>768</v>
      </c>
      <c r="B769" s="25" t="s">
        <v>11</v>
      </c>
      <c r="C769" s="48" t="s">
        <v>424</v>
      </c>
      <c r="D769" s="48" t="s">
        <v>51</v>
      </c>
      <c r="E769" s="47">
        <v>80205</v>
      </c>
      <c r="F769" s="46">
        <v>208</v>
      </c>
      <c r="G769" s="56">
        <v>1.3966666666666665</v>
      </c>
      <c r="H769" s="76"/>
      <c r="I769" s="79">
        <f t="shared" si="23"/>
        <v>0</v>
      </c>
      <c r="J769" s="78" t="str">
        <f t="shared" si="22"/>
        <v/>
      </c>
    </row>
    <row r="770" spans="1:10">
      <c r="A770" s="25">
        <v>769</v>
      </c>
      <c r="B770" s="25" t="s">
        <v>11</v>
      </c>
      <c r="C770" s="48" t="s">
        <v>3281</v>
      </c>
      <c r="D770" s="48" t="s">
        <v>51</v>
      </c>
      <c r="E770" s="47">
        <v>80205</v>
      </c>
      <c r="F770" s="46">
        <v>58</v>
      </c>
      <c r="G770" s="56">
        <v>1.5766666666666669</v>
      </c>
      <c r="H770" s="76"/>
      <c r="I770" s="79">
        <f t="shared" si="23"/>
        <v>0</v>
      </c>
      <c r="J770" s="78" t="str">
        <f t="shared" ref="J770:J833" si="24">IF(H:H&gt;G:G, "Above Estimated Unit Price", "")</f>
        <v/>
      </c>
    </row>
    <row r="771" spans="1:10">
      <c r="A771" s="25">
        <v>770</v>
      </c>
      <c r="B771" s="25" t="s">
        <v>11</v>
      </c>
      <c r="C771" s="48" t="s">
        <v>6870</v>
      </c>
      <c r="D771" s="48" t="s">
        <v>51</v>
      </c>
      <c r="E771" s="47">
        <v>80205</v>
      </c>
      <c r="F771" s="46">
        <v>24</v>
      </c>
      <c r="G771" s="56">
        <v>3.3333333333333339</v>
      </c>
      <c r="H771" s="76"/>
      <c r="I771" s="79">
        <f t="shared" ref="I771:I834" si="25">H771*F771</f>
        <v>0</v>
      </c>
      <c r="J771" s="78" t="str">
        <f t="shared" si="24"/>
        <v/>
      </c>
    </row>
    <row r="772" spans="1:10">
      <c r="A772" s="25">
        <v>771</v>
      </c>
      <c r="B772" s="25" t="s">
        <v>11</v>
      </c>
      <c r="C772" s="48" t="s">
        <v>9891</v>
      </c>
      <c r="D772" s="48" t="s">
        <v>619</v>
      </c>
      <c r="E772" s="47">
        <v>80205</v>
      </c>
      <c r="F772" s="46">
        <v>194</v>
      </c>
      <c r="G772" s="56">
        <v>0.8833333333333333</v>
      </c>
      <c r="H772" s="76"/>
      <c r="I772" s="79">
        <f t="shared" si="25"/>
        <v>0</v>
      </c>
      <c r="J772" s="78" t="str">
        <f t="shared" si="24"/>
        <v/>
      </c>
    </row>
    <row r="773" spans="1:10">
      <c r="A773" s="25">
        <v>772</v>
      </c>
      <c r="B773" s="25" t="s">
        <v>11</v>
      </c>
      <c r="C773" s="48" t="s">
        <v>9890</v>
      </c>
      <c r="D773" s="48" t="s">
        <v>9889</v>
      </c>
      <c r="E773" s="47">
        <v>80205</v>
      </c>
      <c r="F773" s="46">
        <v>16</v>
      </c>
      <c r="G773" s="56">
        <v>7.6833333333333327</v>
      </c>
      <c r="H773" s="76"/>
      <c r="I773" s="79">
        <f t="shared" si="25"/>
        <v>0</v>
      </c>
      <c r="J773" s="78" t="str">
        <f t="shared" si="24"/>
        <v/>
      </c>
    </row>
    <row r="774" spans="1:10">
      <c r="A774" s="25">
        <v>773</v>
      </c>
      <c r="B774" s="25" t="s">
        <v>11</v>
      </c>
      <c r="C774" s="48" t="s">
        <v>9888</v>
      </c>
      <c r="D774" s="48" t="s">
        <v>9887</v>
      </c>
      <c r="E774" s="47">
        <v>80205</v>
      </c>
      <c r="F774" s="46">
        <v>13</v>
      </c>
      <c r="G774" s="56">
        <v>6.0233333333333334</v>
      </c>
      <c r="H774" s="76"/>
      <c r="I774" s="79">
        <f t="shared" si="25"/>
        <v>0</v>
      </c>
      <c r="J774" s="78" t="str">
        <f t="shared" si="24"/>
        <v/>
      </c>
    </row>
    <row r="775" spans="1:10">
      <c r="A775" s="25">
        <v>774</v>
      </c>
      <c r="B775" s="25" t="s">
        <v>11</v>
      </c>
      <c r="C775" s="48" t="s">
        <v>9886</v>
      </c>
      <c r="D775" s="48" t="s">
        <v>262</v>
      </c>
      <c r="E775" s="47">
        <v>80205</v>
      </c>
      <c r="F775" s="46">
        <v>18</v>
      </c>
      <c r="G775" s="56">
        <v>3.11</v>
      </c>
      <c r="H775" s="76"/>
      <c r="I775" s="79">
        <f t="shared" si="25"/>
        <v>0</v>
      </c>
      <c r="J775" s="78" t="str">
        <f t="shared" si="24"/>
        <v/>
      </c>
    </row>
    <row r="776" spans="1:10">
      <c r="A776" s="25">
        <v>775</v>
      </c>
      <c r="B776" s="25" t="s">
        <v>11</v>
      </c>
      <c r="C776" s="48" t="s">
        <v>9885</v>
      </c>
      <c r="D776" s="48" t="s">
        <v>300</v>
      </c>
      <c r="E776" s="47">
        <v>80205</v>
      </c>
      <c r="F776" s="46">
        <v>32</v>
      </c>
      <c r="G776" s="56">
        <v>28.146666666666672</v>
      </c>
      <c r="H776" s="76"/>
      <c r="I776" s="79">
        <f t="shared" si="25"/>
        <v>0</v>
      </c>
      <c r="J776" s="78" t="str">
        <f t="shared" si="24"/>
        <v/>
      </c>
    </row>
    <row r="777" spans="1:10">
      <c r="A777" s="25">
        <v>776</v>
      </c>
      <c r="B777" s="25" t="s">
        <v>11</v>
      </c>
      <c r="C777" s="48" t="s">
        <v>9884</v>
      </c>
      <c r="D777" s="48" t="s">
        <v>282</v>
      </c>
      <c r="E777" s="47">
        <v>80205</v>
      </c>
      <c r="F777" s="46">
        <v>32</v>
      </c>
      <c r="G777" s="56">
        <v>2.6333333333333333</v>
      </c>
      <c r="H777" s="76"/>
      <c r="I777" s="79">
        <f t="shared" si="25"/>
        <v>0</v>
      </c>
      <c r="J777" s="78" t="str">
        <f t="shared" si="24"/>
        <v/>
      </c>
    </row>
    <row r="778" spans="1:10">
      <c r="A778" s="25">
        <v>777</v>
      </c>
      <c r="B778" s="25" t="s">
        <v>11</v>
      </c>
      <c r="C778" s="48" t="s">
        <v>9883</v>
      </c>
      <c r="D778" s="48" t="s">
        <v>282</v>
      </c>
      <c r="E778" s="47">
        <v>80205</v>
      </c>
      <c r="F778" s="46">
        <v>45</v>
      </c>
      <c r="G778" s="56">
        <v>2.6166666666666671</v>
      </c>
      <c r="H778" s="76"/>
      <c r="I778" s="79">
        <f t="shared" si="25"/>
        <v>0</v>
      </c>
      <c r="J778" s="78" t="str">
        <f t="shared" si="24"/>
        <v/>
      </c>
    </row>
    <row r="779" spans="1:10">
      <c r="A779" s="25">
        <v>778</v>
      </c>
      <c r="B779" s="25" t="s">
        <v>11</v>
      </c>
      <c r="C779" s="48" t="s">
        <v>9882</v>
      </c>
      <c r="D779" s="48" t="s">
        <v>883</v>
      </c>
      <c r="E779" s="47">
        <v>80205</v>
      </c>
      <c r="F779" s="46">
        <v>20</v>
      </c>
      <c r="G779" s="56">
        <v>34.483333333333334</v>
      </c>
      <c r="H779" s="76"/>
      <c r="I779" s="79">
        <f t="shared" si="25"/>
        <v>0</v>
      </c>
      <c r="J779" s="78" t="str">
        <f t="shared" si="24"/>
        <v/>
      </c>
    </row>
    <row r="780" spans="1:10">
      <c r="A780" s="25">
        <v>779</v>
      </c>
      <c r="B780" s="25" t="s">
        <v>11</v>
      </c>
      <c r="C780" s="48" t="s">
        <v>3251</v>
      </c>
      <c r="D780" s="48" t="s">
        <v>196</v>
      </c>
      <c r="E780" s="47">
        <v>88044</v>
      </c>
      <c r="F780" s="46">
        <v>50</v>
      </c>
      <c r="G780" s="56">
        <v>42.846666666666671</v>
      </c>
      <c r="H780" s="76"/>
      <c r="I780" s="79">
        <f t="shared" si="25"/>
        <v>0</v>
      </c>
      <c r="J780" s="78" t="str">
        <f t="shared" si="24"/>
        <v/>
      </c>
    </row>
    <row r="781" spans="1:10">
      <c r="A781" s="25">
        <v>780</v>
      </c>
      <c r="B781" s="25" t="s">
        <v>11</v>
      </c>
      <c r="C781" s="48" t="s">
        <v>3251</v>
      </c>
      <c r="D781" s="48" t="s">
        <v>196</v>
      </c>
      <c r="E781" s="47">
        <v>80205</v>
      </c>
      <c r="F781" s="46">
        <v>70</v>
      </c>
      <c r="G781" s="56">
        <v>64.06</v>
      </c>
      <c r="H781" s="76"/>
      <c r="I781" s="79">
        <f t="shared" si="25"/>
        <v>0</v>
      </c>
      <c r="J781" s="78" t="str">
        <f t="shared" si="24"/>
        <v/>
      </c>
    </row>
    <row r="782" spans="1:10">
      <c r="A782" s="25">
        <v>781</v>
      </c>
      <c r="B782" s="25" t="s">
        <v>11</v>
      </c>
      <c r="C782" s="48" t="s">
        <v>9880</v>
      </c>
      <c r="D782" s="48" t="s">
        <v>196</v>
      </c>
      <c r="E782" s="47">
        <v>80205</v>
      </c>
      <c r="F782" s="46">
        <v>60</v>
      </c>
      <c r="G782" s="56">
        <v>45.04</v>
      </c>
      <c r="H782" s="76"/>
      <c r="I782" s="79">
        <f t="shared" si="25"/>
        <v>0</v>
      </c>
      <c r="J782" s="78" t="str">
        <f t="shared" si="24"/>
        <v/>
      </c>
    </row>
    <row r="783" spans="1:10">
      <c r="A783" s="25">
        <v>782</v>
      </c>
      <c r="B783" s="25" t="s">
        <v>11</v>
      </c>
      <c r="C783" s="48" t="s">
        <v>9879</v>
      </c>
      <c r="D783" s="48" t="s">
        <v>9878</v>
      </c>
      <c r="E783" s="47">
        <v>80205</v>
      </c>
      <c r="F783" s="46">
        <v>20</v>
      </c>
      <c r="G783" s="56">
        <v>124.02333333333335</v>
      </c>
      <c r="H783" s="76"/>
      <c r="I783" s="79">
        <f t="shared" si="25"/>
        <v>0</v>
      </c>
      <c r="J783" s="78" t="str">
        <f t="shared" si="24"/>
        <v/>
      </c>
    </row>
    <row r="784" spans="1:10">
      <c r="A784" s="25">
        <v>783</v>
      </c>
      <c r="B784" s="25" t="s">
        <v>11</v>
      </c>
      <c r="C784" s="48" t="s">
        <v>9877</v>
      </c>
      <c r="D784" s="48" t="s">
        <v>351</v>
      </c>
      <c r="E784" s="47">
        <v>80205</v>
      </c>
      <c r="F784" s="46">
        <v>15</v>
      </c>
      <c r="G784" s="56">
        <v>3.81</v>
      </c>
      <c r="H784" s="76"/>
      <c r="I784" s="79">
        <f t="shared" si="25"/>
        <v>0</v>
      </c>
      <c r="J784" s="78" t="str">
        <f t="shared" si="24"/>
        <v/>
      </c>
    </row>
    <row r="785" spans="1:10">
      <c r="A785" s="25">
        <v>784</v>
      </c>
      <c r="B785" s="25" t="s">
        <v>11</v>
      </c>
      <c r="C785" s="48" t="s">
        <v>3243</v>
      </c>
      <c r="D785" s="48" t="s">
        <v>315</v>
      </c>
      <c r="E785" s="47">
        <v>80205</v>
      </c>
      <c r="F785" s="46">
        <v>50</v>
      </c>
      <c r="G785" s="56">
        <v>5.0633333333333326</v>
      </c>
      <c r="H785" s="76"/>
      <c r="I785" s="79">
        <f t="shared" si="25"/>
        <v>0</v>
      </c>
      <c r="J785" s="78" t="str">
        <f t="shared" si="24"/>
        <v/>
      </c>
    </row>
    <row r="786" spans="1:10">
      <c r="A786" s="25">
        <v>785</v>
      </c>
      <c r="B786" s="25" t="s">
        <v>11</v>
      </c>
      <c r="C786" s="48" t="s">
        <v>9876</v>
      </c>
      <c r="D786" s="48" t="s">
        <v>2129</v>
      </c>
      <c r="E786" s="47">
        <v>80205</v>
      </c>
      <c r="F786" s="46">
        <v>69</v>
      </c>
      <c r="G786" s="56">
        <v>0.91</v>
      </c>
      <c r="H786" s="76"/>
      <c r="I786" s="79">
        <f t="shared" si="25"/>
        <v>0</v>
      </c>
      <c r="J786" s="78" t="str">
        <f t="shared" si="24"/>
        <v/>
      </c>
    </row>
    <row r="787" spans="1:10">
      <c r="A787" s="25">
        <v>786</v>
      </c>
      <c r="B787" s="25" t="s">
        <v>11</v>
      </c>
      <c r="C787" s="48" t="s">
        <v>9875</v>
      </c>
      <c r="D787" s="48" t="s">
        <v>282</v>
      </c>
      <c r="E787" s="47">
        <v>80205</v>
      </c>
      <c r="F787" s="46">
        <v>50</v>
      </c>
      <c r="G787" s="56">
        <v>3.72</v>
      </c>
      <c r="H787" s="76"/>
      <c r="I787" s="79">
        <f t="shared" si="25"/>
        <v>0</v>
      </c>
      <c r="J787" s="78" t="str">
        <f t="shared" si="24"/>
        <v/>
      </c>
    </row>
    <row r="788" spans="1:10">
      <c r="A788" s="25">
        <v>787</v>
      </c>
      <c r="B788" s="25" t="s">
        <v>11</v>
      </c>
      <c r="C788" s="48" t="s">
        <v>9874</v>
      </c>
      <c r="D788" s="48" t="s">
        <v>79</v>
      </c>
      <c r="E788" s="47">
        <v>80205</v>
      </c>
      <c r="F788" s="46">
        <v>9</v>
      </c>
      <c r="G788" s="56">
        <v>7.4799999999999995</v>
      </c>
      <c r="H788" s="76"/>
      <c r="I788" s="79">
        <f t="shared" si="25"/>
        <v>0</v>
      </c>
      <c r="J788" s="78" t="str">
        <f t="shared" si="24"/>
        <v/>
      </c>
    </row>
    <row r="789" spans="1:10">
      <c r="A789" s="25">
        <v>788</v>
      </c>
      <c r="B789" s="25" t="s">
        <v>11</v>
      </c>
      <c r="C789" s="48" t="s">
        <v>9873</v>
      </c>
      <c r="D789" s="48" t="s">
        <v>262</v>
      </c>
      <c r="E789" s="47">
        <v>80205</v>
      </c>
      <c r="F789" s="46">
        <v>17</v>
      </c>
      <c r="G789" s="56">
        <v>7.0933333333333328</v>
      </c>
      <c r="H789" s="76"/>
      <c r="I789" s="79">
        <f t="shared" si="25"/>
        <v>0</v>
      </c>
      <c r="J789" s="78" t="str">
        <f t="shared" si="24"/>
        <v/>
      </c>
    </row>
    <row r="790" spans="1:10">
      <c r="A790" s="25">
        <v>789</v>
      </c>
      <c r="B790" s="25" t="s">
        <v>11</v>
      </c>
      <c r="C790" s="48" t="s">
        <v>9872</v>
      </c>
      <c r="D790" s="48" t="s">
        <v>316</v>
      </c>
      <c r="E790" s="47">
        <v>80205</v>
      </c>
      <c r="F790" s="46">
        <v>11</v>
      </c>
      <c r="G790" s="56">
        <v>6.36</v>
      </c>
      <c r="H790" s="76"/>
      <c r="I790" s="79">
        <f t="shared" si="25"/>
        <v>0</v>
      </c>
      <c r="J790" s="78" t="str">
        <f t="shared" si="24"/>
        <v/>
      </c>
    </row>
    <row r="791" spans="1:10">
      <c r="A791" s="25">
        <v>790</v>
      </c>
      <c r="B791" s="25" t="s">
        <v>11</v>
      </c>
      <c r="C791" s="48" t="s">
        <v>9871</v>
      </c>
      <c r="D791" s="48" t="s">
        <v>70</v>
      </c>
      <c r="E791" s="47">
        <v>80205</v>
      </c>
      <c r="F791" s="46">
        <v>28</v>
      </c>
      <c r="G791" s="56">
        <v>5.496666666666667</v>
      </c>
      <c r="H791" s="76"/>
      <c r="I791" s="79">
        <f t="shared" si="25"/>
        <v>0</v>
      </c>
      <c r="J791" s="78" t="str">
        <f t="shared" si="24"/>
        <v/>
      </c>
    </row>
    <row r="792" spans="1:10">
      <c r="A792" s="25">
        <v>791</v>
      </c>
      <c r="B792" s="25" t="s">
        <v>11</v>
      </c>
      <c r="C792" s="48" t="s">
        <v>9870</v>
      </c>
      <c r="D792" s="48" t="s">
        <v>9869</v>
      </c>
      <c r="E792" s="47">
        <v>80205</v>
      </c>
      <c r="F792" s="46">
        <v>282</v>
      </c>
      <c r="G792" s="56">
        <v>4.2766666666666664</v>
      </c>
      <c r="H792" s="76"/>
      <c r="I792" s="79">
        <f t="shared" si="25"/>
        <v>0</v>
      </c>
      <c r="J792" s="78" t="str">
        <f t="shared" si="24"/>
        <v/>
      </c>
    </row>
    <row r="793" spans="1:10">
      <c r="A793" s="25">
        <v>792</v>
      </c>
      <c r="B793" s="25" t="s">
        <v>11</v>
      </c>
      <c r="C793" s="48" t="s">
        <v>9868</v>
      </c>
      <c r="D793" s="48" t="s">
        <v>9867</v>
      </c>
      <c r="E793" s="47">
        <v>80205</v>
      </c>
      <c r="F793" s="46">
        <v>35</v>
      </c>
      <c r="G793" s="56">
        <v>2.6466666666666669</v>
      </c>
      <c r="H793" s="76"/>
      <c r="I793" s="79">
        <f t="shared" si="25"/>
        <v>0</v>
      </c>
      <c r="J793" s="78" t="str">
        <f t="shared" si="24"/>
        <v/>
      </c>
    </row>
    <row r="794" spans="1:10">
      <c r="A794" s="25">
        <v>793</v>
      </c>
      <c r="B794" s="25" t="s">
        <v>11</v>
      </c>
      <c r="C794" s="48" t="s">
        <v>9866</v>
      </c>
      <c r="D794" s="48" t="s">
        <v>316</v>
      </c>
      <c r="E794" s="47">
        <v>80205</v>
      </c>
      <c r="F794" s="46">
        <v>12</v>
      </c>
      <c r="G794" s="56">
        <v>6.2733333333333334</v>
      </c>
      <c r="H794" s="76"/>
      <c r="I794" s="79">
        <f t="shared" si="25"/>
        <v>0</v>
      </c>
      <c r="J794" s="78" t="str">
        <f t="shared" si="24"/>
        <v/>
      </c>
    </row>
    <row r="795" spans="1:10">
      <c r="A795" s="25">
        <v>794</v>
      </c>
      <c r="B795" s="25" t="s">
        <v>11</v>
      </c>
      <c r="C795" s="48" t="s">
        <v>9865</v>
      </c>
      <c r="D795" s="48" t="s">
        <v>313</v>
      </c>
      <c r="E795" s="47">
        <v>80205</v>
      </c>
      <c r="F795" s="46">
        <v>8</v>
      </c>
      <c r="G795" s="56">
        <v>7.71</v>
      </c>
      <c r="H795" s="76"/>
      <c r="I795" s="79">
        <f t="shared" si="25"/>
        <v>0</v>
      </c>
      <c r="J795" s="78" t="str">
        <f t="shared" si="24"/>
        <v/>
      </c>
    </row>
    <row r="796" spans="1:10">
      <c r="A796" s="25">
        <v>795</v>
      </c>
      <c r="B796" s="25" t="s">
        <v>11</v>
      </c>
      <c r="C796" s="48" t="s">
        <v>9864</v>
      </c>
      <c r="D796" s="48" t="s">
        <v>313</v>
      </c>
      <c r="E796" s="47">
        <v>80205</v>
      </c>
      <c r="F796" s="46">
        <v>31</v>
      </c>
      <c r="G796" s="56">
        <v>9.89</v>
      </c>
      <c r="H796" s="76"/>
      <c r="I796" s="79">
        <f t="shared" si="25"/>
        <v>0</v>
      </c>
      <c r="J796" s="78" t="str">
        <f t="shared" si="24"/>
        <v/>
      </c>
    </row>
    <row r="797" spans="1:10">
      <c r="A797" s="25">
        <v>796</v>
      </c>
      <c r="B797" s="25" t="s">
        <v>11</v>
      </c>
      <c r="C797" s="48" t="s">
        <v>9863</v>
      </c>
      <c r="D797" s="48" t="s">
        <v>313</v>
      </c>
      <c r="E797" s="47">
        <v>80205</v>
      </c>
      <c r="F797" s="46">
        <v>40</v>
      </c>
      <c r="G797" s="56">
        <v>1.2700000000000002</v>
      </c>
      <c r="H797" s="76"/>
      <c r="I797" s="79">
        <f t="shared" si="25"/>
        <v>0</v>
      </c>
      <c r="J797" s="78" t="str">
        <f t="shared" si="24"/>
        <v/>
      </c>
    </row>
    <row r="798" spans="1:10">
      <c r="A798" s="25">
        <v>797</v>
      </c>
      <c r="B798" s="25" t="s">
        <v>11</v>
      </c>
      <c r="C798" s="48" t="s">
        <v>9862</v>
      </c>
      <c r="D798" s="48" t="s">
        <v>358</v>
      </c>
      <c r="E798" s="47">
        <v>80205</v>
      </c>
      <c r="F798" s="46">
        <v>5</v>
      </c>
      <c r="G798" s="56">
        <v>10.963333333333333</v>
      </c>
      <c r="H798" s="76"/>
      <c r="I798" s="79">
        <f t="shared" si="25"/>
        <v>0</v>
      </c>
      <c r="J798" s="78" t="str">
        <f t="shared" si="24"/>
        <v/>
      </c>
    </row>
    <row r="799" spans="1:10">
      <c r="A799" s="25">
        <v>798</v>
      </c>
      <c r="B799" s="25" t="s">
        <v>11</v>
      </c>
      <c r="C799" s="48" t="s">
        <v>314</v>
      </c>
      <c r="D799" s="48" t="s">
        <v>313</v>
      </c>
      <c r="E799" s="47">
        <v>80205</v>
      </c>
      <c r="F799" s="46">
        <v>30</v>
      </c>
      <c r="G799" s="56">
        <v>6.9333333333333336</v>
      </c>
      <c r="H799" s="76"/>
      <c r="I799" s="79">
        <f t="shared" si="25"/>
        <v>0</v>
      </c>
      <c r="J799" s="78" t="str">
        <f t="shared" si="24"/>
        <v/>
      </c>
    </row>
    <row r="800" spans="1:10">
      <c r="A800" s="25">
        <v>799</v>
      </c>
      <c r="B800" s="25" t="s">
        <v>11</v>
      </c>
      <c r="C800" s="48" t="s">
        <v>9861</v>
      </c>
      <c r="D800" s="48" t="s">
        <v>262</v>
      </c>
      <c r="E800" s="47">
        <v>80205</v>
      </c>
      <c r="F800" s="46">
        <v>64</v>
      </c>
      <c r="G800" s="56">
        <v>0.94333333333333336</v>
      </c>
      <c r="H800" s="76"/>
      <c r="I800" s="79">
        <f t="shared" si="25"/>
        <v>0</v>
      </c>
      <c r="J800" s="78" t="str">
        <f t="shared" si="24"/>
        <v/>
      </c>
    </row>
    <row r="801" spans="1:10">
      <c r="A801" s="25">
        <v>800</v>
      </c>
      <c r="B801" s="25" t="s">
        <v>11</v>
      </c>
      <c r="C801" s="48" t="s">
        <v>9860</v>
      </c>
      <c r="D801" s="48" t="s">
        <v>79</v>
      </c>
      <c r="E801" s="47">
        <v>80205</v>
      </c>
      <c r="F801" s="46">
        <v>23</v>
      </c>
      <c r="G801" s="56">
        <v>9.9666666666666668</v>
      </c>
      <c r="H801" s="76"/>
      <c r="I801" s="79">
        <f t="shared" si="25"/>
        <v>0</v>
      </c>
      <c r="J801" s="78" t="str">
        <f t="shared" si="24"/>
        <v/>
      </c>
    </row>
    <row r="802" spans="1:10">
      <c r="A802" s="25">
        <v>801</v>
      </c>
      <c r="B802" s="25" t="s">
        <v>11</v>
      </c>
      <c r="C802" s="48" t="s">
        <v>9859</v>
      </c>
      <c r="D802" s="48" t="s">
        <v>262</v>
      </c>
      <c r="E802" s="47">
        <v>80205</v>
      </c>
      <c r="F802" s="46">
        <v>78</v>
      </c>
      <c r="G802" s="56">
        <v>2.2966666666666669</v>
      </c>
      <c r="H802" s="76"/>
      <c r="I802" s="79">
        <f t="shared" si="25"/>
        <v>0</v>
      </c>
      <c r="J802" s="78" t="str">
        <f t="shared" si="24"/>
        <v/>
      </c>
    </row>
    <row r="803" spans="1:10">
      <c r="A803" s="25">
        <v>802</v>
      </c>
      <c r="B803" s="25" t="s">
        <v>11</v>
      </c>
      <c r="C803" s="48" t="s">
        <v>9858</v>
      </c>
      <c r="D803" s="48" t="s">
        <v>262</v>
      </c>
      <c r="E803" s="47">
        <v>80205</v>
      </c>
      <c r="F803" s="46">
        <v>24</v>
      </c>
      <c r="G803" s="56">
        <v>2.2033333333333331</v>
      </c>
      <c r="H803" s="76"/>
      <c r="I803" s="79">
        <f t="shared" si="25"/>
        <v>0</v>
      </c>
      <c r="J803" s="78" t="str">
        <f t="shared" si="24"/>
        <v/>
      </c>
    </row>
    <row r="804" spans="1:10">
      <c r="A804" s="25">
        <v>803</v>
      </c>
      <c r="B804" s="25" t="s">
        <v>11</v>
      </c>
      <c r="C804" s="48" t="s">
        <v>9857</v>
      </c>
      <c r="D804" s="48" t="s">
        <v>282</v>
      </c>
      <c r="E804" s="47">
        <v>80205</v>
      </c>
      <c r="F804" s="46">
        <v>48</v>
      </c>
      <c r="G804" s="56">
        <v>1.9833333333333332</v>
      </c>
      <c r="H804" s="76"/>
      <c r="I804" s="79">
        <f t="shared" si="25"/>
        <v>0</v>
      </c>
      <c r="J804" s="78" t="str">
        <f t="shared" si="24"/>
        <v/>
      </c>
    </row>
    <row r="805" spans="1:10">
      <c r="A805" s="25">
        <v>804</v>
      </c>
      <c r="B805" s="25" t="s">
        <v>11</v>
      </c>
      <c r="C805" s="48" t="s">
        <v>9856</v>
      </c>
      <c r="D805" s="48" t="s">
        <v>282</v>
      </c>
      <c r="E805" s="47">
        <v>80205</v>
      </c>
      <c r="F805" s="46">
        <v>54</v>
      </c>
      <c r="G805" s="56">
        <v>2.48</v>
      </c>
      <c r="H805" s="76"/>
      <c r="I805" s="79">
        <f t="shared" si="25"/>
        <v>0</v>
      </c>
      <c r="J805" s="78" t="str">
        <f t="shared" si="24"/>
        <v/>
      </c>
    </row>
    <row r="806" spans="1:10">
      <c r="A806" s="25">
        <v>805</v>
      </c>
      <c r="B806" s="25" t="s">
        <v>11</v>
      </c>
      <c r="C806" s="48" t="s">
        <v>306</v>
      </c>
      <c r="D806" s="48" t="s">
        <v>262</v>
      </c>
      <c r="E806" s="47">
        <v>80205</v>
      </c>
      <c r="F806" s="46">
        <v>64</v>
      </c>
      <c r="G806" s="56">
        <v>2.31</v>
      </c>
      <c r="H806" s="76"/>
      <c r="I806" s="79">
        <f t="shared" si="25"/>
        <v>0</v>
      </c>
      <c r="J806" s="78" t="str">
        <f t="shared" si="24"/>
        <v/>
      </c>
    </row>
    <row r="807" spans="1:10">
      <c r="A807" s="25">
        <v>806</v>
      </c>
      <c r="B807" s="25" t="s">
        <v>11</v>
      </c>
      <c r="C807" s="48" t="s">
        <v>9855</v>
      </c>
      <c r="D807" s="48" t="s">
        <v>282</v>
      </c>
      <c r="E807" s="47">
        <v>80205</v>
      </c>
      <c r="F807" s="46">
        <v>99</v>
      </c>
      <c r="G807" s="56">
        <v>3.16</v>
      </c>
      <c r="H807" s="76"/>
      <c r="I807" s="79">
        <f t="shared" si="25"/>
        <v>0</v>
      </c>
      <c r="J807" s="78" t="str">
        <f t="shared" si="24"/>
        <v/>
      </c>
    </row>
    <row r="808" spans="1:10">
      <c r="A808" s="25">
        <v>807</v>
      </c>
      <c r="B808" s="25" t="s">
        <v>11</v>
      </c>
      <c r="C808" s="48" t="s">
        <v>9854</v>
      </c>
      <c r="D808" s="48" t="s">
        <v>262</v>
      </c>
      <c r="E808" s="47">
        <v>80205</v>
      </c>
      <c r="F808" s="46">
        <v>27</v>
      </c>
      <c r="G808" s="56">
        <v>3.69</v>
      </c>
      <c r="H808" s="76"/>
      <c r="I808" s="79">
        <f t="shared" si="25"/>
        <v>0</v>
      </c>
      <c r="J808" s="78" t="str">
        <f t="shared" si="24"/>
        <v/>
      </c>
    </row>
    <row r="809" spans="1:10">
      <c r="A809" s="25">
        <v>808</v>
      </c>
      <c r="B809" s="25" t="s">
        <v>11</v>
      </c>
      <c r="C809" s="48" t="s">
        <v>9853</v>
      </c>
      <c r="D809" s="48" t="s">
        <v>300</v>
      </c>
      <c r="E809" s="47">
        <v>80205</v>
      </c>
      <c r="F809" s="46">
        <v>5</v>
      </c>
      <c r="G809" s="56">
        <v>12.56</v>
      </c>
      <c r="H809" s="76"/>
      <c r="I809" s="79">
        <f t="shared" si="25"/>
        <v>0</v>
      </c>
      <c r="J809" s="78" t="str">
        <f t="shared" si="24"/>
        <v/>
      </c>
    </row>
    <row r="810" spans="1:10">
      <c r="A810" s="25">
        <v>809</v>
      </c>
      <c r="B810" s="25" t="s">
        <v>11</v>
      </c>
      <c r="C810" s="48" t="s">
        <v>9852</v>
      </c>
      <c r="D810" s="48" t="s">
        <v>9851</v>
      </c>
      <c r="E810" s="47">
        <v>80205</v>
      </c>
      <c r="F810" s="46">
        <v>11</v>
      </c>
      <c r="G810" s="56">
        <v>10.18</v>
      </c>
      <c r="H810" s="76"/>
      <c r="I810" s="79">
        <f t="shared" si="25"/>
        <v>0</v>
      </c>
      <c r="J810" s="78" t="str">
        <f t="shared" si="24"/>
        <v/>
      </c>
    </row>
    <row r="811" spans="1:10">
      <c r="A811" s="25">
        <v>810</v>
      </c>
      <c r="B811" s="25" t="s">
        <v>11</v>
      </c>
      <c r="C811" s="48" t="s">
        <v>297</v>
      </c>
      <c r="D811" s="48" t="s">
        <v>262</v>
      </c>
      <c r="E811" s="47">
        <v>80205</v>
      </c>
      <c r="F811" s="46">
        <v>140</v>
      </c>
      <c r="G811" s="56">
        <v>10.883333333333333</v>
      </c>
      <c r="H811" s="76"/>
      <c r="I811" s="79">
        <f t="shared" si="25"/>
        <v>0</v>
      </c>
      <c r="J811" s="78" t="str">
        <f t="shared" si="24"/>
        <v/>
      </c>
    </row>
    <row r="812" spans="1:10">
      <c r="A812" s="25">
        <v>811</v>
      </c>
      <c r="B812" s="25" t="s">
        <v>11</v>
      </c>
      <c r="C812" s="48" t="s">
        <v>9850</v>
      </c>
      <c r="D812" s="48" t="s">
        <v>262</v>
      </c>
      <c r="E812" s="47">
        <v>80205</v>
      </c>
      <c r="F812" s="46">
        <v>308</v>
      </c>
      <c r="G812" s="56">
        <v>1.0133333333333334</v>
      </c>
      <c r="H812" s="76"/>
      <c r="I812" s="79">
        <f t="shared" si="25"/>
        <v>0</v>
      </c>
      <c r="J812" s="78" t="str">
        <f t="shared" si="24"/>
        <v/>
      </c>
    </row>
    <row r="813" spans="1:10">
      <c r="A813" s="25">
        <v>812</v>
      </c>
      <c r="B813" s="25" t="s">
        <v>11</v>
      </c>
      <c r="C813" s="48" t="s">
        <v>9849</v>
      </c>
      <c r="D813" s="48" t="s">
        <v>79</v>
      </c>
      <c r="E813" s="47">
        <v>80205</v>
      </c>
      <c r="F813" s="46">
        <v>21</v>
      </c>
      <c r="G813" s="56">
        <v>2.65</v>
      </c>
      <c r="H813" s="76"/>
      <c r="I813" s="79">
        <f t="shared" si="25"/>
        <v>0</v>
      </c>
      <c r="J813" s="78" t="str">
        <f t="shared" si="24"/>
        <v/>
      </c>
    </row>
    <row r="814" spans="1:10">
      <c r="A814" s="25">
        <v>813</v>
      </c>
      <c r="B814" s="25" t="s">
        <v>11</v>
      </c>
      <c r="C814" s="48" t="s">
        <v>266</v>
      </c>
      <c r="D814" s="48" t="s">
        <v>262</v>
      </c>
      <c r="E814" s="47">
        <v>80205</v>
      </c>
      <c r="F814" s="46">
        <v>26</v>
      </c>
      <c r="G814" s="56">
        <v>2.8833333333333333</v>
      </c>
      <c r="H814" s="76"/>
      <c r="I814" s="79">
        <f t="shared" si="25"/>
        <v>0</v>
      </c>
      <c r="J814" s="78" t="str">
        <f t="shared" si="24"/>
        <v/>
      </c>
    </row>
    <row r="815" spans="1:10">
      <c r="A815" s="25">
        <v>814</v>
      </c>
      <c r="B815" s="25" t="s">
        <v>11</v>
      </c>
      <c r="C815" s="48" t="s">
        <v>9848</v>
      </c>
      <c r="D815" s="48" t="s">
        <v>252</v>
      </c>
      <c r="E815" s="47">
        <v>80205</v>
      </c>
      <c r="F815" s="46">
        <v>68</v>
      </c>
      <c r="G815" s="56">
        <v>3.42</v>
      </c>
      <c r="H815" s="76"/>
      <c r="I815" s="79">
        <f t="shared" si="25"/>
        <v>0</v>
      </c>
      <c r="J815" s="78" t="str">
        <f t="shared" si="24"/>
        <v/>
      </c>
    </row>
    <row r="816" spans="1:10">
      <c r="A816" s="25">
        <v>815</v>
      </c>
      <c r="B816" s="25" t="s">
        <v>11</v>
      </c>
      <c r="C816" s="48" t="s">
        <v>9847</v>
      </c>
      <c r="D816" s="48" t="s">
        <v>252</v>
      </c>
      <c r="E816" s="47">
        <v>80205</v>
      </c>
      <c r="F816" s="46">
        <v>12</v>
      </c>
      <c r="G816" s="56">
        <v>4.49</v>
      </c>
      <c r="H816" s="76"/>
      <c r="I816" s="79">
        <f t="shared" si="25"/>
        <v>0</v>
      </c>
      <c r="J816" s="78" t="str">
        <f t="shared" si="24"/>
        <v/>
      </c>
    </row>
    <row r="817" spans="1:10">
      <c r="A817" s="25">
        <v>816</v>
      </c>
      <c r="B817" s="25" t="s">
        <v>11</v>
      </c>
      <c r="C817" s="48" t="s">
        <v>9846</v>
      </c>
      <c r="D817" s="48" t="s">
        <v>252</v>
      </c>
      <c r="E817" s="47">
        <v>80205</v>
      </c>
      <c r="F817" s="46">
        <v>33</v>
      </c>
      <c r="G817" s="56">
        <v>5.4066666666666672</v>
      </c>
      <c r="H817" s="76"/>
      <c r="I817" s="79">
        <f t="shared" si="25"/>
        <v>0</v>
      </c>
      <c r="J817" s="78" t="str">
        <f t="shared" si="24"/>
        <v/>
      </c>
    </row>
    <row r="818" spans="1:10">
      <c r="A818" s="25">
        <v>817</v>
      </c>
      <c r="B818" s="25" t="s">
        <v>11</v>
      </c>
      <c r="C818" s="48" t="s">
        <v>9845</v>
      </c>
      <c r="D818" s="48" t="s">
        <v>254</v>
      </c>
      <c r="E818" s="47">
        <v>80205</v>
      </c>
      <c r="F818" s="46">
        <v>26</v>
      </c>
      <c r="G818" s="56">
        <v>2.0533333333333332</v>
      </c>
      <c r="H818" s="76"/>
      <c r="I818" s="79">
        <f t="shared" si="25"/>
        <v>0</v>
      </c>
      <c r="J818" s="78" t="str">
        <f t="shared" si="24"/>
        <v/>
      </c>
    </row>
    <row r="819" spans="1:10">
      <c r="A819" s="25">
        <v>818</v>
      </c>
      <c r="B819" s="25" t="s">
        <v>11</v>
      </c>
      <c r="C819" s="48" t="s">
        <v>9843</v>
      </c>
      <c r="D819" s="48" t="s">
        <v>251</v>
      </c>
      <c r="E819" s="47">
        <v>80205</v>
      </c>
      <c r="F819" s="46">
        <v>140</v>
      </c>
      <c r="G819" s="56">
        <v>0.62666666666666659</v>
      </c>
      <c r="H819" s="76"/>
      <c r="I819" s="79">
        <f t="shared" si="25"/>
        <v>0</v>
      </c>
      <c r="J819" s="78" t="str">
        <f t="shared" si="24"/>
        <v/>
      </c>
    </row>
    <row r="820" spans="1:10">
      <c r="A820" s="25">
        <v>819</v>
      </c>
      <c r="B820" s="25" t="s">
        <v>11</v>
      </c>
      <c r="C820" s="48" t="s">
        <v>9842</v>
      </c>
      <c r="D820" s="48" t="s">
        <v>9841</v>
      </c>
      <c r="E820" s="47">
        <v>80205</v>
      </c>
      <c r="F820" s="46">
        <v>498</v>
      </c>
      <c r="G820" s="56">
        <v>0.31000000000000005</v>
      </c>
      <c r="H820" s="76"/>
      <c r="I820" s="79">
        <f t="shared" si="25"/>
        <v>0</v>
      </c>
      <c r="J820" s="78" t="str">
        <f t="shared" si="24"/>
        <v/>
      </c>
    </row>
    <row r="821" spans="1:10">
      <c r="A821" s="25">
        <v>820</v>
      </c>
      <c r="B821" s="25" t="s">
        <v>11</v>
      </c>
      <c r="C821" s="48" t="s">
        <v>9840</v>
      </c>
      <c r="D821" s="48" t="s">
        <v>9839</v>
      </c>
      <c r="E821" s="47">
        <v>624</v>
      </c>
      <c r="F821" s="46">
        <v>32</v>
      </c>
      <c r="G821" s="56">
        <v>43.4</v>
      </c>
      <c r="H821" s="76"/>
      <c r="I821" s="79">
        <f t="shared" si="25"/>
        <v>0</v>
      </c>
      <c r="J821" s="78" t="str">
        <f t="shared" si="24"/>
        <v/>
      </c>
    </row>
    <row r="822" spans="1:10">
      <c r="A822" s="25">
        <v>821</v>
      </c>
      <c r="B822" s="25" t="s">
        <v>11</v>
      </c>
      <c r="C822" s="48" t="s">
        <v>9838</v>
      </c>
      <c r="D822" s="48" t="s">
        <v>9837</v>
      </c>
      <c r="E822" s="47" t="s">
        <v>2382</v>
      </c>
      <c r="F822" s="46">
        <v>8</v>
      </c>
      <c r="G822" s="56">
        <v>65.25333333333333</v>
      </c>
      <c r="H822" s="76"/>
      <c r="I822" s="79">
        <f t="shared" si="25"/>
        <v>0</v>
      </c>
      <c r="J822" s="78" t="str">
        <f t="shared" si="24"/>
        <v/>
      </c>
    </row>
    <row r="823" spans="1:10">
      <c r="A823" s="25">
        <v>822</v>
      </c>
      <c r="B823" s="25" t="s">
        <v>11</v>
      </c>
      <c r="C823" s="48" t="s">
        <v>3123</v>
      </c>
      <c r="D823" s="48" t="s">
        <v>707</v>
      </c>
      <c r="E823" s="47" t="s">
        <v>3117</v>
      </c>
      <c r="F823" s="46">
        <v>10</v>
      </c>
      <c r="G823" s="56">
        <v>13.266666666666666</v>
      </c>
      <c r="H823" s="76"/>
      <c r="I823" s="79">
        <f t="shared" si="25"/>
        <v>0</v>
      </c>
      <c r="J823" s="78" t="str">
        <f t="shared" si="24"/>
        <v/>
      </c>
    </row>
    <row r="824" spans="1:10">
      <c r="A824" s="25">
        <v>823</v>
      </c>
      <c r="B824" s="25" t="s">
        <v>11</v>
      </c>
      <c r="C824" s="48" t="s">
        <v>9836</v>
      </c>
      <c r="D824" s="48" t="s">
        <v>9835</v>
      </c>
      <c r="E824" s="47" t="s">
        <v>4619</v>
      </c>
      <c r="F824" s="46">
        <v>46</v>
      </c>
      <c r="G824" s="56">
        <v>277.37</v>
      </c>
      <c r="H824" s="76"/>
      <c r="I824" s="79">
        <f t="shared" si="25"/>
        <v>0</v>
      </c>
      <c r="J824" s="78" t="str">
        <f t="shared" si="24"/>
        <v/>
      </c>
    </row>
    <row r="825" spans="1:10">
      <c r="A825" s="25">
        <v>824</v>
      </c>
      <c r="B825" s="25" t="s">
        <v>11</v>
      </c>
      <c r="C825" s="48" t="s">
        <v>9834</v>
      </c>
      <c r="D825" s="48" t="s">
        <v>1282</v>
      </c>
      <c r="E825" s="47">
        <v>16941</v>
      </c>
      <c r="F825" s="46">
        <v>40</v>
      </c>
      <c r="G825" s="56">
        <v>1.5866666666666667</v>
      </c>
      <c r="H825" s="76"/>
      <c r="I825" s="79">
        <f t="shared" si="25"/>
        <v>0</v>
      </c>
      <c r="J825" s="78" t="str">
        <f t="shared" si="24"/>
        <v/>
      </c>
    </row>
    <row r="826" spans="1:10">
      <c r="A826" s="25">
        <v>825</v>
      </c>
      <c r="B826" s="25" t="s">
        <v>11</v>
      </c>
      <c r="C826" s="48" t="s">
        <v>9833</v>
      </c>
      <c r="D826" s="48" t="s">
        <v>172</v>
      </c>
      <c r="E826" s="47">
        <v>77820</v>
      </c>
      <c r="F826" s="46">
        <v>5</v>
      </c>
      <c r="G826" s="56">
        <v>33.69</v>
      </c>
      <c r="H826" s="76"/>
      <c r="I826" s="79">
        <f t="shared" si="25"/>
        <v>0</v>
      </c>
      <c r="J826" s="78" t="str">
        <f t="shared" si="24"/>
        <v/>
      </c>
    </row>
    <row r="827" spans="1:10">
      <c r="A827" s="25">
        <v>826</v>
      </c>
      <c r="B827" s="25" t="s">
        <v>11</v>
      </c>
      <c r="C827" s="48" t="s">
        <v>9832</v>
      </c>
      <c r="D827" s="48" t="s">
        <v>9793</v>
      </c>
      <c r="E827" s="47">
        <v>736</v>
      </c>
      <c r="F827" s="46">
        <v>7</v>
      </c>
      <c r="G827" s="56">
        <v>20.926666666666666</v>
      </c>
      <c r="H827" s="76"/>
      <c r="I827" s="79">
        <f t="shared" si="25"/>
        <v>0</v>
      </c>
      <c r="J827" s="78" t="str">
        <f t="shared" si="24"/>
        <v/>
      </c>
    </row>
    <row r="828" spans="1:10">
      <c r="A828" s="25">
        <v>827</v>
      </c>
      <c r="B828" s="25" t="s">
        <v>11</v>
      </c>
      <c r="C828" s="48" t="s">
        <v>9831</v>
      </c>
      <c r="D828" s="48" t="s">
        <v>9830</v>
      </c>
      <c r="E828" s="47">
        <v>78286</v>
      </c>
      <c r="F828" s="46">
        <v>5</v>
      </c>
      <c r="G828" s="56">
        <v>72.81</v>
      </c>
      <c r="H828" s="76"/>
      <c r="I828" s="79">
        <f t="shared" si="25"/>
        <v>0</v>
      </c>
      <c r="J828" s="78" t="str">
        <f t="shared" si="24"/>
        <v/>
      </c>
    </row>
    <row r="829" spans="1:10">
      <c r="A829" s="25">
        <v>828</v>
      </c>
      <c r="B829" s="25" t="s">
        <v>11</v>
      </c>
      <c r="C829" s="48" t="s">
        <v>9829</v>
      </c>
      <c r="D829" s="48" t="s">
        <v>9828</v>
      </c>
      <c r="E829" s="47">
        <v>53616</v>
      </c>
      <c r="F829" s="46">
        <v>12</v>
      </c>
      <c r="G829" s="56">
        <v>144.88333333333333</v>
      </c>
      <c r="H829" s="76"/>
      <c r="I829" s="79">
        <f t="shared" si="25"/>
        <v>0</v>
      </c>
      <c r="J829" s="78" t="str">
        <f t="shared" si="24"/>
        <v/>
      </c>
    </row>
    <row r="830" spans="1:10">
      <c r="A830" s="25">
        <v>829</v>
      </c>
      <c r="B830" s="25" t="s">
        <v>11</v>
      </c>
      <c r="C830" s="48" t="s">
        <v>9827</v>
      </c>
      <c r="D830" s="48" t="s">
        <v>9826</v>
      </c>
      <c r="E830" s="47">
        <v>44197</v>
      </c>
      <c r="F830" s="46">
        <v>12</v>
      </c>
      <c r="G830" s="56">
        <v>68.88333333333334</v>
      </c>
      <c r="H830" s="76"/>
      <c r="I830" s="79">
        <f t="shared" si="25"/>
        <v>0</v>
      </c>
      <c r="J830" s="78" t="str">
        <f t="shared" si="24"/>
        <v/>
      </c>
    </row>
    <row r="831" spans="1:10">
      <c r="A831" s="25">
        <v>830</v>
      </c>
      <c r="B831" s="25" t="s">
        <v>11</v>
      </c>
      <c r="C831" s="48" t="s">
        <v>9825</v>
      </c>
      <c r="D831" s="48" t="s">
        <v>1318</v>
      </c>
      <c r="E831" s="47">
        <v>9257</v>
      </c>
      <c r="F831" s="46">
        <v>10</v>
      </c>
      <c r="G831" s="56">
        <v>19.983333333333334</v>
      </c>
      <c r="H831" s="76"/>
      <c r="I831" s="79">
        <f t="shared" si="25"/>
        <v>0</v>
      </c>
      <c r="J831" s="78" t="str">
        <f t="shared" si="24"/>
        <v/>
      </c>
    </row>
    <row r="832" spans="1:10">
      <c r="A832" s="25">
        <v>831</v>
      </c>
      <c r="B832" s="25" t="s">
        <v>11</v>
      </c>
      <c r="C832" s="48" t="s">
        <v>9824</v>
      </c>
      <c r="D832" s="48" t="s">
        <v>9823</v>
      </c>
      <c r="E832" s="47">
        <v>78286</v>
      </c>
      <c r="F832" s="46">
        <v>5</v>
      </c>
      <c r="G832" s="56">
        <v>74.42</v>
      </c>
      <c r="H832" s="76"/>
      <c r="I832" s="79">
        <f t="shared" si="25"/>
        <v>0</v>
      </c>
      <c r="J832" s="78" t="str">
        <f t="shared" si="24"/>
        <v/>
      </c>
    </row>
    <row r="833" spans="1:10">
      <c r="A833" s="25">
        <v>832</v>
      </c>
      <c r="B833" s="25" t="s">
        <v>11</v>
      </c>
      <c r="C833" s="48" t="s">
        <v>9822</v>
      </c>
      <c r="D833" s="48" t="s">
        <v>9821</v>
      </c>
      <c r="E833" s="47">
        <v>54878</v>
      </c>
      <c r="F833" s="46">
        <v>5</v>
      </c>
      <c r="G833" s="56">
        <v>366.99</v>
      </c>
      <c r="H833" s="76"/>
      <c r="I833" s="79">
        <f t="shared" si="25"/>
        <v>0</v>
      </c>
      <c r="J833" s="78" t="str">
        <f t="shared" si="24"/>
        <v/>
      </c>
    </row>
    <row r="834" spans="1:10">
      <c r="A834" s="25">
        <v>833</v>
      </c>
      <c r="B834" s="25" t="s">
        <v>11</v>
      </c>
      <c r="C834" s="48" t="s">
        <v>9820</v>
      </c>
      <c r="D834" s="48" t="s">
        <v>640</v>
      </c>
      <c r="E834" s="47">
        <v>78286</v>
      </c>
      <c r="F834" s="46">
        <v>5</v>
      </c>
      <c r="G834" s="56">
        <v>45.18</v>
      </c>
      <c r="H834" s="76"/>
      <c r="I834" s="79">
        <f t="shared" si="25"/>
        <v>0</v>
      </c>
      <c r="J834" s="78" t="str">
        <f t="shared" ref="J834:J897" si="26">IF(H:H&gt;G:G, "Above Estimated Unit Price", "")</f>
        <v/>
      </c>
    </row>
    <row r="835" spans="1:10">
      <c r="A835" s="25">
        <v>834</v>
      </c>
      <c r="B835" s="25" t="s">
        <v>11</v>
      </c>
      <c r="C835" s="48" t="s">
        <v>9819</v>
      </c>
      <c r="D835" s="48" t="s">
        <v>641</v>
      </c>
      <c r="E835" s="47">
        <v>78286</v>
      </c>
      <c r="F835" s="46">
        <v>5</v>
      </c>
      <c r="G835" s="56">
        <v>14.133333333333333</v>
      </c>
      <c r="H835" s="76"/>
      <c r="I835" s="79">
        <f t="shared" ref="I835:I898" si="27">H835*F835</f>
        <v>0</v>
      </c>
      <c r="J835" s="78" t="str">
        <f t="shared" si="26"/>
        <v/>
      </c>
    </row>
    <row r="836" spans="1:10">
      <c r="A836" s="25">
        <v>835</v>
      </c>
      <c r="B836" s="25" t="s">
        <v>11</v>
      </c>
      <c r="C836" s="48" t="s">
        <v>9818</v>
      </c>
      <c r="D836" s="48" t="s">
        <v>70</v>
      </c>
      <c r="E836" s="47">
        <v>78286</v>
      </c>
      <c r="F836" s="46">
        <v>43</v>
      </c>
      <c r="G836" s="56">
        <v>26</v>
      </c>
      <c r="H836" s="76"/>
      <c r="I836" s="79">
        <f t="shared" si="27"/>
        <v>0</v>
      </c>
      <c r="J836" s="78" t="str">
        <f t="shared" si="26"/>
        <v/>
      </c>
    </row>
    <row r="837" spans="1:10">
      <c r="A837" s="25">
        <v>836</v>
      </c>
      <c r="B837" s="25" t="s">
        <v>11</v>
      </c>
      <c r="C837" s="48" t="s">
        <v>9817</v>
      </c>
      <c r="D837" s="48" t="s">
        <v>9816</v>
      </c>
      <c r="E837" s="47">
        <v>78286</v>
      </c>
      <c r="F837" s="46">
        <v>5</v>
      </c>
      <c r="G837" s="56">
        <v>145.45666666666668</v>
      </c>
      <c r="H837" s="76"/>
      <c r="I837" s="79">
        <f t="shared" si="27"/>
        <v>0</v>
      </c>
      <c r="J837" s="78" t="str">
        <f t="shared" si="26"/>
        <v/>
      </c>
    </row>
    <row r="838" spans="1:10">
      <c r="A838" s="25">
        <v>837</v>
      </c>
      <c r="B838" s="25" t="s">
        <v>11</v>
      </c>
      <c r="C838" s="48" t="s">
        <v>9815</v>
      </c>
      <c r="D838" s="48" t="s">
        <v>9814</v>
      </c>
      <c r="E838" s="47">
        <v>78286</v>
      </c>
      <c r="F838" s="46">
        <v>14</v>
      </c>
      <c r="G838" s="56">
        <v>634.77</v>
      </c>
      <c r="H838" s="76"/>
      <c r="I838" s="79">
        <f t="shared" si="27"/>
        <v>0</v>
      </c>
      <c r="J838" s="78" t="str">
        <f t="shared" si="26"/>
        <v/>
      </c>
    </row>
    <row r="839" spans="1:10">
      <c r="A839" s="25">
        <v>838</v>
      </c>
      <c r="B839" s="25" t="s">
        <v>11</v>
      </c>
      <c r="C839" s="48" t="s">
        <v>9813</v>
      </c>
      <c r="D839" s="48" t="s">
        <v>9812</v>
      </c>
      <c r="E839" s="47">
        <v>77896</v>
      </c>
      <c r="F839" s="46">
        <v>5</v>
      </c>
      <c r="G839" s="56">
        <v>90.38</v>
      </c>
      <c r="H839" s="76"/>
      <c r="I839" s="79">
        <f t="shared" si="27"/>
        <v>0</v>
      </c>
      <c r="J839" s="78" t="str">
        <f t="shared" si="26"/>
        <v/>
      </c>
    </row>
    <row r="840" spans="1:10">
      <c r="A840" s="25">
        <v>839</v>
      </c>
      <c r="B840" s="25" t="s">
        <v>11</v>
      </c>
      <c r="C840" s="48" t="s">
        <v>9811</v>
      </c>
      <c r="D840" s="48" t="s">
        <v>9810</v>
      </c>
      <c r="E840" s="47">
        <v>20772</v>
      </c>
      <c r="F840" s="46">
        <v>5</v>
      </c>
      <c r="G840" s="56">
        <v>608.09666666666669</v>
      </c>
      <c r="H840" s="76"/>
      <c r="I840" s="79">
        <f t="shared" si="27"/>
        <v>0</v>
      </c>
      <c r="J840" s="78" t="str">
        <f t="shared" si="26"/>
        <v/>
      </c>
    </row>
    <row r="841" spans="1:10">
      <c r="A841" s="25">
        <v>840</v>
      </c>
      <c r="B841" s="25" t="s">
        <v>11</v>
      </c>
      <c r="C841" s="48" t="s">
        <v>9809</v>
      </c>
      <c r="D841" s="48" t="s">
        <v>2422</v>
      </c>
      <c r="E841" s="47">
        <v>78286</v>
      </c>
      <c r="F841" s="46">
        <v>11</v>
      </c>
      <c r="G841" s="56">
        <v>578.47666666666657</v>
      </c>
      <c r="H841" s="76"/>
      <c r="I841" s="79">
        <f t="shared" si="27"/>
        <v>0</v>
      </c>
      <c r="J841" s="78" t="str">
        <f t="shared" si="26"/>
        <v/>
      </c>
    </row>
    <row r="842" spans="1:10">
      <c r="A842" s="25">
        <v>841</v>
      </c>
      <c r="B842" s="25" t="s">
        <v>11</v>
      </c>
      <c r="C842" s="48" t="s">
        <v>9808</v>
      </c>
      <c r="D842" s="48" t="s">
        <v>9807</v>
      </c>
      <c r="E842" s="47">
        <v>78286</v>
      </c>
      <c r="F842" s="46">
        <v>5</v>
      </c>
      <c r="G842" s="56">
        <v>2969.5333333333333</v>
      </c>
      <c r="H842" s="76"/>
      <c r="I842" s="79">
        <f t="shared" si="27"/>
        <v>0</v>
      </c>
      <c r="J842" s="78" t="str">
        <f t="shared" si="26"/>
        <v/>
      </c>
    </row>
    <row r="843" spans="1:10">
      <c r="A843" s="25">
        <v>842</v>
      </c>
      <c r="B843" s="25" t="s">
        <v>11</v>
      </c>
      <c r="C843" s="48" t="s">
        <v>9806</v>
      </c>
      <c r="D843" s="48" t="s">
        <v>764</v>
      </c>
      <c r="E843" s="47">
        <v>97613</v>
      </c>
      <c r="F843" s="46">
        <v>64</v>
      </c>
      <c r="G843" s="56">
        <v>177.23333333333332</v>
      </c>
      <c r="H843" s="76"/>
      <c r="I843" s="79">
        <f t="shared" si="27"/>
        <v>0</v>
      </c>
      <c r="J843" s="78" t="str">
        <f t="shared" si="26"/>
        <v/>
      </c>
    </row>
    <row r="844" spans="1:10">
      <c r="A844" s="25">
        <v>843</v>
      </c>
      <c r="B844" s="25" t="s">
        <v>11</v>
      </c>
      <c r="C844" s="48" t="s">
        <v>9806</v>
      </c>
      <c r="D844" s="48" t="s">
        <v>764</v>
      </c>
      <c r="E844" s="47">
        <v>78286</v>
      </c>
      <c r="F844" s="46">
        <v>17</v>
      </c>
      <c r="G844" s="56">
        <v>175.4433333333333</v>
      </c>
      <c r="H844" s="76"/>
      <c r="I844" s="79">
        <f t="shared" si="27"/>
        <v>0</v>
      </c>
      <c r="J844" s="78" t="str">
        <f t="shared" si="26"/>
        <v/>
      </c>
    </row>
    <row r="845" spans="1:10">
      <c r="A845" s="25">
        <v>844</v>
      </c>
      <c r="B845" s="25" t="s">
        <v>11</v>
      </c>
      <c r="C845" s="48" t="s">
        <v>9805</v>
      </c>
      <c r="D845" s="48" t="s">
        <v>764</v>
      </c>
      <c r="E845" s="47">
        <v>15860</v>
      </c>
      <c r="F845" s="46">
        <v>6</v>
      </c>
      <c r="G845" s="56">
        <v>65.05</v>
      </c>
      <c r="H845" s="76"/>
      <c r="I845" s="79">
        <f t="shared" si="27"/>
        <v>0</v>
      </c>
      <c r="J845" s="78" t="str">
        <f t="shared" si="26"/>
        <v/>
      </c>
    </row>
    <row r="846" spans="1:10">
      <c r="A846" s="25">
        <v>845</v>
      </c>
      <c r="B846" s="25" t="s">
        <v>11</v>
      </c>
      <c r="C846" s="48" t="s">
        <v>9804</v>
      </c>
      <c r="D846" s="48" t="s">
        <v>2244</v>
      </c>
      <c r="E846" s="47">
        <v>78286</v>
      </c>
      <c r="F846" s="46">
        <v>126</v>
      </c>
      <c r="G846" s="56">
        <v>127.24000000000001</v>
      </c>
      <c r="H846" s="76"/>
      <c r="I846" s="79">
        <f t="shared" si="27"/>
        <v>0</v>
      </c>
      <c r="J846" s="78" t="str">
        <f t="shared" si="26"/>
        <v/>
      </c>
    </row>
    <row r="847" spans="1:10">
      <c r="A847" s="25">
        <v>846</v>
      </c>
      <c r="B847" s="25" t="s">
        <v>11</v>
      </c>
      <c r="C847" s="48" t="s">
        <v>9803</v>
      </c>
      <c r="D847" s="48" t="s">
        <v>2244</v>
      </c>
      <c r="E847" s="47">
        <v>97613</v>
      </c>
      <c r="F847" s="46">
        <v>133</v>
      </c>
      <c r="G847" s="56">
        <v>181.1933333333333</v>
      </c>
      <c r="H847" s="76"/>
      <c r="I847" s="79">
        <f t="shared" si="27"/>
        <v>0</v>
      </c>
      <c r="J847" s="78" t="str">
        <f t="shared" si="26"/>
        <v/>
      </c>
    </row>
    <row r="848" spans="1:10">
      <c r="A848" s="25">
        <v>847</v>
      </c>
      <c r="B848" s="25" t="s">
        <v>11</v>
      </c>
      <c r="C848" s="48" t="s">
        <v>9802</v>
      </c>
      <c r="D848" s="48" t="s">
        <v>1003</v>
      </c>
      <c r="E848" s="47">
        <v>78286</v>
      </c>
      <c r="F848" s="46">
        <v>5</v>
      </c>
      <c r="G848" s="56">
        <v>287.93666666666667</v>
      </c>
      <c r="H848" s="76"/>
      <c r="I848" s="79">
        <f t="shared" si="27"/>
        <v>0</v>
      </c>
      <c r="J848" s="78" t="str">
        <f t="shared" si="26"/>
        <v/>
      </c>
    </row>
    <row r="849" spans="1:10">
      <c r="A849" s="25">
        <v>848</v>
      </c>
      <c r="B849" s="25" t="s">
        <v>11</v>
      </c>
      <c r="C849" s="48" t="s">
        <v>9801</v>
      </c>
      <c r="D849" s="48" t="s">
        <v>764</v>
      </c>
      <c r="E849" s="47">
        <v>78286</v>
      </c>
      <c r="F849" s="46">
        <v>12</v>
      </c>
      <c r="G849" s="56">
        <v>211.53</v>
      </c>
      <c r="H849" s="76"/>
      <c r="I849" s="79">
        <f t="shared" si="27"/>
        <v>0</v>
      </c>
      <c r="J849" s="78" t="str">
        <f t="shared" si="26"/>
        <v/>
      </c>
    </row>
    <row r="850" spans="1:10">
      <c r="A850" s="25">
        <v>849</v>
      </c>
      <c r="B850" s="25" t="s">
        <v>11</v>
      </c>
      <c r="C850" s="48" t="s">
        <v>9800</v>
      </c>
      <c r="D850" s="48" t="s">
        <v>9799</v>
      </c>
      <c r="E850" s="47">
        <v>78286</v>
      </c>
      <c r="F850" s="46">
        <v>5</v>
      </c>
      <c r="G850" s="56">
        <v>1806.03</v>
      </c>
      <c r="H850" s="76"/>
      <c r="I850" s="79">
        <f t="shared" si="27"/>
        <v>0</v>
      </c>
      <c r="J850" s="78" t="str">
        <f t="shared" si="26"/>
        <v/>
      </c>
    </row>
    <row r="851" spans="1:10">
      <c r="A851" s="25">
        <v>850</v>
      </c>
      <c r="B851" s="25" t="s">
        <v>11</v>
      </c>
      <c r="C851" s="48" t="s">
        <v>9798</v>
      </c>
      <c r="D851" s="48" t="s">
        <v>818</v>
      </c>
      <c r="E851" s="47">
        <v>78286</v>
      </c>
      <c r="F851" s="46">
        <v>31</v>
      </c>
      <c r="G851" s="56">
        <v>4443.2766666666666</v>
      </c>
      <c r="H851" s="76"/>
      <c r="I851" s="79">
        <f t="shared" si="27"/>
        <v>0</v>
      </c>
      <c r="J851" s="78" t="str">
        <f t="shared" si="26"/>
        <v/>
      </c>
    </row>
    <row r="852" spans="1:10">
      <c r="A852" s="25">
        <v>851</v>
      </c>
      <c r="B852" s="25" t="s">
        <v>11</v>
      </c>
      <c r="C852" s="48" t="s">
        <v>9797</v>
      </c>
      <c r="D852" s="48" t="s">
        <v>1003</v>
      </c>
      <c r="E852" s="47">
        <v>78286</v>
      </c>
      <c r="F852" s="46">
        <v>5</v>
      </c>
      <c r="G852" s="56">
        <v>1480.8633333333335</v>
      </c>
      <c r="H852" s="76"/>
      <c r="I852" s="79">
        <f t="shared" si="27"/>
        <v>0</v>
      </c>
      <c r="J852" s="78" t="str">
        <f t="shared" si="26"/>
        <v/>
      </c>
    </row>
    <row r="853" spans="1:10">
      <c r="A853" s="25">
        <v>852</v>
      </c>
      <c r="B853" s="25" t="s">
        <v>11</v>
      </c>
      <c r="C853" s="48" t="s">
        <v>9796</v>
      </c>
      <c r="D853" s="48" t="s">
        <v>818</v>
      </c>
      <c r="E853" s="47">
        <v>78286</v>
      </c>
      <c r="F853" s="46">
        <v>5</v>
      </c>
      <c r="G853" s="56">
        <v>1473.5333333333335</v>
      </c>
      <c r="H853" s="76"/>
      <c r="I853" s="79">
        <f t="shared" si="27"/>
        <v>0</v>
      </c>
      <c r="J853" s="78" t="str">
        <f t="shared" si="26"/>
        <v/>
      </c>
    </row>
    <row r="854" spans="1:10">
      <c r="A854" s="25">
        <v>853</v>
      </c>
      <c r="B854" s="25" t="s">
        <v>11</v>
      </c>
      <c r="C854" s="48" t="s">
        <v>9795</v>
      </c>
      <c r="D854" s="48" t="s">
        <v>1325</v>
      </c>
      <c r="E854" s="47" t="s">
        <v>9794</v>
      </c>
      <c r="F854" s="46">
        <v>5</v>
      </c>
      <c r="G854" s="56">
        <v>333.64666666666665</v>
      </c>
      <c r="H854" s="76"/>
      <c r="I854" s="79">
        <f t="shared" si="27"/>
        <v>0</v>
      </c>
      <c r="J854" s="78" t="str">
        <f t="shared" si="26"/>
        <v/>
      </c>
    </row>
    <row r="855" spans="1:10">
      <c r="A855" s="25">
        <v>854</v>
      </c>
      <c r="B855" s="25" t="s">
        <v>11</v>
      </c>
      <c r="C855" s="48" t="s">
        <v>9792</v>
      </c>
      <c r="D855" s="48" t="s">
        <v>70</v>
      </c>
      <c r="E855" s="47">
        <v>78286</v>
      </c>
      <c r="F855" s="46">
        <v>5</v>
      </c>
      <c r="G855" s="56">
        <v>15.699999999999998</v>
      </c>
      <c r="H855" s="76"/>
      <c r="I855" s="79">
        <f t="shared" si="27"/>
        <v>0</v>
      </c>
      <c r="J855" s="78" t="str">
        <f t="shared" si="26"/>
        <v/>
      </c>
    </row>
    <row r="856" spans="1:10">
      <c r="A856" s="25">
        <v>855</v>
      </c>
      <c r="B856" s="25" t="s">
        <v>11</v>
      </c>
      <c r="C856" s="48" t="s">
        <v>9791</v>
      </c>
      <c r="D856" s="48" t="s">
        <v>9790</v>
      </c>
      <c r="E856" s="47" t="s">
        <v>4680</v>
      </c>
      <c r="F856" s="46">
        <v>13</v>
      </c>
      <c r="G856" s="56">
        <v>13.813333333333333</v>
      </c>
      <c r="H856" s="76"/>
      <c r="I856" s="79">
        <f t="shared" si="27"/>
        <v>0</v>
      </c>
      <c r="J856" s="78" t="str">
        <f t="shared" si="26"/>
        <v/>
      </c>
    </row>
    <row r="857" spans="1:10">
      <c r="A857" s="25">
        <v>856</v>
      </c>
      <c r="B857" s="25" t="s">
        <v>11</v>
      </c>
      <c r="C857" s="48" t="s">
        <v>9789</v>
      </c>
      <c r="D857" s="48" t="s">
        <v>70</v>
      </c>
      <c r="E857" s="47">
        <v>78286</v>
      </c>
      <c r="F857" s="46">
        <v>10</v>
      </c>
      <c r="G857" s="56">
        <v>15.776666666666666</v>
      </c>
      <c r="H857" s="76"/>
      <c r="I857" s="79">
        <f t="shared" si="27"/>
        <v>0</v>
      </c>
      <c r="J857" s="78" t="str">
        <f t="shared" si="26"/>
        <v/>
      </c>
    </row>
    <row r="858" spans="1:10">
      <c r="A858" s="25">
        <v>857</v>
      </c>
      <c r="B858" s="25" t="s">
        <v>11</v>
      </c>
      <c r="C858" s="48" t="s">
        <v>9788</v>
      </c>
      <c r="D858" s="48" t="s">
        <v>70</v>
      </c>
      <c r="E858" s="47">
        <v>78286</v>
      </c>
      <c r="F858" s="46">
        <v>15</v>
      </c>
      <c r="G858" s="56">
        <v>14.5</v>
      </c>
      <c r="H858" s="76"/>
      <c r="I858" s="79">
        <f t="shared" si="27"/>
        <v>0</v>
      </c>
      <c r="J858" s="78" t="str">
        <f t="shared" si="26"/>
        <v/>
      </c>
    </row>
    <row r="859" spans="1:10">
      <c r="A859" s="25">
        <v>858</v>
      </c>
      <c r="B859" s="25" t="s">
        <v>11</v>
      </c>
      <c r="C859" s="48" t="s">
        <v>9787</v>
      </c>
      <c r="D859" s="48" t="s">
        <v>9786</v>
      </c>
      <c r="E859" s="47">
        <v>78286</v>
      </c>
      <c r="F859" s="46">
        <v>53</v>
      </c>
      <c r="G859" s="56">
        <v>13.043333333333331</v>
      </c>
      <c r="H859" s="76"/>
      <c r="I859" s="79">
        <f t="shared" si="27"/>
        <v>0</v>
      </c>
      <c r="J859" s="78" t="str">
        <f t="shared" si="26"/>
        <v/>
      </c>
    </row>
    <row r="860" spans="1:10">
      <c r="A860" s="25">
        <v>859</v>
      </c>
      <c r="B860" s="25" t="s">
        <v>11</v>
      </c>
      <c r="C860" s="48" t="s">
        <v>9785</v>
      </c>
      <c r="D860" s="48" t="s">
        <v>267</v>
      </c>
      <c r="E860" s="47">
        <v>78286</v>
      </c>
      <c r="F860" s="46">
        <v>5</v>
      </c>
      <c r="G860" s="56">
        <v>17.336666666666662</v>
      </c>
      <c r="H860" s="76"/>
      <c r="I860" s="79">
        <f t="shared" si="27"/>
        <v>0</v>
      </c>
      <c r="J860" s="78" t="str">
        <f t="shared" si="26"/>
        <v/>
      </c>
    </row>
    <row r="861" spans="1:10">
      <c r="A861" s="25">
        <v>860</v>
      </c>
      <c r="B861" s="25" t="s">
        <v>11</v>
      </c>
      <c r="C861" s="48" t="s">
        <v>9784</v>
      </c>
      <c r="D861" s="48" t="s">
        <v>70</v>
      </c>
      <c r="E861" s="47">
        <v>78286</v>
      </c>
      <c r="F861" s="46">
        <v>9</v>
      </c>
      <c r="G861" s="56">
        <v>20.02</v>
      </c>
      <c r="H861" s="76"/>
      <c r="I861" s="79">
        <f t="shared" si="27"/>
        <v>0</v>
      </c>
      <c r="J861" s="78" t="str">
        <f t="shared" si="26"/>
        <v/>
      </c>
    </row>
    <row r="862" spans="1:10">
      <c r="A862" s="25">
        <v>861</v>
      </c>
      <c r="B862" s="25" t="s">
        <v>11</v>
      </c>
      <c r="C862" s="48" t="s">
        <v>9783</v>
      </c>
      <c r="D862" s="48" t="s">
        <v>70</v>
      </c>
      <c r="E862" s="47">
        <v>78286</v>
      </c>
      <c r="F862" s="46">
        <v>5</v>
      </c>
      <c r="G862" s="56">
        <v>28.76</v>
      </c>
      <c r="H862" s="76"/>
      <c r="I862" s="79">
        <f t="shared" si="27"/>
        <v>0</v>
      </c>
      <c r="J862" s="78" t="str">
        <f t="shared" si="26"/>
        <v/>
      </c>
    </row>
    <row r="863" spans="1:10">
      <c r="A863" s="25">
        <v>862</v>
      </c>
      <c r="B863" s="25" t="s">
        <v>11</v>
      </c>
      <c r="C863" s="48" t="s">
        <v>9782</v>
      </c>
      <c r="D863" s="48" t="s">
        <v>1217</v>
      </c>
      <c r="E863" s="47">
        <v>78286</v>
      </c>
      <c r="F863" s="46">
        <v>5</v>
      </c>
      <c r="G863" s="56">
        <v>771.33</v>
      </c>
      <c r="H863" s="76"/>
      <c r="I863" s="79">
        <f t="shared" si="27"/>
        <v>0</v>
      </c>
      <c r="J863" s="78" t="str">
        <f t="shared" si="26"/>
        <v/>
      </c>
    </row>
    <row r="864" spans="1:10">
      <c r="A864" s="25">
        <v>863</v>
      </c>
      <c r="B864" s="25" t="s">
        <v>11</v>
      </c>
      <c r="C864" s="48" t="s">
        <v>9781</v>
      </c>
      <c r="D864" s="48" t="s">
        <v>9780</v>
      </c>
      <c r="E864" s="47">
        <v>78286</v>
      </c>
      <c r="F864" s="46">
        <v>40</v>
      </c>
      <c r="G864" s="56">
        <v>10.423333333333334</v>
      </c>
      <c r="H864" s="76"/>
      <c r="I864" s="79">
        <f t="shared" si="27"/>
        <v>0</v>
      </c>
      <c r="J864" s="78" t="str">
        <f t="shared" si="26"/>
        <v/>
      </c>
    </row>
    <row r="865" spans="1:10">
      <c r="A865" s="25">
        <v>864</v>
      </c>
      <c r="B865" s="25" t="s">
        <v>11</v>
      </c>
      <c r="C865" s="48" t="s">
        <v>9779</v>
      </c>
      <c r="D865" s="48" t="s">
        <v>9778</v>
      </c>
      <c r="E865" s="47">
        <v>78286</v>
      </c>
      <c r="F865" s="46">
        <v>80</v>
      </c>
      <c r="G865" s="56">
        <v>2.8533333333333335</v>
      </c>
      <c r="H865" s="76"/>
      <c r="I865" s="79">
        <f t="shared" si="27"/>
        <v>0</v>
      </c>
      <c r="J865" s="78" t="str">
        <f t="shared" si="26"/>
        <v/>
      </c>
    </row>
    <row r="866" spans="1:10">
      <c r="A866" s="25">
        <v>865</v>
      </c>
      <c r="B866" s="25" t="s">
        <v>11</v>
      </c>
      <c r="C866" s="48" t="s">
        <v>9777</v>
      </c>
      <c r="D866" s="48" t="s">
        <v>9776</v>
      </c>
      <c r="E866" s="47">
        <v>5593</v>
      </c>
      <c r="F866" s="46">
        <v>5</v>
      </c>
      <c r="G866" s="56">
        <v>25000</v>
      </c>
      <c r="H866" s="76"/>
      <c r="I866" s="79">
        <f t="shared" si="27"/>
        <v>0</v>
      </c>
      <c r="J866" s="78" t="str">
        <f t="shared" si="26"/>
        <v/>
      </c>
    </row>
    <row r="867" spans="1:10">
      <c r="A867" s="25">
        <v>866</v>
      </c>
      <c r="B867" s="25" t="s">
        <v>11</v>
      </c>
      <c r="C867" s="48" t="s">
        <v>9775</v>
      </c>
      <c r="D867" s="48" t="s">
        <v>9774</v>
      </c>
      <c r="E867" s="47">
        <v>78286</v>
      </c>
      <c r="F867" s="46">
        <v>5</v>
      </c>
      <c r="G867" s="56">
        <v>1532.4733333333334</v>
      </c>
      <c r="H867" s="76"/>
      <c r="I867" s="79">
        <f t="shared" si="27"/>
        <v>0</v>
      </c>
      <c r="J867" s="78" t="str">
        <f t="shared" si="26"/>
        <v/>
      </c>
    </row>
    <row r="868" spans="1:10">
      <c r="A868" s="25">
        <v>867</v>
      </c>
      <c r="B868" s="25" t="s">
        <v>11</v>
      </c>
      <c r="C868" s="48" t="s">
        <v>9773</v>
      </c>
      <c r="D868" s="48" t="s">
        <v>89</v>
      </c>
      <c r="E868" s="47">
        <v>78286</v>
      </c>
      <c r="F868" s="46">
        <v>12</v>
      </c>
      <c r="G868" s="56">
        <v>111.90666666666668</v>
      </c>
      <c r="H868" s="76"/>
      <c r="I868" s="79">
        <f t="shared" si="27"/>
        <v>0</v>
      </c>
      <c r="J868" s="78" t="str">
        <f t="shared" si="26"/>
        <v/>
      </c>
    </row>
    <row r="869" spans="1:10">
      <c r="A869" s="25">
        <v>868</v>
      </c>
      <c r="B869" s="25" t="s">
        <v>11</v>
      </c>
      <c r="C869" s="48" t="s">
        <v>9772</v>
      </c>
      <c r="D869" s="48" t="s">
        <v>79</v>
      </c>
      <c r="E869" s="47">
        <v>78286</v>
      </c>
      <c r="F869" s="46">
        <v>5</v>
      </c>
      <c r="G869" s="56">
        <v>86.766666666666666</v>
      </c>
      <c r="H869" s="76"/>
      <c r="I869" s="79">
        <f t="shared" si="27"/>
        <v>0</v>
      </c>
      <c r="J869" s="78" t="str">
        <f t="shared" si="26"/>
        <v/>
      </c>
    </row>
    <row r="870" spans="1:10">
      <c r="A870" s="25">
        <v>869</v>
      </c>
      <c r="B870" s="25" t="s">
        <v>11</v>
      </c>
      <c r="C870" s="48" t="s">
        <v>9771</v>
      </c>
      <c r="D870" s="48" t="s">
        <v>79</v>
      </c>
      <c r="E870" s="47">
        <v>78286</v>
      </c>
      <c r="F870" s="46">
        <v>7</v>
      </c>
      <c r="G870" s="56">
        <v>143.97666666666669</v>
      </c>
      <c r="H870" s="76"/>
      <c r="I870" s="79">
        <f t="shared" si="27"/>
        <v>0</v>
      </c>
      <c r="J870" s="78" t="str">
        <f t="shared" si="26"/>
        <v/>
      </c>
    </row>
    <row r="871" spans="1:10">
      <c r="A871" s="25">
        <v>870</v>
      </c>
      <c r="B871" s="25" t="s">
        <v>11</v>
      </c>
      <c r="C871" s="48" t="s">
        <v>2782</v>
      </c>
      <c r="D871" s="48" t="s">
        <v>9770</v>
      </c>
      <c r="E871" s="47">
        <v>78286</v>
      </c>
      <c r="F871" s="46">
        <v>182</v>
      </c>
      <c r="G871" s="56">
        <v>5.37</v>
      </c>
      <c r="H871" s="76"/>
      <c r="I871" s="79">
        <f t="shared" si="27"/>
        <v>0</v>
      </c>
      <c r="J871" s="78" t="str">
        <f t="shared" si="26"/>
        <v/>
      </c>
    </row>
    <row r="872" spans="1:10">
      <c r="A872" s="25">
        <v>871</v>
      </c>
      <c r="B872" s="25" t="s">
        <v>11</v>
      </c>
      <c r="C872" s="48" t="s">
        <v>9769</v>
      </c>
      <c r="D872" s="48" t="s">
        <v>104</v>
      </c>
      <c r="E872" s="47">
        <v>78286</v>
      </c>
      <c r="F872" s="46">
        <v>69</v>
      </c>
      <c r="G872" s="56">
        <v>5.31</v>
      </c>
      <c r="H872" s="76"/>
      <c r="I872" s="79">
        <f t="shared" si="27"/>
        <v>0</v>
      </c>
      <c r="J872" s="78" t="str">
        <f t="shared" si="26"/>
        <v/>
      </c>
    </row>
    <row r="873" spans="1:10">
      <c r="A873" s="25">
        <v>872</v>
      </c>
      <c r="B873" s="25" t="s">
        <v>11</v>
      </c>
      <c r="C873" s="48" t="s">
        <v>9768</v>
      </c>
      <c r="D873" s="48" t="s">
        <v>9767</v>
      </c>
      <c r="E873" s="47">
        <v>78286</v>
      </c>
      <c r="F873" s="46">
        <v>24</v>
      </c>
      <c r="G873" s="56">
        <v>7.46</v>
      </c>
      <c r="H873" s="76"/>
      <c r="I873" s="79">
        <f t="shared" si="27"/>
        <v>0</v>
      </c>
      <c r="J873" s="78" t="str">
        <f t="shared" si="26"/>
        <v/>
      </c>
    </row>
    <row r="874" spans="1:10">
      <c r="A874" s="25">
        <v>873</v>
      </c>
      <c r="B874" s="25" t="s">
        <v>11</v>
      </c>
      <c r="C874" s="48" t="s">
        <v>9766</v>
      </c>
      <c r="D874" s="48" t="s">
        <v>92</v>
      </c>
      <c r="E874" s="47">
        <v>78286</v>
      </c>
      <c r="F874" s="46">
        <v>101</v>
      </c>
      <c r="G874" s="56">
        <v>2.2766666666666668</v>
      </c>
      <c r="H874" s="76"/>
      <c r="I874" s="79">
        <f t="shared" si="27"/>
        <v>0</v>
      </c>
      <c r="J874" s="78" t="str">
        <f t="shared" si="26"/>
        <v/>
      </c>
    </row>
    <row r="875" spans="1:10">
      <c r="A875" s="25">
        <v>874</v>
      </c>
      <c r="B875" s="25" t="s">
        <v>11</v>
      </c>
      <c r="C875" s="48" t="s">
        <v>9765</v>
      </c>
      <c r="D875" s="48" t="s">
        <v>92</v>
      </c>
      <c r="E875" s="47">
        <v>78286</v>
      </c>
      <c r="F875" s="46">
        <v>10</v>
      </c>
      <c r="G875" s="56">
        <v>7.46</v>
      </c>
      <c r="H875" s="76"/>
      <c r="I875" s="79">
        <f t="shared" si="27"/>
        <v>0</v>
      </c>
      <c r="J875" s="78" t="str">
        <f t="shared" si="26"/>
        <v/>
      </c>
    </row>
    <row r="876" spans="1:10">
      <c r="A876" s="25">
        <v>875</v>
      </c>
      <c r="B876" s="25" t="s">
        <v>11</v>
      </c>
      <c r="C876" s="48" t="s">
        <v>9764</v>
      </c>
      <c r="D876" s="48" t="s">
        <v>1855</v>
      </c>
      <c r="E876" s="47">
        <v>78286</v>
      </c>
      <c r="F876" s="46">
        <v>26</v>
      </c>
      <c r="G876" s="56">
        <v>2.2933333333333334</v>
      </c>
      <c r="H876" s="76"/>
      <c r="I876" s="79">
        <f t="shared" si="27"/>
        <v>0</v>
      </c>
      <c r="J876" s="78" t="str">
        <f t="shared" si="26"/>
        <v/>
      </c>
    </row>
    <row r="877" spans="1:10">
      <c r="A877" s="25">
        <v>876</v>
      </c>
      <c r="B877" s="25" t="s">
        <v>11</v>
      </c>
      <c r="C877" s="48" t="s">
        <v>9763</v>
      </c>
      <c r="D877" s="48" t="s">
        <v>9762</v>
      </c>
      <c r="E877" s="47">
        <v>78286</v>
      </c>
      <c r="F877" s="46">
        <v>13</v>
      </c>
      <c r="G877" s="56">
        <v>12.219999999999999</v>
      </c>
      <c r="H877" s="76"/>
      <c r="I877" s="79">
        <f t="shared" si="27"/>
        <v>0</v>
      </c>
      <c r="J877" s="78" t="str">
        <f t="shared" si="26"/>
        <v/>
      </c>
    </row>
    <row r="878" spans="1:10">
      <c r="A878" s="25">
        <v>877</v>
      </c>
      <c r="B878" s="25" t="s">
        <v>11</v>
      </c>
      <c r="C878" s="48" t="s">
        <v>9761</v>
      </c>
      <c r="D878" s="48" t="s">
        <v>79</v>
      </c>
      <c r="E878" s="47">
        <v>78286</v>
      </c>
      <c r="F878" s="46">
        <v>25</v>
      </c>
      <c r="G878" s="56">
        <v>4.8966666666666665</v>
      </c>
      <c r="H878" s="76"/>
      <c r="I878" s="79">
        <f t="shared" si="27"/>
        <v>0</v>
      </c>
      <c r="J878" s="78" t="str">
        <f t="shared" si="26"/>
        <v/>
      </c>
    </row>
    <row r="879" spans="1:10">
      <c r="A879" s="25">
        <v>878</v>
      </c>
      <c r="B879" s="25" t="s">
        <v>11</v>
      </c>
      <c r="C879" s="48" t="s">
        <v>9760</v>
      </c>
      <c r="D879" s="48" t="s">
        <v>70</v>
      </c>
      <c r="E879" s="47">
        <v>78286</v>
      </c>
      <c r="F879" s="46">
        <v>37</v>
      </c>
      <c r="G879" s="56">
        <v>81.796666666666667</v>
      </c>
      <c r="H879" s="76"/>
      <c r="I879" s="79">
        <f t="shared" si="27"/>
        <v>0</v>
      </c>
      <c r="J879" s="78" t="str">
        <f t="shared" si="26"/>
        <v/>
      </c>
    </row>
    <row r="880" spans="1:10">
      <c r="A880" s="25">
        <v>879</v>
      </c>
      <c r="B880" s="25" t="s">
        <v>11</v>
      </c>
      <c r="C880" s="48" t="s">
        <v>9759</v>
      </c>
      <c r="D880" s="48" t="s">
        <v>262</v>
      </c>
      <c r="E880" s="47">
        <v>78286</v>
      </c>
      <c r="F880" s="46">
        <v>15</v>
      </c>
      <c r="G880" s="56">
        <v>36.853333333333332</v>
      </c>
      <c r="H880" s="76"/>
      <c r="I880" s="79">
        <f t="shared" si="27"/>
        <v>0</v>
      </c>
      <c r="J880" s="78" t="str">
        <f t="shared" si="26"/>
        <v/>
      </c>
    </row>
    <row r="881" spans="1:10">
      <c r="A881" s="25">
        <v>880</v>
      </c>
      <c r="B881" s="25" t="s">
        <v>11</v>
      </c>
      <c r="C881" s="48" t="s">
        <v>9758</v>
      </c>
      <c r="D881" s="48" t="s">
        <v>262</v>
      </c>
      <c r="E881" s="47">
        <v>6725</v>
      </c>
      <c r="F881" s="46">
        <v>5</v>
      </c>
      <c r="G881" s="56">
        <v>23.353333333333335</v>
      </c>
      <c r="H881" s="76"/>
      <c r="I881" s="79">
        <f t="shared" si="27"/>
        <v>0</v>
      </c>
      <c r="J881" s="78" t="str">
        <f t="shared" si="26"/>
        <v/>
      </c>
    </row>
    <row r="882" spans="1:10">
      <c r="A882" s="25">
        <v>881</v>
      </c>
      <c r="B882" s="25" t="s">
        <v>11</v>
      </c>
      <c r="C882" s="48" t="s">
        <v>9757</v>
      </c>
      <c r="D882" s="48" t="s">
        <v>262</v>
      </c>
      <c r="E882" s="47">
        <v>78286</v>
      </c>
      <c r="F882" s="46">
        <v>5</v>
      </c>
      <c r="G882" s="56">
        <v>16.833333333333332</v>
      </c>
      <c r="H882" s="76"/>
      <c r="I882" s="79">
        <f t="shared" si="27"/>
        <v>0</v>
      </c>
      <c r="J882" s="78" t="str">
        <f t="shared" si="26"/>
        <v/>
      </c>
    </row>
    <row r="883" spans="1:10">
      <c r="A883" s="25">
        <v>882</v>
      </c>
      <c r="B883" s="25" t="s">
        <v>11</v>
      </c>
      <c r="C883" s="48" t="s">
        <v>9756</v>
      </c>
      <c r="D883" s="48" t="s">
        <v>1936</v>
      </c>
      <c r="E883" s="47">
        <v>78286</v>
      </c>
      <c r="F883" s="46">
        <v>5</v>
      </c>
      <c r="G883" s="56">
        <v>123.36</v>
      </c>
      <c r="H883" s="76"/>
      <c r="I883" s="79">
        <f t="shared" si="27"/>
        <v>0</v>
      </c>
      <c r="J883" s="78" t="str">
        <f t="shared" si="26"/>
        <v/>
      </c>
    </row>
    <row r="884" spans="1:10">
      <c r="A884" s="25">
        <v>883</v>
      </c>
      <c r="B884" s="25" t="s">
        <v>11</v>
      </c>
      <c r="C884" s="48" t="s">
        <v>9755</v>
      </c>
      <c r="D884" s="48" t="s">
        <v>9754</v>
      </c>
      <c r="E884" s="47">
        <v>78286</v>
      </c>
      <c r="F884" s="46">
        <v>5</v>
      </c>
      <c r="G884" s="56">
        <v>182.23</v>
      </c>
      <c r="H884" s="76"/>
      <c r="I884" s="79">
        <f t="shared" si="27"/>
        <v>0</v>
      </c>
      <c r="J884" s="78" t="str">
        <f t="shared" si="26"/>
        <v/>
      </c>
    </row>
    <row r="885" spans="1:10">
      <c r="A885" s="25">
        <v>884</v>
      </c>
      <c r="B885" s="25" t="s">
        <v>11</v>
      </c>
      <c r="C885" s="48" t="s">
        <v>9753</v>
      </c>
      <c r="D885" s="48" t="s">
        <v>9751</v>
      </c>
      <c r="E885" s="47">
        <v>78286</v>
      </c>
      <c r="F885" s="46">
        <v>9</v>
      </c>
      <c r="G885" s="56">
        <v>90.8</v>
      </c>
      <c r="H885" s="76"/>
      <c r="I885" s="79">
        <f t="shared" si="27"/>
        <v>0</v>
      </c>
      <c r="J885" s="78" t="str">
        <f t="shared" si="26"/>
        <v/>
      </c>
    </row>
    <row r="886" spans="1:10">
      <c r="A886" s="25">
        <v>885</v>
      </c>
      <c r="B886" s="25" t="s">
        <v>11</v>
      </c>
      <c r="C886" s="48" t="s">
        <v>9752</v>
      </c>
      <c r="D886" s="48" t="s">
        <v>9751</v>
      </c>
      <c r="E886" s="47">
        <v>78286</v>
      </c>
      <c r="F886" s="46">
        <v>11</v>
      </c>
      <c r="G886" s="56">
        <v>98.606666666666669</v>
      </c>
      <c r="H886" s="76"/>
      <c r="I886" s="79">
        <f t="shared" si="27"/>
        <v>0</v>
      </c>
      <c r="J886" s="78" t="str">
        <f t="shared" si="26"/>
        <v/>
      </c>
    </row>
    <row r="887" spans="1:10">
      <c r="A887" s="25">
        <v>886</v>
      </c>
      <c r="B887" s="25" t="s">
        <v>11</v>
      </c>
      <c r="C887" s="48" t="s">
        <v>9750</v>
      </c>
      <c r="D887" s="48" t="s">
        <v>9749</v>
      </c>
      <c r="E887" s="47">
        <v>78286</v>
      </c>
      <c r="F887" s="46">
        <v>39</v>
      </c>
      <c r="G887" s="56">
        <v>53</v>
      </c>
      <c r="H887" s="76"/>
      <c r="I887" s="79">
        <f t="shared" si="27"/>
        <v>0</v>
      </c>
      <c r="J887" s="78" t="str">
        <f t="shared" si="26"/>
        <v/>
      </c>
    </row>
    <row r="888" spans="1:10">
      <c r="A888" s="25">
        <v>887</v>
      </c>
      <c r="B888" s="25" t="s">
        <v>11</v>
      </c>
      <c r="C888" s="48" t="s">
        <v>9748</v>
      </c>
      <c r="D888" s="48" t="s">
        <v>830</v>
      </c>
      <c r="E888" s="47">
        <v>78286</v>
      </c>
      <c r="F888" s="46">
        <v>8</v>
      </c>
      <c r="G888" s="56">
        <v>6.8966666666666674</v>
      </c>
      <c r="H888" s="76"/>
      <c r="I888" s="79">
        <f>H888*F888</f>
        <v>0</v>
      </c>
      <c r="J888" s="78" t="str">
        <f t="shared" si="26"/>
        <v/>
      </c>
    </row>
    <row r="889" spans="1:10">
      <c r="A889" s="25">
        <v>888</v>
      </c>
      <c r="B889" s="25" t="s">
        <v>11</v>
      </c>
      <c r="C889" s="48" t="s">
        <v>9747</v>
      </c>
      <c r="D889" s="48" t="s">
        <v>540</v>
      </c>
      <c r="E889" s="47">
        <v>21649</v>
      </c>
      <c r="F889" s="46">
        <v>5</v>
      </c>
      <c r="G889" s="56">
        <v>343.01</v>
      </c>
      <c r="H889" s="76"/>
      <c r="I889" s="79">
        <f t="shared" si="27"/>
        <v>0</v>
      </c>
      <c r="J889" s="78" t="str">
        <f t="shared" si="26"/>
        <v/>
      </c>
    </row>
    <row r="890" spans="1:10">
      <c r="A890" s="25">
        <v>889</v>
      </c>
      <c r="B890" s="25" t="s">
        <v>11</v>
      </c>
      <c r="C890" s="48" t="s">
        <v>9746</v>
      </c>
      <c r="D890" s="48" t="s">
        <v>9745</v>
      </c>
      <c r="E890" s="47">
        <v>18350</v>
      </c>
      <c r="F890" s="46">
        <v>5</v>
      </c>
      <c r="G890" s="56">
        <v>321.78666666666669</v>
      </c>
      <c r="H890" s="76"/>
      <c r="I890" s="79">
        <f t="shared" si="27"/>
        <v>0</v>
      </c>
      <c r="J890" s="78" t="str">
        <f t="shared" si="26"/>
        <v/>
      </c>
    </row>
    <row r="891" spans="1:10">
      <c r="A891" s="25">
        <v>890</v>
      </c>
      <c r="B891" s="25" t="s">
        <v>11</v>
      </c>
      <c r="C891" s="48" t="s">
        <v>9744</v>
      </c>
      <c r="D891" s="48" t="s">
        <v>9743</v>
      </c>
      <c r="E891" s="47">
        <v>59603</v>
      </c>
      <c r="F891" s="46">
        <v>5</v>
      </c>
      <c r="G891" s="56">
        <v>225.78</v>
      </c>
      <c r="H891" s="76"/>
      <c r="I891" s="79">
        <f t="shared" si="27"/>
        <v>0</v>
      </c>
      <c r="J891" s="78" t="str">
        <f t="shared" si="26"/>
        <v/>
      </c>
    </row>
    <row r="892" spans="1:10">
      <c r="A892" s="25">
        <v>891</v>
      </c>
      <c r="B892" s="25" t="s">
        <v>11</v>
      </c>
      <c r="C892" s="48" t="s">
        <v>9742</v>
      </c>
      <c r="D892" s="48" t="s">
        <v>9741</v>
      </c>
      <c r="E892" s="47" t="s">
        <v>9740</v>
      </c>
      <c r="F892" s="46">
        <v>50</v>
      </c>
      <c r="G892" s="56">
        <v>34.333333333333336</v>
      </c>
      <c r="H892" s="76"/>
      <c r="I892" s="79">
        <f t="shared" si="27"/>
        <v>0</v>
      </c>
      <c r="J892" s="78" t="str">
        <f t="shared" si="26"/>
        <v/>
      </c>
    </row>
    <row r="893" spans="1:10">
      <c r="A893" s="25">
        <v>892</v>
      </c>
      <c r="B893" s="25" t="s">
        <v>11</v>
      </c>
      <c r="C893" s="48" t="s">
        <v>9739</v>
      </c>
      <c r="D893" s="48" t="s">
        <v>249</v>
      </c>
      <c r="E893" s="47">
        <v>61501</v>
      </c>
      <c r="F893" s="46">
        <v>134</v>
      </c>
      <c r="G893" s="56">
        <v>1.29</v>
      </c>
      <c r="H893" s="76"/>
      <c r="I893" s="79">
        <f t="shared" si="27"/>
        <v>0</v>
      </c>
      <c r="J893" s="78" t="str">
        <f t="shared" si="26"/>
        <v/>
      </c>
    </row>
    <row r="894" spans="1:10">
      <c r="A894" s="25">
        <v>893</v>
      </c>
      <c r="B894" s="25" t="s">
        <v>11</v>
      </c>
      <c r="C894" s="48" t="s">
        <v>9738</v>
      </c>
      <c r="D894" s="48" t="s">
        <v>9737</v>
      </c>
      <c r="E894" s="47">
        <v>91662</v>
      </c>
      <c r="F894" s="46">
        <v>8</v>
      </c>
      <c r="G894" s="56">
        <v>6.5433333333333339</v>
      </c>
      <c r="H894" s="76"/>
      <c r="I894" s="79">
        <f t="shared" si="27"/>
        <v>0</v>
      </c>
      <c r="J894" s="78" t="str">
        <f t="shared" si="26"/>
        <v/>
      </c>
    </row>
    <row r="895" spans="1:10">
      <c r="A895" s="25">
        <v>894</v>
      </c>
      <c r="B895" s="25" t="s">
        <v>11</v>
      </c>
      <c r="C895" s="48" t="s">
        <v>9736</v>
      </c>
      <c r="D895" s="48" t="s">
        <v>316</v>
      </c>
      <c r="E895" s="47">
        <v>3024</v>
      </c>
      <c r="F895" s="46">
        <v>80</v>
      </c>
      <c r="G895" s="56">
        <v>7.37</v>
      </c>
      <c r="H895" s="76"/>
      <c r="I895" s="79">
        <f t="shared" si="27"/>
        <v>0</v>
      </c>
      <c r="J895" s="78" t="str">
        <f t="shared" si="26"/>
        <v/>
      </c>
    </row>
    <row r="896" spans="1:10">
      <c r="A896" s="25">
        <v>895</v>
      </c>
      <c r="B896" s="25" t="s">
        <v>11</v>
      </c>
      <c r="C896" s="48" t="s">
        <v>9735</v>
      </c>
      <c r="D896" s="48" t="s">
        <v>313</v>
      </c>
      <c r="E896" s="47">
        <v>3024</v>
      </c>
      <c r="F896" s="46">
        <v>50</v>
      </c>
      <c r="G896" s="56">
        <v>6.9899999999999993</v>
      </c>
      <c r="H896" s="76"/>
      <c r="I896" s="79">
        <f t="shared" si="27"/>
        <v>0</v>
      </c>
      <c r="J896" s="78" t="str">
        <f t="shared" si="26"/>
        <v/>
      </c>
    </row>
    <row r="897" spans="1:10">
      <c r="A897" s="25">
        <v>896</v>
      </c>
      <c r="B897" s="25" t="s">
        <v>11</v>
      </c>
      <c r="C897" s="48" t="s">
        <v>9734</v>
      </c>
      <c r="D897" s="48" t="s">
        <v>313</v>
      </c>
      <c r="E897" s="47">
        <v>3024</v>
      </c>
      <c r="F897" s="46">
        <v>118</v>
      </c>
      <c r="G897" s="56">
        <v>8.2333333333333325</v>
      </c>
      <c r="H897" s="76"/>
      <c r="I897" s="79">
        <f t="shared" si="27"/>
        <v>0</v>
      </c>
      <c r="J897" s="78" t="str">
        <f t="shared" si="26"/>
        <v/>
      </c>
    </row>
    <row r="898" spans="1:10">
      <c r="A898" s="25">
        <v>897</v>
      </c>
      <c r="B898" s="25" t="s">
        <v>11</v>
      </c>
      <c r="C898" s="48" t="s">
        <v>9733</v>
      </c>
      <c r="D898" s="48" t="s">
        <v>9732</v>
      </c>
      <c r="E898" s="47">
        <v>81860</v>
      </c>
      <c r="F898" s="46">
        <v>450</v>
      </c>
      <c r="G898" s="56">
        <v>0.93666666666666665</v>
      </c>
      <c r="H898" s="76"/>
      <c r="I898" s="79">
        <f t="shared" si="27"/>
        <v>0</v>
      </c>
      <c r="J898" s="78" t="str">
        <f t="shared" ref="J898:J905" si="28">IF(H:H&gt;G:G, "Above Estimated Unit Price", "")</f>
        <v/>
      </c>
    </row>
    <row r="899" spans="1:10">
      <c r="A899" s="25">
        <v>898</v>
      </c>
      <c r="B899" s="25" t="s">
        <v>11</v>
      </c>
      <c r="C899" s="48" t="s">
        <v>9731</v>
      </c>
      <c r="D899" s="48" t="s">
        <v>1554</v>
      </c>
      <c r="E899" s="47">
        <v>5593</v>
      </c>
      <c r="F899" s="46">
        <v>5</v>
      </c>
      <c r="G899" s="56">
        <v>1828.1266666666668</v>
      </c>
      <c r="H899" s="76"/>
      <c r="I899" s="79">
        <f t="shared" ref="I899:I905" si="29">H899*F899</f>
        <v>0</v>
      </c>
      <c r="J899" s="78" t="str">
        <f t="shared" si="28"/>
        <v/>
      </c>
    </row>
    <row r="900" spans="1:10">
      <c r="A900" s="25">
        <v>899</v>
      </c>
      <c r="B900" s="25" t="s">
        <v>11</v>
      </c>
      <c r="C900" s="48" t="s">
        <v>9730</v>
      </c>
      <c r="D900" s="48" t="s">
        <v>9729</v>
      </c>
      <c r="E900" s="47" t="s">
        <v>9726</v>
      </c>
      <c r="F900" s="46">
        <v>5</v>
      </c>
      <c r="G900" s="56">
        <v>116.13333333333333</v>
      </c>
      <c r="H900" s="76"/>
      <c r="I900" s="79">
        <f t="shared" si="29"/>
        <v>0</v>
      </c>
      <c r="J900" s="78" t="str">
        <f t="shared" si="28"/>
        <v/>
      </c>
    </row>
    <row r="901" spans="1:10">
      <c r="A901" s="25">
        <v>900</v>
      </c>
      <c r="B901" s="25" t="s">
        <v>11</v>
      </c>
      <c r="C901" s="48" t="s">
        <v>9728</v>
      </c>
      <c r="D901" s="48" t="s">
        <v>9727</v>
      </c>
      <c r="E901" s="47" t="s">
        <v>9726</v>
      </c>
      <c r="F901" s="46">
        <v>5</v>
      </c>
      <c r="G901" s="56">
        <v>105.8</v>
      </c>
      <c r="H901" s="76"/>
      <c r="I901" s="79">
        <f t="shared" si="29"/>
        <v>0</v>
      </c>
      <c r="J901" s="78" t="str">
        <f t="shared" si="28"/>
        <v/>
      </c>
    </row>
    <row r="902" spans="1:10">
      <c r="A902" s="25">
        <v>901</v>
      </c>
      <c r="B902" s="25" t="s">
        <v>11</v>
      </c>
      <c r="C902" s="48" t="s">
        <v>9725</v>
      </c>
      <c r="D902" s="48" t="s">
        <v>924</v>
      </c>
      <c r="E902" s="47">
        <v>59885</v>
      </c>
      <c r="F902" s="46">
        <v>5</v>
      </c>
      <c r="G902" s="56">
        <v>31.21</v>
      </c>
      <c r="H902" s="76"/>
      <c r="I902" s="79">
        <f t="shared" si="29"/>
        <v>0</v>
      </c>
      <c r="J902" s="78" t="str">
        <f t="shared" si="28"/>
        <v/>
      </c>
    </row>
    <row r="903" spans="1:10">
      <c r="A903" s="25">
        <v>902</v>
      </c>
      <c r="B903" s="25" t="s">
        <v>11</v>
      </c>
      <c r="C903" s="48" t="s">
        <v>9724</v>
      </c>
      <c r="D903" s="48" t="s">
        <v>9723</v>
      </c>
      <c r="E903" s="47">
        <v>79318</v>
      </c>
      <c r="F903" s="46">
        <v>5</v>
      </c>
      <c r="G903" s="56">
        <v>419.31333333333333</v>
      </c>
      <c r="H903" s="76"/>
      <c r="I903" s="79">
        <f t="shared" si="29"/>
        <v>0</v>
      </c>
      <c r="J903" s="78" t="str">
        <f t="shared" si="28"/>
        <v/>
      </c>
    </row>
    <row r="904" spans="1:10">
      <c r="A904" s="25">
        <v>903</v>
      </c>
      <c r="B904" s="45" t="s">
        <v>11</v>
      </c>
      <c r="C904" s="44" t="s">
        <v>9722</v>
      </c>
      <c r="D904" s="44" t="s">
        <v>2430</v>
      </c>
      <c r="E904" s="43">
        <v>79318</v>
      </c>
      <c r="F904" s="46">
        <v>5</v>
      </c>
      <c r="G904" s="58">
        <v>511.9199999999999</v>
      </c>
      <c r="H904" s="76"/>
      <c r="I904" s="79">
        <f t="shared" si="29"/>
        <v>0</v>
      </c>
      <c r="J904" s="78" t="str">
        <f t="shared" si="28"/>
        <v/>
      </c>
    </row>
    <row r="905" spans="1:10">
      <c r="A905" s="25">
        <v>904</v>
      </c>
      <c r="B905" s="25" t="s">
        <v>11</v>
      </c>
      <c r="C905" s="25" t="s">
        <v>9721</v>
      </c>
      <c r="D905" s="25" t="s">
        <v>9720</v>
      </c>
      <c r="E905" s="42" t="s">
        <v>9719</v>
      </c>
      <c r="F905" s="46">
        <v>5</v>
      </c>
      <c r="G905" s="56">
        <v>6510.84</v>
      </c>
      <c r="H905" s="76"/>
      <c r="I905" s="79">
        <f t="shared" si="29"/>
        <v>0</v>
      </c>
      <c r="J905" s="78" t="str">
        <f t="shared" si="28"/>
        <v/>
      </c>
    </row>
    <row r="906" spans="1:10">
      <c r="G906" s="56">
        <f>SUMPRODUCT(F2:F905,G2:G905)</f>
        <v>3849779.4600666603</v>
      </c>
      <c r="I906" s="104">
        <f>SUM(I2:I905)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J885"/>
  <sheetViews>
    <sheetView zoomScale="80" zoomScaleNormal="80" workbookViewId="0">
      <pane ySplit="1" topLeftCell="A868" activePane="bottomLeft" state="frozen"/>
      <selection activeCell="B1" sqref="B1"/>
      <selection pane="bottomLeft" activeCell="H886" sqref="H886"/>
    </sheetView>
  </sheetViews>
  <sheetFormatPr defaultColWidth="11.5703125" defaultRowHeight="12.75"/>
  <cols>
    <col min="1" max="1" width="4.5703125" style="80" bestFit="1" customWidth="1"/>
    <col min="2" max="2" width="3.42578125" style="80" bestFit="1" customWidth="1"/>
    <col min="3" max="3" width="35.28515625" style="80" customWidth="1"/>
    <col min="4" max="4" width="108" style="80" bestFit="1" customWidth="1"/>
    <col min="5" max="5" width="11.42578125" style="83" bestFit="1" customWidth="1"/>
    <col min="6" max="6" width="15.85546875" style="8" bestFit="1" customWidth="1"/>
    <col min="7" max="7" width="16.7109375" style="90" customWidth="1"/>
    <col min="8" max="9" width="11.5703125" style="8"/>
    <col min="10" max="10" width="25" style="8" bestFit="1" customWidth="1"/>
    <col min="11" max="16384" width="11.5703125" style="80"/>
  </cols>
  <sheetData>
    <row r="1" spans="1:10" ht="25.5">
      <c r="A1" s="69" t="s">
        <v>2656</v>
      </c>
      <c r="B1" s="69" t="s">
        <v>0</v>
      </c>
      <c r="C1" s="69" t="s">
        <v>2655</v>
      </c>
      <c r="D1" s="69" t="s">
        <v>2654</v>
      </c>
      <c r="E1" s="70" t="s">
        <v>2653</v>
      </c>
      <c r="F1" s="69" t="s">
        <v>14050</v>
      </c>
      <c r="G1" s="71" t="s">
        <v>14051</v>
      </c>
      <c r="H1" s="71" t="s">
        <v>14052</v>
      </c>
      <c r="I1" s="69" t="s">
        <v>14053</v>
      </c>
      <c r="J1" s="69" t="s">
        <v>14054</v>
      </c>
    </row>
    <row r="2" spans="1:10">
      <c r="A2" s="16">
        <v>1</v>
      </c>
      <c r="B2" s="16" t="s">
        <v>9</v>
      </c>
      <c r="C2" s="16" t="s">
        <v>11879</v>
      </c>
      <c r="D2" s="16" t="s">
        <v>11878</v>
      </c>
      <c r="E2" s="14">
        <v>1212</v>
      </c>
      <c r="F2" s="53">
        <v>23</v>
      </c>
      <c r="G2" s="113">
        <v>28.634999999999998</v>
      </c>
      <c r="H2" s="76"/>
      <c r="I2" s="79">
        <f>H2*F2</f>
        <v>0</v>
      </c>
      <c r="J2" s="78" t="str">
        <f t="shared" ref="J2:J65" si="0">IF(H:H&gt;G:G, "Above Estimated Unit Price", "")</f>
        <v/>
      </c>
    </row>
    <row r="3" spans="1:10" ht="12" customHeight="1">
      <c r="A3" s="16">
        <v>2</v>
      </c>
      <c r="B3" s="16" t="s">
        <v>9</v>
      </c>
      <c r="C3" s="16" t="s">
        <v>11877</v>
      </c>
      <c r="D3" s="16" t="s">
        <v>11876</v>
      </c>
      <c r="E3" s="14">
        <v>36251</v>
      </c>
      <c r="F3" s="53">
        <v>5</v>
      </c>
      <c r="G3" s="113">
        <v>235.65</v>
      </c>
      <c r="H3" s="76"/>
      <c r="I3" s="79">
        <f t="shared" ref="I3:I66" si="1">H3*F3</f>
        <v>0</v>
      </c>
      <c r="J3" s="78" t="str">
        <f t="shared" si="0"/>
        <v/>
      </c>
    </row>
    <row r="4" spans="1:10" ht="12" customHeight="1">
      <c r="A4" s="16">
        <v>3</v>
      </c>
      <c r="B4" s="16" t="s">
        <v>9</v>
      </c>
      <c r="C4" s="16" t="s">
        <v>11875</v>
      </c>
      <c r="D4" s="16" t="s">
        <v>11874</v>
      </c>
      <c r="E4" s="14">
        <v>94581</v>
      </c>
      <c r="F4" s="53">
        <v>5</v>
      </c>
      <c r="G4" s="113">
        <v>70.056666666666672</v>
      </c>
      <c r="H4" s="76"/>
      <c r="I4" s="79">
        <f t="shared" si="1"/>
        <v>0</v>
      </c>
      <c r="J4" s="78" t="str">
        <f t="shared" si="0"/>
        <v/>
      </c>
    </row>
    <row r="5" spans="1:10">
      <c r="A5" s="16">
        <v>4</v>
      </c>
      <c r="B5" s="16" t="s">
        <v>9</v>
      </c>
      <c r="C5" s="16">
        <v>3480</v>
      </c>
      <c r="D5" s="16" t="s">
        <v>11873</v>
      </c>
      <c r="E5" s="14" t="s">
        <v>11872</v>
      </c>
      <c r="F5" s="53">
        <v>8</v>
      </c>
      <c r="G5" s="113">
        <v>52.693333333333328</v>
      </c>
      <c r="H5" s="76"/>
      <c r="I5" s="79">
        <f t="shared" si="1"/>
        <v>0</v>
      </c>
      <c r="J5" s="78" t="str">
        <f t="shared" si="0"/>
        <v/>
      </c>
    </row>
    <row r="6" spans="1:10">
      <c r="A6" s="16">
        <v>5</v>
      </c>
      <c r="B6" s="16" t="s">
        <v>9</v>
      </c>
      <c r="C6" s="16" t="s">
        <v>11871</v>
      </c>
      <c r="D6" s="16" t="s">
        <v>2645</v>
      </c>
      <c r="E6" s="14">
        <v>8805</v>
      </c>
      <c r="F6" s="53">
        <v>5</v>
      </c>
      <c r="G6" s="113">
        <v>15.87</v>
      </c>
      <c r="H6" s="76"/>
      <c r="I6" s="79">
        <f t="shared" si="1"/>
        <v>0</v>
      </c>
      <c r="J6" s="78" t="str">
        <f t="shared" si="0"/>
        <v/>
      </c>
    </row>
    <row r="7" spans="1:10">
      <c r="A7" s="16">
        <v>6</v>
      </c>
      <c r="B7" s="16" t="s">
        <v>9</v>
      </c>
      <c r="C7" s="16" t="s">
        <v>11871</v>
      </c>
      <c r="D7" s="16" t="s">
        <v>2645</v>
      </c>
      <c r="E7" s="14">
        <v>80204</v>
      </c>
      <c r="F7" s="53">
        <v>10</v>
      </c>
      <c r="G7" s="113">
        <v>15.87</v>
      </c>
      <c r="H7" s="76"/>
      <c r="I7" s="79">
        <f t="shared" si="1"/>
        <v>0</v>
      </c>
      <c r="J7" s="78" t="str">
        <f t="shared" si="0"/>
        <v/>
      </c>
    </row>
    <row r="8" spans="1:10">
      <c r="A8" s="16">
        <v>7</v>
      </c>
      <c r="B8" s="16" t="s">
        <v>9</v>
      </c>
      <c r="C8" s="16" t="s">
        <v>11870</v>
      </c>
      <c r="D8" s="16" t="s">
        <v>11869</v>
      </c>
      <c r="E8" s="14">
        <v>36251</v>
      </c>
      <c r="F8" s="53">
        <v>26</v>
      </c>
      <c r="G8" s="113">
        <v>6.4666666666666659</v>
      </c>
      <c r="H8" s="76"/>
      <c r="I8" s="79">
        <f t="shared" si="1"/>
        <v>0</v>
      </c>
      <c r="J8" s="78" t="str">
        <f t="shared" si="0"/>
        <v/>
      </c>
    </row>
    <row r="9" spans="1:10">
      <c r="A9" s="16">
        <v>8</v>
      </c>
      <c r="B9" s="16" t="s">
        <v>9</v>
      </c>
      <c r="C9" s="16" t="s">
        <v>11868</v>
      </c>
      <c r="D9" s="16" t="s">
        <v>11813</v>
      </c>
      <c r="E9" s="14">
        <v>18783</v>
      </c>
      <c r="F9" s="53">
        <f>156+4</f>
        <v>160</v>
      </c>
      <c r="G9" s="113">
        <v>24.080000000000002</v>
      </c>
      <c r="H9" s="76"/>
      <c r="I9" s="79">
        <f t="shared" si="1"/>
        <v>0</v>
      </c>
      <c r="J9" s="78" t="str">
        <f t="shared" si="0"/>
        <v/>
      </c>
    </row>
    <row r="10" spans="1:10">
      <c r="A10" s="16">
        <v>9</v>
      </c>
      <c r="B10" s="16" t="s">
        <v>9</v>
      </c>
      <c r="C10" s="16" t="s">
        <v>11867</v>
      </c>
      <c r="D10" s="16" t="s">
        <v>11866</v>
      </c>
      <c r="E10" s="14" t="s">
        <v>11865</v>
      </c>
      <c r="F10" s="53">
        <v>5</v>
      </c>
      <c r="G10" s="113">
        <v>71.84</v>
      </c>
      <c r="H10" s="76"/>
      <c r="I10" s="79">
        <f t="shared" si="1"/>
        <v>0</v>
      </c>
      <c r="J10" s="78" t="str">
        <f t="shared" si="0"/>
        <v/>
      </c>
    </row>
    <row r="11" spans="1:10">
      <c r="A11" s="16">
        <v>10</v>
      </c>
      <c r="B11" s="16" t="s">
        <v>9</v>
      </c>
      <c r="C11" s="16" t="s">
        <v>11864</v>
      </c>
      <c r="D11" s="16" t="s">
        <v>51</v>
      </c>
      <c r="E11" s="14">
        <v>64829</v>
      </c>
      <c r="F11" s="53">
        <v>100</v>
      </c>
      <c r="G11" s="113">
        <v>22.78</v>
      </c>
      <c r="H11" s="76"/>
      <c r="I11" s="79">
        <f t="shared" si="1"/>
        <v>0</v>
      </c>
      <c r="J11" s="78" t="str">
        <f t="shared" si="0"/>
        <v/>
      </c>
    </row>
    <row r="12" spans="1:10">
      <c r="A12" s="16">
        <v>11</v>
      </c>
      <c r="B12" s="16" t="s">
        <v>9</v>
      </c>
      <c r="C12" s="16" t="s">
        <v>11863</v>
      </c>
      <c r="D12" s="16" t="s">
        <v>11862</v>
      </c>
      <c r="E12" s="14">
        <v>99321</v>
      </c>
      <c r="F12" s="53">
        <v>5</v>
      </c>
      <c r="G12" s="113">
        <v>468.29</v>
      </c>
      <c r="H12" s="76"/>
      <c r="I12" s="79">
        <f t="shared" si="1"/>
        <v>0</v>
      </c>
      <c r="J12" s="78" t="str">
        <f t="shared" si="0"/>
        <v/>
      </c>
    </row>
    <row r="13" spans="1:10">
      <c r="A13" s="16">
        <v>12</v>
      </c>
      <c r="B13" s="16" t="s">
        <v>9</v>
      </c>
      <c r="C13" s="16" t="s">
        <v>11861</v>
      </c>
      <c r="D13" s="16" t="s">
        <v>10021</v>
      </c>
      <c r="E13" s="14">
        <v>60038</v>
      </c>
      <c r="F13" s="53">
        <v>9</v>
      </c>
      <c r="G13" s="113">
        <v>61.940000000000005</v>
      </c>
      <c r="H13" s="76"/>
      <c r="I13" s="79">
        <f t="shared" si="1"/>
        <v>0</v>
      </c>
      <c r="J13" s="78" t="str">
        <f t="shared" si="0"/>
        <v/>
      </c>
    </row>
    <row r="14" spans="1:10">
      <c r="A14" s="16">
        <v>13</v>
      </c>
      <c r="B14" s="16" t="s">
        <v>9</v>
      </c>
      <c r="C14" s="16" t="s">
        <v>11860</v>
      </c>
      <c r="D14" s="16" t="s">
        <v>10021</v>
      </c>
      <c r="E14" s="14" t="s">
        <v>5677</v>
      </c>
      <c r="F14" s="53">
        <v>9</v>
      </c>
      <c r="G14" s="113">
        <v>35.926666666666669</v>
      </c>
      <c r="H14" s="76"/>
      <c r="I14" s="79">
        <f t="shared" si="1"/>
        <v>0</v>
      </c>
      <c r="J14" s="78" t="str">
        <f t="shared" si="0"/>
        <v/>
      </c>
    </row>
    <row r="15" spans="1:10">
      <c r="A15" s="16">
        <v>14</v>
      </c>
      <c r="B15" s="16" t="s">
        <v>9</v>
      </c>
      <c r="C15" s="16" t="s">
        <v>11858</v>
      </c>
      <c r="D15" s="16" t="s">
        <v>11857</v>
      </c>
      <c r="E15" s="14">
        <v>60038</v>
      </c>
      <c r="F15" s="53">
        <v>9</v>
      </c>
      <c r="G15" s="113">
        <v>21.516666666666669</v>
      </c>
      <c r="H15" s="76"/>
      <c r="I15" s="79">
        <f t="shared" si="1"/>
        <v>0</v>
      </c>
      <c r="J15" s="78" t="str">
        <f t="shared" si="0"/>
        <v/>
      </c>
    </row>
    <row r="16" spans="1:10">
      <c r="A16" s="16">
        <v>15</v>
      </c>
      <c r="B16" s="16" t="s">
        <v>9</v>
      </c>
      <c r="C16" s="16" t="s">
        <v>11856</v>
      </c>
      <c r="D16" s="16" t="s">
        <v>612</v>
      </c>
      <c r="E16" s="14">
        <v>2005</v>
      </c>
      <c r="F16" s="53">
        <v>6</v>
      </c>
      <c r="G16" s="113">
        <v>2879.9766666666669</v>
      </c>
      <c r="H16" s="76"/>
      <c r="I16" s="79">
        <f t="shared" si="1"/>
        <v>0</v>
      </c>
      <c r="J16" s="78" t="str">
        <f t="shared" si="0"/>
        <v/>
      </c>
    </row>
    <row r="17" spans="1:10">
      <c r="A17" s="16">
        <v>16</v>
      </c>
      <c r="B17" s="16" t="s">
        <v>9</v>
      </c>
      <c r="C17" s="16" t="s">
        <v>11855</v>
      </c>
      <c r="D17" s="16" t="s">
        <v>11854</v>
      </c>
      <c r="E17" s="14">
        <v>60038</v>
      </c>
      <c r="F17" s="53">
        <v>5</v>
      </c>
      <c r="G17" s="113">
        <v>60.663333333333334</v>
      </c>
      <c r="H17" s="76"/>
      <c r="I17" s="79">
        <f t="shared" si="1"/>
        <v>0</v>
      </c>
      <c r="J17" s="78" t="str">
        <f t="shared" si="0"/>
        <v/>
      </c>
    </row>
    <row r="18" spans="1:10">
      <c r="A18" s="16">
        <v>17</v>
      </c>
      <c r="B18" s="16" t="s">
        <v>9</v>
      </c>
      <c r="C18" s="16" t="s">
        <v>11853</v>
      </c>
      <c r="D18" s="16" t="s">
        <v>2386</v>
      </c>
      <c r="E18" s="14">
        <v>2005</v>
      </c>
      <c r="F18" s="53">
        <v>5</v>
      </c>
      <c r="G18" s="113">
        <v>590.63999999999987</v>
      </c>
      <c r="H18" s="76"/>
      <c r="I18" s="79">
        <f t="shared" si="1"/>
        <v>0</v>
      </c>
      <c r="J18" s="78" t="str">
        <f t="shared" si="0"/>
        <v/>
      </c>
    </row>
    <row r="19" spans="1:10">
      <c r="A19" s="16">
        <v>18</v>
      </c>
      <c r="B19" s="16" t="s">
        <v>9</v>
      </c>
      <c r="C19" s="16" t="s">
        <v>11852</v>
      </c>
      <c r="D19" s="16" t="s">
        <v>11851</v>
      </c>
      <c r="E19" s="14">
        <v>73030</v>
      </c>
      <c r="F19" s="53">
        <f>69+2</f>
        <v>71</v>
      </c>
      <c r="G19" s="113">
        <v>7.0333333333333341</v>
      </c>
      <c r="H19" s="76"/>
      <c r="I19" s="79">
        <f t="shared" si="1"/>
        <v>0</v>
      </c>
      <c r="J19" s="78" t="str">
        <f t="shared" si="0"/>
        <v/>
      </c>
    </row>
    <row r="20" spans="1:10">
      <c r="A20" s="16">
        <v>19</v>
      </c>
      <c r="B20" s="16" t="s">
        <v>9</v>
      </c>
      <c r="C20" s="16" t="s">
        <v>11850</v>
      </c>
      <c r="D20" s="16" t="s">
        <v>2235</v>
      </c>
      <c r="E20" s="14">
        <v>4319</v>
      </c>
      <c r="F20" s="53">
        <v>60</v>
      </c>
      <c r="G20" s="113">
        <v>30.416666666666668</v>
      </c>
      <c r="H20" s="76"/>
      <c r="I20" s="79">
        <f t="shared" si="1"/>
        <v>0</v>
      </c>
      <c r="J20" s="78" t="str">
        <f t="shared" si="0"/>
        <v/>
      </c>
    </row>
    <row r="21" spans="1:10">
      <c r="A21" s="16">
        <v>20</v>
      </c>
      <c r="B21" s="16" t="s">
        <v>9</v>
      </c>
      <c r="C21" s="16" t="s">
        <v>11849</v>
      </c>
      <c r="D21" s="16" t="s">
        <v>2235</v>
      </c>
      <c r="E21" s="14">
        <v>4319</v>
      </c>
      <c r="F21" s="53">
        <v>38</v>
      </c>
      <c r="G21" s="113">
        <v>19.41</v>
      </c>
      <c r="H21" s="76"/>
      <c r="I21" s="79">
        <f t="shared" si="1"/>
        <v>0</v>
      </c>
      <c r="J21" s="78" t="str">
        <f t="shared" si="0"/>
        <v/>
      </c>
    </row>
    <row r="22" spans="1:10">
      <c r="A22" s="16">
        <v>21</v>
      </c>
      <c r="B22" s="16" t="s">
        <v>9</v>
      </c>
      <c r="C22" s="16" t="s">
        <v>11848</v>
      </c>
      <c r="D22" s="16" t="s">
        <v>107</v>
      </c>
      <c r="E22" s="14">
        <v>98505</v>
      </c>
      <c r="F22" s="53">
        <f>24+1</f>
        <v>25</v>
      </c>
      <c r="G22" s="113">
        <v>957.39333333333343</v>
      </c>
      <c r="H22" s="76"/>
      <c r="I22" s="79">
        <f t="shared" si="1"/>
        <v>0</v>
      </c>
      <c r="J22" s="78" t="str">
        <f t="shared" si="0"/>
        <v/>
      </c>
    </row>
    <row r="23" spans="1:10">
      <c r="A23" s="16">
        <v>22</v>
      </c>
      <c r="B23" s="16" t="s">
        <v>9</v>
      </c>
      <c r="C23" s="16" t="s">
        <v>11847</v>
      </c>
      <c r="D23" s="16" t="s">
        <v>11846</v>
      </c>
      <c r="E23" s="14">
        <v>98897</v>
      </c>
      <c r="F23" s="53">
        <v>5</v>
      </c>
      <c r="G23" s="113">
        <v>698</v>
      </c>
      <c r="H23" s="76"/>
      <c r="I23" s="79">
        <f t="shared" si="1"/>
        <v>0</v>
      </c>
      <c r="J23" s="78" t="str">
        <f t="shared" si="0"/>
        <v/>
      </c>
    </row>
    <row r="24" spans="1:10">
      <c r="A24" s="16">
        <v>23</v>
      </c>
      <c r="B24" s="16" t="s">
        <v>9</v>
      </c>
      <c r="C24" s="16" t="s">
        <v>11845</v>
      </c>
      <c r="D24" s="16" t="s">
        <v>10730</v>
      </c>
      <c r="E24" s="14">
        <v>98505</v>
      </c>
      <c r="F24" s="53">
        <v>5</v>
      </c>
      <c r="G24" s="113">
        <v>1282.28</v>
      </c>
      <c r="H24" s="76"/>
      <c r="I24" s="79">
        <f t="shared" si="1"/>
        <v>0</v>
      </c>
      <c r="J24" s="78" t="str">
        <f t="shared" si="0"/>
        <v/>
      </c>
    </row>
    <row r="25" spans="1:10">
      <c r="A25" s="16">
        <v>24</v>
      </c>
      <c r="B25" s="16" t="s">
        <v>9</v>
      </c>
      <c r="C25" s="16" t="s">
        <v>11844</v>
      </c>
      <c r="D25" s="16" t="s">
        <v>107</v>
      </c>
      <c r="E25" s="14">
        <v>98505</v>
      </c>
      <c r="F25" s="53">
        <f>8+2</f>
        <v>10</v>
      </c>
      <c r="G25" s="113">
        <v>445.51</v>
      </c>
      <c r="H25" s="76"/>
      <c r="I25" s="79">
        <f t="shared" si="1"/>
        <v>0</v>
      </c>
      <c r="J25" s="78" t="str">
        <f t="shared" si="0"/>
        <v/>
      </c>
    </row>
    <row r="26" spans="1:10">
      <c r="A26" s="16">
        <v>25</v>
      </c>
      <c r="B26" s="16" t="s">
        <v>9</v>
      </c>
      <c r="C26" s="16" t="s">
        <v>11843</v>
      </c>
      <c r="D26" s="16" t="s">
        <v>107</v>
      </c>
      <c r="E26" s="14">
        <v>98505</v>
      </c>
      <c r="F26" s="53">
        <v>5</v>
      </c>
      <c r="G26" s="113">
        <v>637.05999999999995</v>
      </c>
      <c r="H26" s="76"/>
      <c r="I26" s="79">
        <f t="shared" si="1"/>
        <v>0</v>
      </c>
      <c r="J26" s="78" t="str">
        <f t="shared" si="0"/>
        <v/>
      </c>
    </row>
    <row r="27" spans="1:10">
      <c r="A27" s="16">
        <v>26</v>
      </c>
      <c r="B27" s="16" t="s">
        <v>9</v>
      </c>
      <c r="C27" s="16" t="s">
        <v>11842</v>
      </c>
      <c r="D27" s="16" t="s">
        <v>107</v>
      </c>
      <c r="E27" s="14">
        <v>98505</v>
      </c>
      <c r="F27" s="53">
        <v>6</v>
      </c>
      <c r="G27" s="113">
        <v>628.1</v>
      </c>
      <c r="H27" s="76"/>
      <c r="I27" s="79">
        <f t="shared" si="1"/>
        <v>0</v>
      </c>
      <c r="J27" s="78" t="str">
        <f t="shared" si="0"/>
        <v/>
      </c>
    </row>
    <row r="28" spans="1:10">
      <c r="A28" s="16">
        <v>27</v>
      </c>
      <c r="B28" s="16" t="s">
        <v>9</v>
      </c>
      <c r="C28" s="16" t="s">
        <v>11841</v>
      </c>
      <c r="D28" s="16" t="s">
        <v>11840</v>
      </c>
      <c r="E28" s="14">
        <v>73900</v>
      </c>
      <c r="F28" s="53">
        <v>5</v>
      </c>
      <c r="G28" s="113">
        <v>100</v>
      </c>
      <c r="H28" s="76"/>
      <c r="I28" s="79">
        <f t="shared" si="1"/>
        <v>0</v>
      </c>
      <c r="J28" s="78" t="str">
        <f t="shared" si="0"/>
        <v/>
      </c>
    </row>
    <row r="29" spans="1:10">
      <c r="A29" s="16">
        <v>28</v>
      </c>
      <c r="B29" s="16" t="s">
        <v>9</v>
      </c>
      <c r="C29" s="16" t="s">
        <v>11839</v>
      </c>
      <c r="D29" s="16" t="s">
        <v>96</v>
      </c>
      <c r="E29" s="14" t="s">
        <v>5425</v>
      </c>
      <c r="F29" s="53">
        <v>5</v>
      </c>
      <c r="G29" s="113">
        <v>17.149999999999999</v>
      </c>
      <c r="H29" s="76"/>
      <c r="I29" s="79">
        <f t="shared" si="1"/>
        <v>0</v>
      </c>
      <c r="J29" s="78" t="str">
        <f t="shared" si="0"/>
        <v/>
      </c>
    </row>
    <row r="30" spans="1:10">
      <c r="A30" s="16">
        <v>29</v>
      </c>
      <c r="B30" s="16" t="s">
        <v>9</v>
      </c>
      <c r="C30" s="16" t="s">
        <v>11838</v>
      </c>
      <c r="D30" s="16" t="s">
        <v>10160</v>
      </c>
      <c r="E30" s="14" t="s">
        <v>5425</v>
      </c>
      <c r="F30" s="53">
        <f>56+5</f>
        <v>61</v>
      </c>
      <c r="G30" s="113">
        <v>76.03</v>
      </c>
      <c r="H30" s="76"/>
      <c r="I30" s="79">
        <f t="shared" si="1"/>
        <v>0</v>
      </c>
      <c r="J30" s="78" t="str">
        <f t="shared" si="0"/>
        <v/>
      </c>
    </row>
    <row r="31" spans="1:10">
      <c r="A31" s="16">
        <v>30</v>
      </c>
      <c r="B31" s="16" t="s">
        <v>9</v>
      </c>
      <c r="C31" s="16" t="s">
        <v>11837</v>
      </c>
      <c r="D31" s="16" t="s">
        <v>84</v>
      </c>
      <c r="E31" s="14" t="s">
        <v>5425</v>
      </c>
      <c r="F31" s="53">
        <v>5</v>
      </c>
      <c r="G31" s="113">
        <v>41.3</v>
      </c>
      <c r="H31" s="76"/>
      <c r="I31" s="79">
        <f t="shared" si="1"/>
        <v>0</v>
      </c>
      <c r="J31" s="78" t="str">
        <f t="shared" si="0"/>
        <v/>
      </c>
    </row>
    <row r="32" spans="1:10">
      <c r="A32" s="16">
        <v>31</v>
      </c>
      <c r="B32" s="16" t="s">
        <v>9</v>
      </c>
      <c r="C32" s="16" t="s">
        <v>11836</v>
      </c>
      <c r="D32" s="16" t="s">
        <v>11835</v>
      </c>
      <c r="E32" s="14">
        <v>61423</v>
      </c>
      <c r="F32" s="53">
        <v>5</v>
      </c>
      <c r="G32" s="113">
        <v>101.01</v>
      </c>
      <c r="H32" s="76"/>
      <c r="I32" s="79">
        <f t="shared" si="1"/>
        <v>0</v>
      </c>
      <c r="J32" s="78" t="str">
        <f t="shared" si="0"/>
        <v/>
      </c>
    </row>
    <row r="33" spans="1:10">
      <c r="A33" s="16">
        <v>32</v>
      </c>
      <c r="B33" s="16" t="s">
        <v>9</v>
      </c>
      <c r="C33" s="16" t="s">
        <v>11834</v>
      </c>
      <c r="D33" s="16" t="s">
        <v>876</v>
      </c>
      <c r="E33" s="14">
        <v>5160</v>
      </c>
      <c r="F33" s="53">
        <v>6</v>
      </c>
      <c r="G33" s="113">
        <v>370.24</v>
      </c>
      <c r="H33" s="76"/>
      <c r="I33" s="79">
        <f t="shared" si="1"/>
        <v>0</v>
      </c>
      <c r="J33" s="78" t="str">
        <f t="shared" si="0"/>
        <v/>
      </c>
    </row>
    <row r="34" spans="1:10">
      <c r="A34" s="16">
        <v>33</v>
      </c>
      <c r="B34" s="16" t="s">
        <v>9</v>
      </c>
      <c r="C34" s="16" t="s">
        <v>11833</v>
      </c>
      <c r="D34" s="16" t="s">
        <v>876</v>
      </c>
      <c r="E34" s="14">
        <v>5779</v>
      </c>
      <c r="F34" s="53">
        <v>5</v>
      </c>
      <c r="G34" s="113">
        <v>27.13</v>
      </c>
      <c r="H34" s="76"/>
      <c r="I34" s="79">
        <f t="shared" si="1"/>
        <v>0</v>
      </c>
      <c r="J34" s="78" t="str">
        <f t="shared" si="0"/>
        <v/>
      </c>
    </row>
    <row r="35" spans="1:10">
      <c r="A35" s="16">
        <v>34</v>
      </c>
      <c r="B35" s="16" t="s">
        <v>9</v>
      </c>
      <c r="C35" s="16" t="s">
        <v>11832</v>
      </c>
      <c r="D35" s="16" t="s">
        <v>75</v>
      </c>
      <c r="E35" s="14">
        <v>73030</v>
      </c>
      <c r="F35" s="53">
        <f>86+2</f>
        <v>88</v>
      </c>
      <c r="G35" s="113">
        <v>1.4799999999999998</v>
      </c>
      <c r="H35" s="76"/>
      <c r="I35" s="79">
        <f t="shared" si="1"/>
        <v>0</v>
      </c>
      <c r="J35" s="78" t="str">
        <f t="shared" si="0"/>
        <v/>
      </c>
    </row>
    <row r="36" spans="1:10">
      <c r="A36" s="16">
        <v>35</v>
      </c>
      <c r="B36" s="16" t="s">
        <v>9</v>
      </c>
      <c r="C36" s="16" t="s">
        <v>11831</v>
      </c>
      <c r="D36" s="16" t="s">
        <v>75</v>
      </c>
      <c r="E36" s="14">
        <v>73030</v>
      </c>
      <c r="F36" s="53">
        <v>127</v>
      </c>
      <c r="G36" s="113">
        <v>8.9</v>
      </c>
      <c r="H36" s="76"/>
      <c r="I36" s="79">
        <f t="shared" si="1"/>
        <v>0</v>
      </c>
      <c r="J36" s="78" t="str">
        <f t="shared" si="0"/>
        <v/>
      </c>
    </row>
    <row r="37" spans="1:10">
      <c r="A37" s="16">
        <v>36</v>
      </c>
      <c r="B37" s="16" t="s">
        <v>9</v>
      </c>
      <c r="C37" s="16" t="s">
        <v>11830</v>
      </c>
      <c r="D37" s="16" t="s">
        <v>11829</v>
      </c>
      <c r="E37" s="14">
        <v>73030</v>
      </c>
      <c r="F37" s="53">
        <v>5</v>
      </c>
      <c r="G37" s="113">
        <v>403</v>
      </c>
      <c r="H37" s="76"/>
      <c r="I37" s="79">
        <f t="shared" si="1"/>
        <v>0</v>
      </c>
      <c r="J37" s="78" t="str">
        <f t="shared" si="0"/>
        <v/>
      </c>
    </row>
    <row r="38" spans="1:10">
      <c r="A38" s="16">
        <v>37</v>
      </c>
      <c r="B38" s="16" t="s">
        <v>9</v>
      </c>
      <c r="C38" s="16" t="s">
        <v>11828</v>
      </c>
      <c r="D38" s="16" t="s">
        <v>11080</v>
      </c>
      <c r="E38" s="14">
        <v>73030</v>
      </c>
      <c r="F38" s="53">
        <v>8</v>
      </c>
      <c r="G38" s="113">
        <v>12.020000000000001</v>
      </c>
      <c r="H38" s="76"/>
      <c r="I38" s="79">
        <f t="shared" si="1"/>
        <v>0</v>
      </c>
      <c r="J38" s="78" t="str">
        <f t="shared" si="0"/>
        <v/>
      </c>
    </row>
    <row r="39" spans="1:10">
      <c r="A39" s="16">
        <v>38</v>
      </c>
      <c r="B39" s="16" t="s">
        <v>9</v>
      </c>
      <c r="C39" s="16" t="s">
        <v>11827</v>
      </c>
      <c r="D39" s="16" t="s">
        <v>11597</v>
      </c>
      <c r="E39" s="14">
        <v>80201</v>
      </c>
      <c r="F39" s="53">
        <v>6</v>
      </c>
      <c r="G39" s="113">
        <v>17.62</v>
      </c>
      <c r="H39" s="76"/>
      <c r="I39" s="79">
        <f t="shared" si="1"/>
        <v>0</v>
      </c>
      <c r="J39" s="78" t="str">
        <f t="shared" si="0"/>
        <v/>
      </c>
    </row>
    <row r="40" spans="1:10">
      <c r="A40" s="16">
        <v>39</v>
      </c>
      <c r="B40" s="16" t="s">
        <v>9</v>
      </c>
      <c r="C40" s="16" t="s">
        <v>11826</v>
      </c>
      <c r="D40" s="16" t="s">
        <v>99</v>
      </c>
      <c r="E40" s="14">
        <v>73030</v>
      </c>
      <c r="F40" s="53">
        <v>11</v>
      </c>
      <c r="G40" s="113">
        <v>78.959999999999994</v>
      </c>
      <c r="H40" s="76"/>
      <c r="I40" s="79">
        <f t="shared" si="1"/>
        <v>0</v>
      </c>
      <c r="J40" s="78" t="str">
        <f t="shared" si="0"/>
        <v/>
      </c>
    </row>
    <row r="41" spans="1:10">
      <c r="A41" s="16">
        <v>40</v>
      </c>
      <c r="B41" s="16" t="s">
        <v>9</v>
      </c>
      <c r="C41" s="16" t="s">
        <v>11824</v>
      </c>
      <c r="D41" s="16" t="s">
        <v>11823</v>
      </c>
      <c r="E41" s="14" t="s">
        <v>11825</v>
      </c>
      <c r="F41" s="53">
        <v>12</v>
      </c>
      <c r="G41" s="113">
        <v>10.039999999999999</v>
      </c>
      <c r="H41" s="76"/>
      <c r="I41" s="79">
        <f t="shared" si="1"/>
        <v>0</v>
      </c>
      <c r="J41" s="78" t="str">
        <f t="shared" si="0"/>
        <v/>
      </c>
    </row>
    <row r="42" spans="1:10">
      <c r="A42" s="16">
        <v>41</v>
      </c>
      <c r="B42" s="16" t="s">
        <v>9</v>
      </c>
      <c r="C42" s="16" t="s">
        <v>11824</v>
      </c>
      <c r="D42" s="16" t="s">
        <v>11823</v>
      </c>
      <c r="E42" s="14">
        <v>73030</v>
      </c>
      <c r="F42" s="53">
        <v>60</v>
      </c>
      <c r="G42" s="113">
        <v>10.31</v>
      </c>
      <c r="H42" s="76"/>
      <c r="I42" s="79">
        <f t="shared" si="1"/>
        <v>0</v>
      </c>
      <c r="J42" s="78" t="str">
        <f t="shared" si="0"/>
        <v/>
      </c>
    </row>
    <row r="43" spans="1:10">
      <c r="A43" s="16">
        <v>42</v>
      </c>
      <c r="B43" s="16" t="s">
        <v>9</v>
      </c>
      <c r="C43" s="16" t="s">
        <v>11822</v>
      </c>
      <c r="D43" s="16" t="s">
        <v>11821</v>
      </c>
      <c r="E43" s="14">
        <v>73030</v>
      </c>
      <c r="F43" s="53">
        <f>157+8</f>
        <v>165</v>
      </c>
      <c r="G43" s="113">
        <v>3.94</v>
      </c>
      <c r="H43" s="76"/>
      <c r="I43" s="79">
        <f t="shared" si="1"/>
        <v>0</v>
      </c>
      <c r="J43" s="78" t="str">
        <f t="shared" si="0"/>
        <v/>
      </c>
    </row>
    <row r="44" spans="1:10">
      <c r="A44" s="16">
        <v>43</v>
      </c>
      <c r="B44" s="16" t="s">
        <v>9</v>
      </c>
      <c r="C44" s="16" t="s">
        <v>11820</v>
      </c>
      <c r="D44" s="16" t="s">
        <v>11819</v>
      </c>
      <c r="E44" s="14">
        <v>73030</v>
      </c>
      <c r="F44" s="53">
        <f>150+4</f>
        <v>154</v>
      </c>
      <c r="G44" s="113">
        <v>3.57</v>
      </c>
      <c r="H44" s="76"/>
      <c r="I44" s="79">
        <f t="shared" si="1"/>
        <v>0</v>
      </c>
      <c r="J44" s="78" t="str">
        <f t="shared" si="0"/>
        <v/>
      </c>
    </row>
    <row r="45" spans="1:10">
      <c r="A45" s="16">
        <v>44</v>
      </c>
      <c r="B45" s="16" t="s">
        <v>9</v>
      </c>
      <c r="C45" s="16" t="s">
        <v>11818</v>
      </c>
      <c r="D45" s="16" t="s">
        <v>11817</v>
      </c>
      <c r="E45" s="14">
        <v>73030</v>
      </c>
      <c r="F45" s="53">
        <v>18</v>
      </c>
      <c r="G45" s="113">
        <v>1406</v>
      </c>
      <c r="H45" s="76"/>
      <c r="I45" s="79">
        <f t="shared" si="1"/>
        <v>0</v>
      </c>
      <c r="J45" s="78" t="str">
        <f t="shared" si="0"/>
        <v/>
      </c>
    </row>
    <row r="46" spans="1:10">
      <c r="A46" s="16">
        <v>45</v>
      </c>
      <c r="B46" s="16" t="s">
        <v>9</v>
      </c>
      <c r="C46" s="16" t="s">
        <v>11816</v>
      </c>
      <c r="D46" s="16" t="s">
        <v>11815</v>
      </c>
      <c r="E46" s="14">
        <v>73030</v>
      </c>
      <c r="F46" s="53">
        <f>10+4</f>
        <v>14</v>
      </c>
      <c r="G46" s="113">
        <v>59.2</v>
      </c>
      <c r="H46" s="76"/>
      <c r="I46" s="79">
        <f t="shared" si="1"/>
        <v>0</v>
      </c>
      <c r="J46" s="78" t="str">
        <f t="shared" si="0"/>
        <v/>
      </c>
    </row>
    <row r="47" spans="1:10">
      <c r="A47" s="16">
        <v>46</v>
      </c>
      <c r="B47" s="16" t="s">
        <v>9</v>
      </c>
      <c r="C47" s="16" t="s">
        <v>11814</v>
      </c>
      <c r="D47" s="16" t="s">
        <v>11813</v>
      </c>
      <c r="E47" s="14">
        <v>73030</v>
      </c>
      <c r="F47" s="53">
        <v>130</v>
      </c>
      <c r="G47" s="113">
        <v>24.46</v>
      </c>
      <c r="H47" s="76"/>
      <c r="I47" s="79">
        <f t="shared" si="1"/>
        <v>0</v>
      </c>
      <c r="J47" s="78" t="str">
        <f t="shared" si="0"/>
        <v/>
      </c>
    </row>
    <row r="48" spans="1:10">
      <c r="A48" s="16">
        <v>47</v>
      </c>
      <c r="B48" s="16" t="s">
        <v>9</v>
      </c>
      <c r="C48" s="16" t="s">
        <v>11812</v>
      </c>
      <c r="D48" s="16" t="s">
        <v>107</v>
      </c>
      <c r="E48" s="14">
        <v>70210</v>
      </c>
      <c r="F48" s="53">
        <v>5</v>
      </c>
      <c r="G48" s="113">
        <v>925</v>
      </c>
      <c r="H48" s="76"/>
      <c r="I48" s="79">
        <f t="shared" si="1"/>
        <v>0</v>
      </c>
      <c r="J48" s="78" t="str">
        <f t="shared" si="0"/>
        <v/>
      </c>
    </row>
    <row r="49" spans="1:10">
      <c r="A49" s="16">
        <v>48</v>
      </c>
      <c r="B49" s="16" t="s">
        <v>9</v>
      </c>
      <c r="C49" s="16" t="s">
        <v>11811</v>
      </c>
      <c r="D49" s="16" t="s">
        <v>11810</v>
      </c>
      <c r="E49" s="14">
        <v>61423</v>
      </c>
      <c r="F49" s="53">
        <v>5</v>
      </c>
      <c r="G49" s="113">
        <v>703.07</v>
      </c>
      <c r="H49" s="76"/>
      <c r="I49" s="79">
        <f t="shared" si="1"/>
        <v>0</v>
      </c>
      <c r="J49" s="78" t="str">
        <f t="shared" si="0"/>
        <v/>
      </c>
    </row>
    <row r="50" spans="1:10">
      <c r="A50" s="16">
        <v>49</v>
      </c>
      <c r="B50" s="16" t="s">
        <v>9</v>
      </c>
      <c r="C50" s="16" t="s">
        <v>11809</v>
      </c>
      <c r="D50" s="16" t="s">
        <v>11808</v>
      </c>
      <c r="E50" s="14">
        <v>61423</v>
      </c>
      <c r="F50" s="53">
        <v>5</v>
      </c>
      <c r="G50" s="113">
        <v>653.21</v>
      </c>
      <c r="H50" s="76"/>
      <c r="I50" s="79">
        <f t="shared" si="1"/>
        <v>0</v>
      </c>
      <c r="J50" s="78" t="str">
        <f t="shared" si="0"/>
        <v/>
      </c>
    </row>
    <row r="51" spans="1:10">
      <c r="A51" s="16">
        <v>50</v>
      </c>
      <c r="B51" s="16" t="s">
        <v>9</v>
      </c>
      <c r="C51" s="16" t="s">
        <v>11807</v>
      </c>
      <c r="D51" s="16" t="s">
        <v>11806</v>
      </c>
      <c r="E51" s="14">
        <v>61423</v>
      </c>
      <c r="F51" s="53">
        <v>5</v>
      </c>
      <c r="G51" s="113">
        <v>786.54</v>
      </c>
      <c r="H51" s="76"/>
      <c r="I51" s="79">
        <f t="shared" si="1"/>
        <v>0</v>
      </c>
      <c r="J51" s="78" t="str">
        <f t="shared" si="0"/>
        <v/>
      </c>
    </row>
    <row r="52" spans="1:10">
      <c r="A52" s="16">
        <v>51</v>
      </c>
      <c r="B52" s="16" t="s">
        <v>9</v>
      </c>
      <c r="C52" s="16" t="s">
        <v>11805</v>
      </c>
      <c r="D52" s="16" t="s">
        <v>115</v>
      </c>
      <c r="E52" s="14">
        <v>61423</v>
      </c>
      <c r="F52" s="53">
        <v>5</v>
      </c>
      <c r="G52" s="113">
        <v>50.79</v>
      </c>
      <c r="H52" s="76"/>
      <c r="I52" s="79">
        <f t="shared" si="1"/>
        <v>0</v>
      </c>
      <c r="J52" s="78" t="str">
        <f t="shared" si="0"/>
        <v/>
      </c>
    </row>
    <row r="53" spans="1:10">
      <c r="A53" s="16">
        <v>52</v>
      </c>
      <c r="B53" s="16" t="s">
        <v>9</v>
      </c>
      <c r="C53" s="16" t="s">
        <v>11804</v>
      </c>
      <c r="D53" s="16" t="s">
        <v>1217</v>
      </c>
      <c r="E53" s="14">
        <v>98441</v>
      </c>
      <c r="F53" s="53">
        <v>5</v>
      </c>
      <c r="G53" s="113">
        <v>2330.87</v>
      </c>
      <c r="H53" s="76"/>
      <c r="I53" s="79">
        <f t="shared" si="1"/>
        <v>0</v>
      </c>
      <c r="J53" s="78" t="str">
        <f t="shared" si="0"/>
        <v/>
      </c>
    </row>
    <row r="54" spans="1:10">
      <c r="A54" s="16">
        <v>53</v>
      </c>
      <c r="B54" s="16" t="s">
        <v>9</v>
      </c>
      <c r="C54" s="16" t="s">
        <v>11803</v>
      </c>
      <c r="D54" s="16" t="s">
        <v>11802</v>
      </c>
      <c r="E54" s="14">
        <v>81349</v>
      </c>
      <c r="F54" s="53">
        <v>5</v>
      </c>
      <c r="G54" s="113">
        <v>104.76</v>
      </c>
      <c r="H54" s="76"/>
      <c r="I54" s="79">
        <f t="shared" si="1"/>
        <v>0</v>
      </c>
      <c r="J54" s="78" t="str">
        <f t="shared" si="0"/>
        <v/>
      </c>
    </row>
    <row r="55" spans="1:10">
      <c r="A55" s="16">
        <v>54</v>
      </c>
      <c r="B55" s="16" t="s">
        <v>9</v>
      </c>
      <c r="C55" s="16" t="s">
        <v>11801</v>
      </c>
      <c r="D55" s="16" t="s">
        <v>11800</v>
      </c>
      <c r="E55" s="14">
        <v>99551</v>
      </c>
      <c r="F55" s="53">
        <v>5</v>
      </c>
      <c r="G55" s="113">
        <v>860</v>
      </c>
      <c r="H55" s="76"/>
      <c r="I55" s="79">
        <f t="shared" si="1"/>
        <v>0</v>
      </c>
      <c r="J55" s="78" t="str">
        <f t="shared" si="0"/>
        <v/>
      </c>
    </row>
    <row r="56" spans="1:10">
      <c r="A56" s="16">
        <v>55</v>
      </c>
      <c r="B56" s="16" t="s">
        <v>9</v>
      </c>
      <c r="C56" s="16" t="s">
        <v>11799</v>
      </c>
      <c r="D56" s="16" t="s">
        <v>78</v>
      </c>
      <c r="E56" s="14">
        <v>83259</v>
      </c>
      <c r="F56" s="53">
        <v>30</v>
      </c>
      <c r="G56" s="113">
        <v>4.1100000000000003</v>
      </c>
      <c r="H56" s="76"/>
      <c r="I56" s="79">
        <f t="shared" si="1"/>
        <v>0</v>
      </c>
      <c r="J56" s="78" t="str">
        <f t="shared" si="0"/>
        <v/>
      </c>
    </row>
    <row r="57" spans="1:10">
      <c r="A57" s="16">
        <v>56</v>
      </c>
      <c r="B57" s="16" t="s">
        <v>9</v>
      </c>
      <c r="C57" s="16" t="s">
        <v>11798</v>
      </c>
      <c r="D57" s="16" t="s">
        <v>11797</v>
      </c>
      <c r="E57" s="14">
        <v>64869</v>
      </c>
      <c r="F57" s="53">
        <v>18</v>
      </c>
      <c r="G57" s="113">
        <v>651.07000000000005</v>
      </c>
      <c r="H57" s="76"/>
      <c r="I57" s="79">
        <f t="shared" si="1"/>
        <v>0</v>
      </c>
      <c r="J57" s="78" t="str">
        <f t="shared" si="0"/>
        <v/>
      </c>
    </row>
    <row r="58" spans="1:10">
      <c r="A58" s="16">
        <v>57</v>
      </c>
      <c r="B58" s="16" t="s">
        <v>9</v>
      </c>
      <c r="C58" s="16" t="s">
        <v>11796</v>
      </c>
      <c r="D58" s="16" t="s">
        <v>11795</v>
      </c>
      <c r="E58" s="14">
        <v>55719</v>
      </c>
      <c r="F58" s="53">
        <v>5</v>
      </c>
      <c r="G58" s="113">
        <v>325</v>
      </c>
      <c r="H58" s="76"/>
      <c r="I58" s="79">
        <f t="shared" si="1"/>
        <v>0</v>
      </c>
      <c r="J58" s="78" t="str">
        <f t="shared" si="0"/>
        <v/>
      </c>
    </row>
    <row r="59" spans="1:10">
      <c r="A59" s="16">
        <v>58</v>
      </c>
      <c r="B59" s="16" t="s">
        <v>9</v>
      </c>
      <c r="C59" s="16" t="s">
        <v>11794</v>
      </c>
      <c r="D59" s="16" t="s">
        <v>78</v>
      </c>
      <c r="E59" s="14">
        <v>73342</v>
      </c>
      <c r="F59" s="53">
        <v>366</v>
      </c>
      <c r="G59" s="113">
        <v>3.91</v>
      </c>
      <c r="H59" s="76"/>
      <c r="I59" s="79">
        <f t="shared" si="1"/>
        <v>0</v>
      </c>
      <c r="J59" s="78" t="str">
        <f t="shared" si="0"/>
        <v/>
      </c>
    </row>
    <row r="60" spans="1:10">
      <c r="A60" s="16">
        <v>59</v>
      </c>
      <c r="B60" s="16" t="s">
        <v>9</v>
      </c>
      <c r="C60" s="16" t="s">
        <v>11793</v>
      </c>
      <c r="D60" s="16" t="s">
        <v>78</v>
      </c>
      <c r="E60" s="14">
        <v>63005</v>
      </c>
      <c r="F60" s="53">
        <f>120+30</f>
        <v>150</v>
      </c>
      <c r="G60" s="113">
        <v>0.34</v>
      </c>
      <c r="H60" s="76"/>
      <c r="I60" s="79">
        <f t="shared" si="1"/>
        <v>0</v>
      </c>
      <c r="J60" s="78" t="str">
        <f t="shared" si="0"/>
        <v/>
      </c>
    </row>
    <row r="61" spans="1:10">
      <c r="A61" s="16">
        <v>60</v>
      </c>
      <c r="B61" s="16" t="s">
        <v>9</v>
      </c>
      <c r="C61" s="16" t="s">
        <v>11792</v>
      </c>
      <c r="D61" s="16" t="s">
        <v>11096</v>
      </c>
      <c r="E61" s="14">
        <v>24617</v>
      </c>
      <c r="F61" s="53">
        <v>279</v>
      </c>
      <c r="G61" s="113">
        <v>4.6900000000000004</v>
      </c>
      <c r="H61" s="76"/>
      <c r="I61" s="79">
        <f t="shared" si="1"/>
        <v>0</v>
      </c>
      <c r="J61" s="78" t="str">
        <f t="shared" si="0"/>
        <v/>
      </c>
    </row>
    <row r="62" spans="1:10">
      <c r="A62" s="16">
        <v>61</v>
      </c>
      <c r="B62" s="16" t="s">
        <v>9</v>
      </c>
      <c r="C62" s="16" t="s">
        <v>11792</v>
      </c>
      <c r="D62" s="16" t="s">
        <v>66</v>
      </c>
      <c r="E62" s="14">
        <v>85639</v>
      </c>
      <c r="F62" s="53">
        <v>15</v>
      </c>
      <c r="G62" s="113">
        <v>5.34</v>
      </c>
      <c r="H62" s="76"/>
      <c r="I62" s="79">
        <f t="shared" si="1"/>
        <v>0</v>
      </c>
      <c r="J62" s="78" t="str">
        <f t="shared" si="0"/>
        <v/>
      </c>
    </row>
    <row r="63" spans="1:10">
      <c r="A63" s="16">
        <v>62</v>
      </c>
      <c r="B63" s="16" t="s">
        <v>9</v>
      </c>
      <c r="C63" s="16" t="s">
        <v>11792</v>
      </c>
      <c r="D63" s="16" t="s">
        <v>11096</v>
      </c>
      <c r="E63" s="14">
        <v>73342</v>
      </c>
      <c r="F63" s="53">
        <v>20</v>
      </c>
      <c r="G63" s="113">
        <v>4.6900000000000004</v>
      </c>
      <c r="H63" s="76"/>
      <c r="I63" s="79">
        <f t="shared" si="1"/>
        <v>0</v>
      </c>
      <c r="J63" s="78" t="str">
        <f t="shared" si="0"/>
        <v/>
      </c>
    </row>
    <row r="64" spans="1:10">
      <c r="A64" s="16">
        <v>63</v>
      </c>
      <c r="B64" s="16" t="s">
        <v>9</v>
      </c>
      <c r="C64" s="16" t="s">
        <v>11791</v>
      </c>
      <c r="D64" s="16" t="s">
        <v>66</v>
      </c>
      <c r="E64" s="14">
        <v>24617</v>
      </c>
      <c r="F64" s="53">
        <v>256</v>
      </c>
      <c r="G64" s="113">
        <v>5.4</v>
      </c>
      <c r="H64" s="76"/>
      <c r="I64" s="79">
        <f t="shared" si="1"/>
        <v>0</v>
      </c>
      <c r="J64" s="78" t="str">
        <f t="shared" si="0"/>
        <v/>
      </c>
    </row>
    <row r="65" spans="1:10">
      <c r="A65" s="16">
        <v>64</v>
      </c>
      <c r="B65" s="16" t="s">
        <v>9</v>
      </c>
      <c r="C65" s="16" t="s">
        <v>11790</v>
      </c>
      <c r="D65" s="16" t="s">
        <v>70</v>
      </c>
      <c r="E65" s="14">
        <v>73342</v>
      </c>
      <c r="F65" s="53">
        <v>16</v>
      </c>
      <c r="G65" s="113">
        <v>3.25</v>
      </c>
      <c r="H65" s="76"/>
      <c r="I65" s="79">
        <f t="shared" si="1"/>
        <v>0</v>
      </c>
      <c r="J65" s="78" t="str">
        <f t="shared" si="0"/>
        <v/>
      </c>
    </row>
    <row r="66" spans="1:10">
      <c r="A66" s="16">
        <v>65</v>
      </c>
      <c r="B66" s="16" t="s">
        <v>9</v>
      </c>
      <c r="C66" s="16" t="s">
        <v>11788</v>
      </c>
      <c r="D66" s="16" t="s">
        <v>11787</v>
      </c>
      <c r="E66" s="14">
        <v>63005</v>
      </c>
      <c r="F66" s="53">
        <v>5</v>
      </c>
      <c r="G66" s="113">
        <v>251.36</v>
      </c>
      <c r="H66" s="76"/>
      <c r="I66" s="79">
        <f t="shared" si="1"/>
        <v>0</v>
      </c>
      <c r="J66" s="78" t="str">
        <f t="shared" ref="J66:J129" si="2">IF(H:H&gt;G:G, "Above Estimated Unit Price", "")</f>
        <v/>
      </c>
    </row>
    <row r="67" spans="1:10">
      <c r="A67" s="16">
        <v>66</v>
      </c>
      <c r="B67" s="16" t="s">
        <v>9</v>
      </c>
      <c r="C67" s="16" t="s">
        <v>11786</v>
      </c>
      <c r="D67" s="16" t="s">
        <v>11140</v>
      </c>
      <c r="E67" s="14">
        <v>63005</v>
      </c>
      <c r="F67" s="53">
        <v>5</v>
      </c>
      <c r="G67" s="113">
        <v>109.34</v>
      </c>
      <c r="H67" s="76"/>
      <c r="I67" s="79">
        <f t="shared" ref="I67:I130" si="3">H67*F67</f>
        <v>0</v>
      </c>
      <c r="J67" s="78" t="str">
        <f t="shared" si="2"/>
        <v/>
      </c>
    </row>
    <row r="68" spans="1:10">
      <c r="A68" s="16">
        <v>67</v>
      </c>
      <c r="B68" s="16" t="s">
        <v>9</v>
      </c>
      <c r="C68" s="16" t="s">
        <v>11785</v>
      </c>
      <c r="D68" s="16" t="s">
        <v>11783</v>
      </c>
      <c r="E68" s="14">
        <v>63005</v>
      </c>
      <c r="F68" s="53">
        <v>5</v>
      </c>
      <c r="G68" s="113">
        <v>909</v>
      </c>
      <c r="H68" s="76"/>
      <c r="I68" s="79">
        <f t="shared" si="3"/>
        <v>0</v>
      </c>
      <c r="J68" s="78" t="str">
        <f t="shared" si="2"/>
        <v/>
      </c>
    </row>
    <row r="69" spans="1:10">
      <c r="A69" s="16">
        <v>68</v>
      </c>
      <c r="B69" s="16" t="s">
        <v>9</v>
      </c>
      <c r="C69" s="16" t="s">
        <v>11784</v>
      </c>
      <c r="D69" s="16" t="s">
        <v>11783</v>
      </c>
      <c r="E69" s="14">
        <v>63005</v>
      </c>
      <c r="F69" s="53">
        <v>5</v>
      </c>
      <c r="G69" s="113">
        <v>6667.920000000001</v>
      </c>
      <c r="H69" s="76"/>
      <c r="I69" s="79">
        <f t="shared" si="3"/>
        <v>0</v>
      </c>
      <c r="J69" s="78" t="str">
        <f t="shared" si="2"/>
        <v/>
      </c>
    </row>
    <row r="70" spans="1:10">
      <c r="A70" s="16">
        <v>69</v>
      </c>
      <c r="B70" s="16" t="s">
        <v>9</v>
      </c>
      <c r="C70" s="16" t="s">
        <v>11782</v>
      </c>
      <c r="D70" s="16" t="s">
        <v>78</v>
      </c>
      <c r="E70" s="14">
        <v>63005</v>
      </c>
      <c r="F70" s="53">
        <f>332+12</f>
        <v>344</v>
      </c>
      <c r="G70" s="113">
        <v>0.18000000000000002</v>
      </c>
      <c r="H70" s="76"/>
      <c r="I70" s="79">
        <f t="shared" si="3"/>
        <v>0</v>
      </c>
      <c r="J70" s="78" t="str">
        <f t="shared" si="2"/>
        <v/>
      </c>
    </row>
    <row r="71" spans="1:10">
      <c r="A71" s="16">
        <v>70</v>
      </c>
      <c r="B71" s="16" t="s">
        <v>9</v>
      </c>
      <c r="C71" s="16" t="s">
        <v>11782</v>
      </c>
      <c r="D71" s="16" t="s">
        <v>78</v>
      </c>
      <c r="E71" s="14">
        <v>24617</v>
      </c>
      <c r="F71" s="53">
        <f>656+36</f>
        <v>692</v>
      </c>
      <c r="G71" s="113">
        <v>0.20000000000000004</v>
      </c>
      <c r="H71" s="76"/>
      <c r="I71" s="79">
        <f t="shared" si="3"/>
        <v>0</v>
      </c>
      <c r="J71" s="78" t="str">
        <f t="shared" si="2"/>
        <v/>
      </c>
    </row>
    <row r="72" spans="1:10">
      <c r="A72" s="16">
        <v>71</v>
      </c>
      <c r="B72" s="16" t="s">
        <v>9</v>
      </c>
      <c r="C72" s="16" t="s">
        <v>11781</v>
      </c>
      <c r="D72" s="16" t="s">
        <v>876</v>
      </c>
      <c r="E72" s="14">
        <v>63005</v>
      </c>
      <c r="F72" s="53">
        <f>73+4</f>
        <v>77</v>
      </c>
      <c r="G72" s="113">
        <v>43.51</v>
      </c>
      <c r="H72" s="76"/>
      <c r="I72" s="79">
        <f t="shared" si="3"/>
        <v>0</v>
      </c>
      <c r="J72" s="78" t="str">
        <f t="shared" si="2"/>
        <v/>
      </c>
    </row>
    <row r="73" spans="1:10">
      <c r="A73" s="16">
        <v>72</v>
      </c>
      <c r="B73" s="16" t="s">
        <v>9</v>
      </c>
      <c r="C73" s="16" t="s">
        <v>11780</v>
      </c>
      <c r="D73" s="16" t="s">
        <v>11779</v>
      </c>
      <c r="E73" s="14">
        <v>73342</v>
      </c>
      <c r="F73" s="53">
        <v>5</v>
      </c>
      <c r="G73" s="113">
        <v>1247.68</v>
      </c>
      <c r="H73" s="76"/>
      <c r="I73" s="79">
        <f t="shared" si="3"/>
        <v>0</v>
      </c>
      <c r="J73" s="78" t="str">
        <f t="shared" si="2"/>
        <v/>
      </c>
    </row>
    <row r="74" spans="1:10">
      <c r="A74" s="16">
        <v>73</v>
      </c>
      <c r="B74" s="16" t="s">
        <v>9</v>
      </c>
      <c r="C74" s="16" t="s">
        <v>11778</v>
      </c>
      <c r="D74" s="16" t="s">
        <v>2233</v>
      </c>
      <c r="E74" s="14">
        <v>63005</v>
      </c>
      <c r="F74" s="53">
        <f>172+34</f>
        <v>206</v>
      </c>
      <c r="G74" s="113">
        <v>0.67</v>
      </c>
      <c r="H74" s="76"/>
      <c r="I74" s="79">
        <f t="shared" si="3"/>
        <v>0</v>
      </c>
      <c r="J74" s="78" t="str">
        <f t="shared" si="2"/>
        <v/>
      </c>
    </row>
    <row r="75" spans="1:10">
      <c r="A75" s="16">
        <v>74</v>
      </c>
      <c r="B75" s="16" t="s">
        <v>9</v>
      </c>
      <c r="C75" s="16" t="s">
        <v>11778</v>
      </c>
      <c r="D75" s="16" t="s">
        <v>2233</v>
      </c>
      <c r="E75" s="14">
        <v>24617</v>
      </c>
      <c r="F75" s="53">
        <v>88</v>
      </c>
      <c r="G75" s="113">
        <v>0.67</v>
      </c>
      <c r="H75" s="76"/>
      <c r="I75" s="79">
        <f t="shared" si="3"/>
        <v>0</v>
      </c>
      <c r="J75" s="78" t="str">
        <f t="shared" si="2"/>
        <v/>
      </c>
    </row>
    <row r="76" spans="1:10">
      <c r="A76" s="16">
        <v>75</v>
      </c>
      <c r="B76" s="16" t="s">
        <v>9</v>
      </c>
      <c r="C76" s="16" t="s">
        <v>11778</v>
      </c>
      <c r="D76" s="16" t="s">
        <v>2233</v>
      </c>
      <c r="E76" s="14">
        <v>73342</v>
      </c>
      <c r="F76" s="53">
        <v>38</v>
      </c>
      <c r="G76" s="113">
        <v>3.98</v>
      </c>
      <c r="H76" s="76"/>
      <c r="I76" s="79">
        <f t="shared" si="3"/>
        <v>0</v>
      </c>
      <c r="J76" s="78" t="str">
        <f t="shared" si="2"/>
        <v/>
      </c>
    </row>
    <row r="77" spans="1:10">
      <c r="A77" s="16">
        <v>76</v>
      </c>
      <c r="B77" s="16" t="s">
        <v>9</v>
      </c>
      <c r="C77" s="16" t="s">
        <v>11777</v>
      </c>
      <c r="D77" s="16" t="s">
        <v>11776</v>
      </c>
      <c r="E77" s="14">
        <v>24617</v>
      </c>
      <c r="F77" s="53">
        <v>5</v>
      </c>
      <c r="G77" s="113">
        <v>50.17</v>
      </c>
      <c r="H77" s="76"/>
      <c r="I77" s="79">
        <f t="shared" si="3"/>
        <v>0</v>
      </c>
      <c r="J77" s="78" t="str">
        <f t="shared" si="2"/>
        <v/>
      </c>
    </row>
    <row r="78" spans="1:10">
      <c r="A78" s="16">
        <v>77</v>
      </c>
      <c r="B78" s="16" t="s">
        <v>9</v>
      </c>
      <c r="C78" s="16" t="s">
        <v>11775</v>
      </c>
      <c r="D78" s="16" t="s">
        <v>11774</v>
      </c>
      <c r="E78" s="14">
        <v>73134</v>
      </c>
      <c r="F78" s="53">
        <v>5</v>
      </c>
      <c r="G78" s="113">
        <v>174.34</v>
      </c>
      <c r="H78" s="76"/>
      <c r="I78" s="79">
        <f t="shared" si="3"/>
        <v>0</v>
      </c>
      <c r="J78" s="78" t="str">
        <f t="shared" si="2"/>
        <v/>
      </c>
    </row>
    <row r="79" spans="1:10">
      <c r="A79" s="16">
        <v>78</v>
      </c>
      <c r="B79" s="16" t="s">
        <v>9</v>
      </c>
      <c r="C79" s="16" t="s">
        <v>11773</v>
      </c>
      <c r="D79" s="16" t="s">
        <v>68</v>
      </c>
      <c r="E79" s="14">
        <v>63005</v>
      </c>
      <c r="F79" s="53">
        <v>7</v>
      </c>
      <c r="G79" s="113">
        <v>288.16000000000003</v>
      </c>
      <c r="H79" s="76"/>
      <c r="I79" s="79">
        <f t="shared" si="3"/>
        <v>0</v>
      </c>
      <c r="J79" s="78" t="str">
        <f t="shared" si="2"/>
        <v/>
      </c>
    </row>
    <row r="80" spans="1:10">
      <c r="A80" s="16">
        <v>79</v>
      </c>
      <c r="B80" s="16" t="s">
        <v>9</v>
      </c>
      <c r="C80" s="16" t="s">
        <v>11772</v>
      </c>
      <c r="D80" s="16" t="s">
        <v>11771</v>
      </c>
      <c r="E80" s="14">
        <v>29953</v>
      </c>
      <c r="F80" s="53">
        <v>8</v>
      </c>
      <c r="G80" s="113">
        <v>80</v>
      </c>
      <c r="H80" s="76"/>
      <c r="I80" s="79">
        <f t="shared" si="3"/>
        <v>0</v>
      </c>
      <c r="J80" s="78" t="str">
        <f t="shared" si="2"/>
        <v/>
      </c>
    </row>
    <row r="81" spans="1:10">
      <c r="A81" s="16">
        <v>80</v>
      </c>
      <c r="B81" s="16" t="s">
        <v>9</v>
      </c>
      <c r="C81" s="16" t="s">
        <v>11772</v>
      </c>
      <c r="D81" s="16" t="s">
        <v>11771</v>
      </c>
      <c r="E81" s="14">
        <v>63005</v>
      </c>
      <c r="F81" s="53">
        <v>29</v>
      </c>
      <c r="G81" s="113">
        <v>63.45</v>
      </c>
      <c r="H81" s="76"/>
      <c r="I81" s="79">
        <f t="shared" si="3"/>
        <v>0</v>
      </c>
      <c r="J81" s="78" t="str">
        <f t="shared" si="2"/>
        <v/>
      </c>
    </row>
    <row r="82" spans="1:10">
      <c r="A82" s="16">
        <v>81</v>
      </c>
      <c r="B82" s="16" t="s">
        <v>9</v>
      </c>
      <c r="C82" s="16" t="s">
        <v>11770</v>
      </c>
      <c r="D82" s="16" t="s">
        <v>11597</v>
      </c>
      <c r="E82" s="14">
        <v>73342</v>
      </c>
      <c r="F82" s="53">
        <v>5</v>
      </c>
      <c r="G82" s="113">
        <v>125.08</v>
      </c>
      <c r="H82" s="76"/>
      <c r="I82" s="79">
        <f t="shared" si="3"/>
        <v>0</v>
      </c>
      <c r="J82" s="78" t="str">
        <f t="shared" si="2"/>
        <v/>
      </c>
    </row>
    <row r="83" spans="1:10">
      <c r="A83" s="16">
        <v>82</v>
      </c>
      <c r="B83" s="16" t="s">
        <v>9</v>
      </c>
      <c r="C83" s="16" t="s">
        <v>11769</v>
      </c>
      <c r="D83" s="16" t="s">
        <v>11768</v>
      </c>
      <c r="E83" s="14">
        <v>63005</v>
      </c>
      <c r="F83" s="53">
        <f>116+3</f>
        <v>119</v>
      </c>
      <c r="G83" s="113">
        <v>1.31</v>
      </c>
      <c r="H83" s="76"/>
      <c r="I83" s="79">
        <f t="shared" si="3"/>
        <v>0</v>
      </c>
      <c r="J83" s="78" t="str">
        <f t="shared" si="2"/>
        <v/>
      </c>
    </row>
    <row r="84" spans="1:10">
      <c r="A84" s="16">
        <v>83</v>
      </c>
      <c r="B84" s="16" t="s">
        <v>9</v>
      </c>
      <c r="C84" s="16" t="s">
        <v>11767</v>
      </c>
      <c r="D84" s="16" t="s">
        <v>517</v>
      </c>
      <c r="E84" s="14">
        <v>73342</v>
      </c>
      <c r="F84" s="53">
        <v>5</v>
      </c>
      <c r="G84" s="113">
        <v>29.12</v>
      </c>
      <c r="H84" s="76"/>
      <c r="I84" s="79">
        <f t="shared" si="3"/>
        <v>0</v>
      </c>
      <c r="J84" s="78" t="str">
        <f t="shared" si="2"/>
        <v/>
      </c>
    </row>
    <row r="85" spans="1:10">
      <c r="A85" s="16">
        <v>84</v>
      </c>
      <c r="B85" s="16" t="s">
        <v>9</v>
      </c>
      <c r="C85" s="16" t="s">
        <v>11766</v>
      </c>
      <c r="D85" s="16" t="s">
        <v>11765</v>
      </c>
      <c r="E85" s="14">
        <v>73342</v>
      </c>
      <c r="F85" s="53">
        <v>5</v>
      </c>
      <c r="G85" s="113">
        <v>9347.65</v>
      </c>
      <c r="H85" s="76"/>
      <c r="I85" s="79">
        <f t="shared" si="3"/>
        <v>0</v>
      </c>
      <c r="J85" s="78" t="str">
        <f t="shared" si="2"/>
        <v/>
      </c>
    </row>
    <row r="86" spans="1:10">
      <c r="A86" s="16">
        <v>85</v>
      </c>
      <c r="B86" s="16" t="s">
        <v>9</v>
      </c>
      <c r="C86" s="16" t="s">
        <v>11763</v>
      </c>
      <c r="D86" s="16" t="s">
        <v>11762</v>
      </c>
      <c r="E86" s="14">
        <v>63005</v>
      </c>
      <c r="F86" s="53">
        <v>5</v>
      </c>
      <c r="G86" s="113">
        <v>1139.83</v>
      </c>
      <c r="H86" s="76"/>
      <c r="I86" s="79">
        <f t="shared" si="3"/>
        <v>0</v>
      </c>
      <c r="J86" s="78" t="str">
        <f t="shared" si="2"/>
        <v/>
      </c>
    </row>
    <row r="87" spans="1:10">
      <c r="A87" s="16">
        <v>86</v>
      </c>
      <c r="B87" s="16" t="s">
        <v>9</v>
      </c>
      <c r="C87" s="16" t="s">
        <v>11761</v>
      </c>
      <c r="D87" s="16" t="s">
        <v>254</v>
      </c>
      <c r="E87" s="14">
        <v>73342</v>
      </c>
      <c r="F87" s="53">
        <v>5</v>
      </c>
      <c r="G87" s="113">
        <v>61.87</v>
      </c>
      <c r="H87" s="76"/>
      <c r="I87" s="79">
        <f t="shared" si="3"/>
        <v>0</v>
      </c>
      <c r="J87" s="78" t="str">
        <f t="shared" si="2"/>
        <v/>
      </c>
    </row>
    <row r="88" spans="1:10">
      <c r="A88" s="16">
        <v>87</v>
      </c>
      <c r="B88" s="16" t="s">
        <v>9</v>
      </c>
      <c r="C88" s="16" t="s">
        <v>11760</v>
      </c>
      <c r="D88" s="16" t="s">
        <v>11678</v>
      </c>
      <c r="E88" s="14">
        <v>63005</v>
      </c>
      <c r="F88" s="53">
        <v>5</v>
      </c>
      <c r="G88" s="113">
        <v>407.84</v>
      </c>
      <c r="H88" s="76"/>
      <c r="I88" s="79">
        <f t="shared" si="3"/>
        <v>0</v>
      </c>
      <c r="J88" s="78" t="str">
        <f t="shared" si="2"/>
        <v/>
      </c>
    </row>
    <row r="89" spans="1:10">
      <c r="A89" s="16">
        <v>88</v>
      </c>
      <c r="B89" s="16" t="s">
        <v>9</v>
      </c>
      <c r="C89" s="16" t="s">
        <v>11760</v>
      </c>
      <c r="D89" s="16" t="s">
        <v>11678</v>
      </c>
      <c r="E89" s="14">
        <v>73342</v>
      </c>
      <c r="F89" s="53">
        <v>11</v>
      </c>
      <c r="G89" s="113">
        <v>389.16</v>
      </c>
      <c r="H89" s="76"/>
      <c r="I89" s="79">
        <f t="shared" si="3"/>
        <v>0</v>
      </c>
      <c r="J89" s="78" t="str">
        <f t="shared" si="2"/>
        <v/>
      </c>
    </row>
    <row r="90" spans="1:10">
      <c r="A90" s="16">
        <v>89</v>
      </c>
      <c r="B90" s="16" t="s">
        <v>9</v>
      </c>
      <c r="C90" s="16" t="s">
        <v>11759</v>
      </c>
      <c r="D90" s="16" t="s">
        <v>1168</v>
      </c>
      <c r="E90" s="14">
        <v>63005</v>
      </c>
      <c r="F90" s="53">
        <f>13+2</f>
        <v>15</v>
      </c>
      <c r="G90" s="113">
        <v>56.34</v>
      </c>
      <c r="H90" s="76"/>
      <c r="I90" s="79">
        <f t="shared" si="3"/>
        <v>0</v>
      </c>
      <c r="J90" s="78" t="str">
        <f t="shared" si="2"/>
        <v/>
      </c>
    </row>
    <row r="91" spans="1:10">
      <c r="A91" s="16">
        <v>90</v>
      </c>
      <c r="B91" s="16" t="s">
        <v>9</v>
      </c>
      <c r="C91" s="16" t="s">
        <v>11758</v>
      </c>
      <c r="D91" s="16" t="s">
        <v>9767</v>
      </c>
      <c r="E91" s="14">
        <v>63005</v>
      </c>
      <c r="F91" s="53">
        <f>20+8</f>
        <v>28</v>
      </c>
      <c r="G91" s="113">
        <v>23.63</v>
      </c>
      <c r="H91" s="76"/>
      <c r="I91" s="79">
        <f t="shared" si="3"/>
        <v>0</v>
      </c>
      <c r="J91" s="78" t="str">
        <f t="shared" si="2"/>
        <v/>
      </c>
    </row>
    <row r="92" spans="1:10">
      <c r="A92" s="16">
        <v>91</v>
      </c>
      <c r="B92" s="16" t="s">
        <v>9</v>
      </c>
      <c r="C92" s="16" t="s">
        <v>11758</v>
      </c>
      <c r="D92" s="16" t="s">
        <v>9767</v>
      </c>
      <c r="E92" s="14">
        <v>73342</v>
      </c>
      <c r="F92" s="53">
        <f>70+2</f>
        <v>72</v>
      </c>
      <c r="G92" s="113">
        <v>18.59</v>
      </c>
      <c r="H92" s="76"/>
      <c r="I92" s="79">
        <f t="shared" si="3"/>
        <v>0</v>
      </c>
      <c r="J92" s="78" t="str">
        <f t="shared" si="2"/>
        <v/>
      </c>
    </row>
    <row r="93" spans="1:10">
      <c r="A93" s="16">
        <v>92</v>
      </c>
      <c r="B93" s="16" t="s">
        <v>9</v>
      </c>
      <c r="C93" s="16" t="s">
        <v>11757</v>
      </c>
      <c r="D93" s="16" t="s">
        <v>150</v>
      </c>
      <c r="E93" s="14">
        <v>63005</v>
      </c>
      <c r="F93" s="53">
        <v>5</v>
      </c>
      <c r="G93" s="113">
        <v>13.28</v>
      </c>
      <c r="H93" s="76"/>
      <c r="I93" s="79">
        <f t="shared" si="3"/>
        <v>0</v>
      </c>
      <c r="J93" s="78" t="str">
        <f t="shared" si="2"/>
        <v/>
      </c>
    </row>
    <row r="94" spans="1:10">
      <c r="A94" s="16">
        <v>93</v>
      </c>
      <c r="B94" s="16" t="s">
        <v>9</v>
      </c>
      <c r="C94" s="16" t="s">
        <v>11756</v>
      </c>
      <c r="D94" s="16" t="s">
        <v>11755</v>
      </c>
      <c r="E94" s="14">
        <v>63005</v>
      </c>
      <c r="F94" s="53">
        <v>5</v>
      </c>
      <c r="G94" s="113">
        <v>37</v>
      </c>
      <c r="H94" s="76"/>
      <c r="I94" s="79">
        <f t="shared" si="3"/>
        <v>0</v>
      </c>
      <c r="J94" s="78" t="str">
        <f t="shared" si="2"/>
        <v/>
      </c>
    </row>
    <row r="95" spans="1:10">
      <c r="A95" s="16">
        <v>94</v>
      </c>
      <c r="B95" s="16" t="s">
        <v>9</v>
      </c>
      <c r="C95" s="16" t="s">
        <v>11754</v>
      </c>
      <c r="D95" s="16" t="s">
        <v>2309</v>
      </c>
      <c r="E95" s="14">
        <v>73342</v>
      </c>
      <c r="F95" s="53">
        <v>46</v>
      </c>
      <c r="G95" s="113">
        <v>834</v>
      </c>
      <c r="H95" s="76"/>
      <c r="I95" s="79">
        <f t="shared" si="3"/>
        <v>0</v>
      </c>
      <c r="J95" s="78" t="str">
        <f t="shared" si="2"/>
        <v/>
      </c>
    </row>
    <row r="96" spans="1:10">
      <c r="A96" s="16">
        <v>95</v>
      </c>
      <c r="B96" s="16" t="s">
        <v>9</v>
      </c>
      <c r="C96" s="16" t="s">
        <v>11754</v>
      </c>
      <c r="D96" s="16" t="s">
        <v>2309</v>
      </c>
      <c r="E96" s="14">
        <v>63005</v>
      </c>
      <c r="F96" s="53">
        <v>58</v>
      </c>
      <c r="G96" s="113">
        <v>725</v>
      </c>
      <c r="H96" s="76"/>
      <c r="I96" s="79">
        <f t="shared" si="3"/>
        <v>0</v>
      </c>
      <c r="J96" s="78" t="str">
        <f t="shared" si="2"/>
        <v/>
      </c>
    </row>
    <row r="97" spans="1:10">
      <c r="A97" s="16">
        <v>96</v>
      </c>
      <c r="B97" s="16" t="s">
        <v>9</v>
      </c>
      <c r="C97" s="16" t="s">
        <v>11753</v>
      </c>
      <c r="D97" s="16" t="s">
        <v>876</v>
      </c>
      <c r="E97" s="14">
        <v>5228</v>
      </c>
      <c r="F97" s="53">
        <v>5</v>
      </c>
      <c r="G97" s="113">
        <v>34.61</v>
      </c>
      <c r="H97" s="76"/>
      <c r="I97" s="79">
        <f t="shared" si="3"/>
        <v>0</v>
      </c>
      <c r="J97" s="78" t="str">
        <f t="shared" si="2"/>
        <v/>
      </c>
    </row>
    <row r="98" spans="1:10">
      <c r="A98" s="16">
        <v>97</v>
      </c>
      <c r="B98" s="16" t="s">
        <v>9</v>
      </c>
      <c r="C98" s="16" t="s">
        <v>11752</v>
      </c>
      <c r="D98" s="16" t="s">
        <v>78</v>
      </c>
      <c r="E98" s="14">
        <v>5228</v>
      </c>
      <c r="F98" s="53">
        <f>6+5</f>
        <v>11</v>
      </c>
      <c r="G98" s="113">
        <v>5.13</v>
      </c>
      <c r="H98" s="76"/>
      <c r="I98" s="79">
        <f t="shared" si="3"/>
        <v>0</v>
      </c>
      <c r="J98" s="78" t="str">
        <f t="shared" si="2"/>
        <v/>
      </c>
    </row>
    <row r="99" spans="1:10">
      <c r="A99" s="16">
        <v>98</v>
      </c>
      <c r="B99" s="16" t="s">
        <v>9</v>
      </c>
      <c r="C99" s="16" t="s">
        <v>11751</v>
      </c>
      <c r="D99" s="16" t="s">
        <v>876</v>
      </c>
      <c r="E99" s="14">
        <v>5228</v>
      </c>
      <c r="F99" s="53">
        <v>7</v>
      </c>
      <c r="G99" s="113">
        <v>75.38</v>
      </c>
      <c r="H99" s="76"/>
      <c r="I99" s="79">
        <f t="shared" si="3"/>
        <v>0</v>
      </c>
      <c r="J99" s="78" t="str">
        <f t="shared" si="2"/>
        <v/>
      </c>
    </row>
    <row r="100" spans="1:10">
      <c r="A100" s="16">
        <v>99</v>
      </c>
      <c r="B100" s="16" t="s">
        <v>9</v>
      </c>
      <c r="C100" s="16" t="s">
        <v>11750</v>
      </c>
      <c r="D100" s="16" t="s">
        <v>876</v>
      </c>
      <c r="E100" s="14">
        <v>5228</v>
      </c>
      <c r="F100" s="53">
        <v>5</v>
      </c>
      <c r="G100" s="113">
        <v>84.05</v>
      </c>
      <c r="H100" s="76"/>
      <c r="I100" s="79">
        <f t="shared" si="3"/>
        <v>0</v>
      </c>
      <c r="J100" s="78" t="str">
        <f t="shared" si="2"/>
        <v/>
      </c>
    </row>
    <row r="101" spans="1:10">
      <c r="A101" s="16">
        <v>100</v>
      </c>
      <c r="B101" s="16" t="s">
        <v>9</v>
      </c>
      <c r="C101" s="16" t="s">
        <v>11749</v>
      </c>
      <c r="D101" s="16" t="s">
        <v>876</v>
      </c>
      <c r="E101" s="14">
        <v>5228</v>
      </c>
      <c r="F101" s="53">
        <f>34+5</f>
        <v>39</v>
      </c>
      <c r="G101" s="113">
        <v>50.76</v>
      </c>
      <c r="H101" s="76"/>
      <c r="I101" s="79">
        <f t="shared" si="3"/>
        <v>0</v>
      </c>
      <c r="J101" s="78" t="str">
        <f t="shared" si="2"/>
        <v/>
      </c>
    </row>
    <row r="102" spans="1:10">
      <c r="A102" s="16">
        <v>101</v>
      </c>
      <c r="B102" s="16" t="s">
        <v>9</v>
      </c>
      <c r="C102" s="16" t="s">
        <v>11748</v>
      </c>
      <c r="D102" s="16" t="s">
        <v>11695</v>
      </c>
      <c r="E102" s="14">
        <v>73342</v>
      </c>
      <c r="F102" s="53">
        <v>17</v>
      </c>
      <c r="G102" s="113">
        <v>35.99</v>
      </c>
      <c r="H102" s="76"/>
      <c r="I102" s="79">
        <f t="shared" si="3"/>
        <v>0</v>
      </c>
      <c r="J102" s="78" t="str">
        <f t="shared" si="2"/>
        <v/>
      </c>
    </row>
    <row r="103" spans="1:10">
      <c r="A103" s="16">
        <v>102</v>
      </c>
      <c r="B103" s="16" t="s">
        <v>9</v>
      </c>
      <c r="C103" s="16" t="s">
        <v>11747</v>
      </c>
      <c r="D103" s="16" t="s">
        <v>876</v>
      </c>
      <c r="E103" s="14">
        <v>5228</v>
      </c>
      <c r="F103" s="53">
        <v>7</v>
      </c>
      <c r="G103" s="113">
        <v>204.92333333333332</v>
      </c>
      <c r="H103" s="76"/>
      <c r="I103" s="79">
        <f t="shared" si="3"/>
        <v>0</v>
      </c>
      <c r="J103" s="78" t="str">
        <f t="shared" si="2"/>
        <v/>
      </c>
    </row>
    <row r="104" spans="1:10">
      <c r="A104" s="16">
        <v>103</v>
      </c>
      <c r="B104" s="16" t="s">
        <v>9</v>
      </c>
      <c r="C104" s="16" t="s">
        <v>11746</v>
      </c>
      <c r="D104" s="16" t="s">
        <v>11745</v>
      </c>
      <c r="E104" s="14">
        <v>5228</v>
      </c>
      <c r="F104" s="53">
        <v>5</v>
      </c>
      <c r="G104" s="113">
        <v>4601.4366666666665</v>
      </c>
      <c r="H104" s="76"/>
      <c r="I104" s="79">
        <f t="shared" si="3"/>
        <v>0</v>
      </c>
      <c r="J104" s="78" t="str">
        <f t="shared" si="2"/>
        <v/>
      </c>
    </row>
    <row r="105" spans="1:10">
      <c r="A105" s="16">
        <v>104</v>
      </c>
      <c r="B105" s="16" t="s">
        <v>9</v>
      </c>
      <c r="C105" s="16" t="s">
        <v>11744</v>
      </c>
      <c r="D105" s="16" t="s">
        <v>876</v>
      </c>
      <c r="E105" s="14">
        <v>5228</v>
      </c>
      <c r="F105" s="53">
        <v>14</v>
      </c>
      <c r="G105" s="113">
        <v>32.765000000000001</v>
      </c>
      <c r="H105" s="76"/>
      <c r="I105" s="79">
        <f t="shared" si="3"/>
        <v>0</v>
      </c>
      <c r="J105" s="78" t="str">
        <f t="shared" si="2"/>
        <v/>
      </c>
    </row>
    <row r="106" spans="1:10">
      <c r="A106" s="16">
        <v>105</v>
      </c>
      <c r="B106" s="16" t="s">
        <v>9</v>
      </c>
      <c r="C106" s="16" t="s">
        <v>11743</v>
      </c>
      <c r="D106" s="16" t="s">
        <v>10190</v>
      </c>
      <c r="E106" s="14">
        <v>24617</v>
      </c>
      <c r="F106" s="53">
        <v>5</v>
      </c>
      <c r="G106" s="113">
        <v>66.385000000000005</v>
      </c>
      <c r="H106" s="76"/>
      <c r="I106" s="79">
        <f t="shared" si="3"/>
        <v>0</v>
      </c>
      <c r="J106" s="78" t="str">
        <f t="shared" si="2"/>
        <v/>
      </c>
    </row>
    <row r="107" spans="1:10">
      <c r="A107" s="16">
        <v>106</v>
      </c>
      <c r="B107" s="16" t="s">
        <v>9</v>
      </c>
      <c r="C107" s="16" t="s">
        <v>11742</v>
      </c>
      <c r="D107" s="16" t="s">
        <v>11741</v>
      </c>
      <c r="E107" s="14">
        <v>19203</v>
      </c>
      <c r="F107" s="53">
        <v>20</v>
      </c>
      <c r="G107" s="113">
        <v>7.1333333333333329</v>
      </c>
      <c r="H107" s="76"/>
      <c r="I107" s="79">
        <f t="shared" si="3"/>
        <v>0</v>
      </c>
      <c r="J107" s="78" t="str">
        <f t="shared" si="2"/>
        <v/>
      </c>
    </row>
    <row r="108" spans="1:10">
      <c r="A108" s="16">
        <v>107</v>
      </c>
      <c r="B108" s="16" t="s">
        <v>9</v>
      </c>
      <c r="C108" s="16" t="s">
        <v>11740</v>
      </c>
      <c r="D108" s="16" t="s">
        <v>1160</v>
      </c>
      <c r="E108" s="14">
        <v>63005</v>
      </c>
      <c r="F108" s="53">
        <v>23</v>
      </c>
      <c r="G108" s="113">
        <v>625.91333333333341</v>
      </c>
      <c r="H108" s="76"/>
      <c r="I108" s="79">
        <f t="shared" si="3"/>
        <v>0</v>
      </c>
      <c r="J108" s="78" t="str">
        <f t="shared" si="2"/>
        <v/>
      </c>
    </row>
    <row r="109" spans="1:10">
      <c r="A109" s="16">
        <v>108</v>
      </c>
      <c r="B109" s="16" t="s">
        <v>9</v>
      </c>
      <c r="C109" s="16" t="s">
        <v>11739</v>
      </c>
      <c r="D109" s="16" t="s">
        <v>75</v>
      </c>
      <c r="E109" s="14">
        <v>63005</v>
      </c>
      <c r="F109" s="53">
        <v>5</v>
      </c>
      <c r="G109" s="113">
        <v>76.33</v>
      </c>
      <c r="H109" s="76"/>
      <c r="I109" s="79">
        <f t="shared" si="3"/>
        <v>0</v>
      </c>
      <c r="J109" s="78" t="str">
        <f t="shared" si="2"/>
        <v/>
      </c>
    </row>
    <row r="110" spans="1:10">
      <c r="A110" s="16">
        <v>109</v>
      </c>
      <c r="B110" s="16" t="s">
        <v>9</v>
      </c>
      <c r="C110" s="16" t="s">
        <v>11738</v>
      </c>
      <c r="D110" s="16" t="s">
        <v>150</v>
      </c>
      <c r="E110" s="14">
        <v>63005</v>
      </c>
      <c r="F110" s="53">
        <f>25+4</f>
        <v>29</v>
      </c>
      <c r="G110" s="113">
        <v>119.86666666666666</v>
      </c>
      <c r="H110" s="76"/>
      <c r="I110" s="79">
        <f t="shared" si="3"/>
        <v>0</v>
      </c>
      <c r="J110" s="78" t="str">
        <f t="shared" si="2"/>
        <v/>
      </c>
    </row>
    <row r="111" spans="1:10">
      <c r="A111" s="16">
        <v>110</v>
      </c>
      <c r="B111" s="16" t="s">
        <v>9</v>
      </c>
      <c r="C111" s="16" t="s">
        <v>11737</v>
      </c>
      <c r="D111" s="16" t="s">
        <v>78</v>
      </c>
      <c r="E111" s="14">
        <v>63005</v>
      </c>
      <c r="F111" s="53">
        <v>8</v>
      </c>
      <c r="G111" s="113">
        <v>8.1166666666666671</v>
      </c>
      <c r="H111" s="76"/>
      <c r="I111" s="79">
        <f t="shared" si="3"/>
        <v>0</v>
      </c>
      <c r="J111" s="78" t="str">
        <f t="shared" si="2"/>
        <v/>
      </c>
    </row>
    <row r="112" spans="1:10">
      <c r="A112" s="16">
        <v>111</v>
      </c>
      <c r="B112" s="16" t="s">
        <v>9</v>
      </c>
      <c r="C112" s="16" t="s">
        <v>11736</v>
      </c>
      <c r="D112" s="16" t="s">
        <v>11735</v>
      </c>
      <c r="E112" s="14">
        <v>63005</v>
      </c>
      <c r="F112" s="53">
        <v>5</v>
      </c>
      <c r="G112" s="113">
        <v>520.21999999999991</v>
      </c>
      <c r="H112" s="76"/>
      <c r="I112" s="79">
        <f t="shared" si="3"/>
        <v>0</v>
      </c>
      <c r="J112" s="78" t="str">
        <f t="shared" si="2"/>
        <v/>
      </c>
    </row>
    <row r="113" spans="1:10">
      <c r="A113" s="16">
        <v>112</v>
      </c>
      <c r="B113" s="16" t="s">
        <v>9</v>
      </c>
      <c r="C113" s="16" t="s">
        <v>11734</v>
      </c>
      <c r="D113" s="16" t="s">
        <v>11733</v>
      </c>
      <c r="E113" s="14">
        <v>63005</v>
      </c>
      <c r="F113" s="53">
        <v>32</v>
      </c>
      <c r="G113" s="113">
        <v>205.36333333333332</v>
      </c>
      <c r="H113" s="76"/>
      <c r="I113" s="79">
        <f t="shared" si="3"/>
        <v>0</v>
      </c>
      <c r="J113" s="78" t="str">
        <f t="shared" si="2"/>
        <v/>
      </c>
    </row>
    <row r="114" spans="1:10">
      <c r="A114" s="16">
        <v>113</v>
      </c>
      <c r="B114" s="16" t="s">
        <v>9</v>
      </c>
      <c r="C114" s="16" t="s">
        <v>11732</v>
      </c>
      <c r="D114" s="16" t="s">
        <v>2235</v>
      </c>
      <c r="E114" s="14">
        <v>63005</v>
      </c>
      <c r="F114" s="53">
        <v>5</v>
      </c>
      <c r="G114" s="113">
        <v>31.483333333333334</v>
      </c>
      <c r="H114" s="76"/>
      <c r="I114" s="79">
        <f t="shared" si="3"/>
        <v>0</v>
      </c>
      <c r="J114" s="78" t="str">
        <f t="shared" si="2"/>
        <v/>
      </c>
    </row>
    <row r="115" spans="1:10">
      <c r="A115" s="16">
        <v>114</v>
      </c>
      <c r="B115" s="16" t="s">
        <v>9</v>
      </c>
      <c r="C115" s="16" t="s">
        <v>11731</v>
      </c>
      <c r="D115" s="16" t="s">
        <v>2235</v>
      </c>
      <c r="E115" s="14">
        <v>63005</v>
      </c>
      <c r="F115" s="53">
        <v>12</v>
      </c>
      <c r="G115" s="113">
        <v>19.41</v>
      </c>
      <c r="H115" s="76"/>
      <c r="I115" s="79">
        <f t="shared" si="3"/>
        <v>0</v>
      </c>
      <c r="J115" s="78" t="str">
        <f t="shared" si="2"/>
        <v/>
      </c>
    </row>
    <row r="116" spans="1:10">
      <c r="A116" s="16">
        <v>115</v>
      </c>
      <c r="B116" s="16" t="s">
        <v>9</v>
      </c>
      <c r="C116" s="16" t="s">
        <v>11730</v>
      </c>
      <c r="D116" s="16" t="s">
        <v>11729</v>
      </c>
      <c r="E116" s="14">
        <v>63005</v>
      </c>
      <c r="F116" s="53">
        <f>767+136</f>
        <v>903</v>
      </c>
      <c r="G116" s="113">
        <v>883.67</v>
      </c>
      <c r="H116" s="76"/>
      <c r="I116" s="79">
        <f t="shared" si="3"/>
        <v>0</v>
      </c>
      <c r="J116" s="78" t="str">
        <f t="shared" si="2"/>
        <v/>
      </c>
    </row>
    <row r="117" spans="1:10">
      <c r="A117" s="16">
        <v>116</v>
      </c>
      <c r="B117" s="16" t="s">
        <v>9</v>
      </c>
      <c r="C117" s="16" t="s">
        <v>11730</v>
      </c>
      <c r="D117" s="16" t="s">
        <v>11729</v>
      </c>
      <c r="E117" s="14">
        <v>63005</v>
      </c>
      <c r="F117" s="53">
        <v>136</v>
      </c>
      <c r="G117" s="113">
        <v>883.67</v>
      </c>
      <c r="H117" s="76"/>
      <c r="I117" s="79">
        <f t="shared" si="3"/>
        <v>0</v>
      </c>
      <c r="J117" s="78" t="str">
        <f t="shared" si="2"/>
        <v/>
      </c>
    </row>
    <row r="118" spans="1:10">
      <c r="A118" s="16">
        <v>117</v>
      </c>
      <c r="B118" s="16" t="s">
        <v>9</v>
      </c>
      <c r="C118" s="16" t="s">
        <v>11727</v>
      </c>
      <c r="D118" s="16" t="s">
        <v>9881</v>
      </c>
      <c r="E118" s="14" t="s">
        <v>9716</v>
      </c>
      <c r="F118" s="53">
        <f>5+2</f>
        <v>7</v>
      </c>
      <c r="G118" s="113">
        <v>7.8066666666666675</v>
      </c>
      <c r="H118" s="76"/>
      <c r="I118" s="79">
        <f t="shared" si="3"/>
        <v>0</v>
      </c>
      <c r="J118" s="78" t="str">
        <f t="shared" si="2"/>
        <v/>
      </c>
    </row>
    <row r="119" spans="1:10">
      <c r="A119" s="16">
        <v>118</v>
      </c>
      <c r="B119" s="16" t="s">
        <v>9</v>
      </c>
      <c r="C119" s="16" t="s">
        <v>11726</v>
      </c>
      <c r="D119" s="16" t="s">
        <v>2616</v>
      </c>
      <c r="E119" s="14">
        <v>81872</v>
      </c>
      <c r="F119" s="53">
        <v>5</v>
      </c>
      <c r="G119" s="113">
        <v>100.38</v>
      </c>
      <c r="H119" s="76"/>
      <c r="I119" s="79">
        <f t="shared" si="3"/>
        <v>0</v>
      </c>
      <c r="J119" s="78" t="str">
        <f t="shared" si="2"/>
        <v/>
      </c>
    </row>
    <row r="120" spans="1:10">
      <c r="A120" s="16">
        <v>119</v>
      </c>
      <c r="B120" s="16" t="s">
        <v>9</v>
      </c>
      <c r="C120" s="16" t="s">
        <v>11726</v>
      </c>
      <c r="D120" s="16" t="s">
        <v>2616</v>
      </c>
      <c r="E120" s="14">
        <v>3296</v>
      </c>
      <c r="F120" s="53">
        <v>5</v>
      </c>
      <c r="G120" s="113">
        <v>100.38</v>
      </c>
      <c r="H120" s="76"/>
      <c r="I120" s="79">
        <f t="shared" si="3"/>
        <v>0</v>
      </c>
      <c r="J120" s="78" t="str">
        <f t="shared" si="2"/>
        <v/>
      </c>
    </row>
    <row r="121" spans="1:10">
      <c r="A121" s="16">
        <v>120</v>
      </c>
      <c r="B121" s="16" t="s">
        <v>9</v>
      </c>
      <c r="C121" s="16" t="s">
        <v>11725</v>
      </c>
      <c r="D121" s="16" t="s">
        <v>75</v>
      </c>
      <c r="E121" s="14">
        <v>73030</v>
      </c>
      <c r="F121" s="53">
        <v>6</v>
      </c>
      <c r="G121" s="113">
        <v>95.983333333333334</v>
      </c>
      <c r="H121" s="76"/>
      <c r="I121" s="79">
        <f t="shared" si="3"/>
        <v>0</v>
      </c>
      <c r="J121" s="78" t="str">
        <f t="shared" si="2"/>
        <v/>
      </c>
    </row>
    <row r="122" spans="1:10">
      <c r="A122" s="16">
        <v>121</v>
      </c>
      <c r="B122" s="16" t="s">
        <v>9</v>
      </c>
      <c r="C122" s="16" t="s">
        <v>2513</v>
      </c>
      <c r="D122" s="16" t="s">
        <v>2512</v>
      </c>
      <c r="E122" s="14" t="s">
        <v>2511</v>
      </c>
      <c r="F122" s="53">
        <v>20</v>
      </c>
      <c r="G122" s="113">
        <v>4.47</v>
      </c>
      <c r="H122" s="76"/>
      <c r="I122" s="79">
        <f t="shared" si="3"/>
        <v>0</v>
      </c>
      <c r="J122" s="78" t="str">
        <f t="shared" si="2"/>
        <v/>
      </c>
    </row>
    <row r="123" spans="1:10">
      <c r="A123" s="16">
        <v>122</v>
      </c>
      <c r="B123" s="16" t="s">
        <v>9</v>
      </c>
      <c r="C123" s="16" t="s">
        <v>11724</v>
      </c>
      <c r="D123" s="16" t="s">
        <v>11723</v>
      </c>
      <c r="E123" s="14">
        <v>99167</v>
      </c>
      <c r="F123" s="53">
        <v>5</v>
      </c>
      <c r="G123" s="113">
        <v>1504.4633333333331</v>
      </c>
      <c r="H123" s="76"/>
      <c r="I123" s="79">
        <f t="shared" si="3"/>
        <v>0</v>
      </c>
      <c r="J123" s="78" t="str">
        <f t="shared" si="2"/>
        <v/>
      </c>
    </row>
    <row r="124" spans="1:10">
      <c r="A124" s="16">
        <v>123</v>
      </c>
      <c r="B124" s="16" t="s">
        <v>9</v>
      </c>
      <c r="C124" s="16" t="s">
        <v>11722</v>
      </c>
      <c r="D124" s="16" t="s">
        <v>600</v>
      </c>
      <c r="E124" s="14">
        <v>8719</v>
      </c>
      <c r="F124" s="53">
        <v>5</v>
      </c>
      <c r="G124" s="113">
        <v>8456.7066666666669</v>
      </c>
      <c r="H124" s="76"/>
      <c r="I124" s="79">
        <f t="shared" si="3"/>
        <v>0</v>
      </c>
      <c r="J124" s="78" t="str">
        <f t="shared" si="2"/>
        <v/>
      </c>
    </row>
    <row r="125" spans="1:10">
      <c r="A125" s="16">
        <v>124</v>
      </c>
      <c r="B125" s="16" t="s">
        <v>9</v>
      </c>
      <c r="C125" s="16" t="s">
        <v>2500</v>
      </c>
      <c r="D125" s="16" t="s">
        <v>2499</v>
      </c>
      <c r="E125" s="14" t="s">
        <v>2498</v>
      </c>
      <c r="F125" s="53">
        <v>5</v>
      </c>
      <c r="G125" s="113">
        <v>503.84</v>
      </c>
      <c r="H125" s="76"/>
      <c r="I125" s="79">
        <f t="shared" si="3"/>
        <v>0</v>
      </c>
      <c r="J125" s="78" t="str">
        <f t="shared" si="2"/>
        <v/>
      </c>
    </row>
    <row r="126" spans="1:10">
      <c r="A126" s="16">
        <v>125</v>
      </c>
      <c r="B126" s="16" t="s">
        <v>9</v>
      </c>
      <c r="C126" s="16" t="s">
        <v>11721</v>
      </c>
      <c r="D126" s="16" t="s">
        <v>11720</v>
      </c>
      <c r="E126" s="14">
        <v>83259</v>
      </c>
      <c r="F126" s="53">
        <f>56+4</f>
        <v>60</v>
      </c>
      <c r="G126" s="113">
        <v>15.64</v>
      </c>
      <c r="H126" s="76"/>
      <c r="I126" s="79">
        <f t="shared" si="3"/>
        <v>0</v>
      </c>
      <c r="J126" s="78" t="str">
        <f t="shared" si="2"/>
        <v/>
      </c>
    </row>
    <row r="127" spans="1:10">
      <c r="A127" s="16">
        <v>126</v>
      </c>
      <c r="B127" s="16" t="s">
        <v>9</v>
      </c>
      <c r="C127" s="16" t="s">
        <v>11719</v>
      </c>
      <c r="D127" s="16" t="s">
        <v>78</v>
      </c>
      <c r="E127" s="14">
        <v>83259</v>
      </c>
      <c r="F127" s="53">
        <v>20</v>
      </c>
      <c r="G127" s="113">
        <v>21.5</v>
      </c>
      <c r="H127" s="76"/>
      <c r="I127" s="79">
        <f t="shared" si="3"/>
        <v>0</v>
      </c>
      <c r="J127" s="78" t="str">
        <f t="shared" si="2"/>
        <v/>
      </c>
    </row>
    <row r="128" spans="1:10">
      <c r="A128" s="16">
        <v>127</v>
      </c>
      <c r="B128" s="16" t="s">
        <v>9</v>
      </c>
      <c r="C128" s="16" t="s">
        <v>11718</v>
      </c>
      <c r="D128" s="16" t="s">
        <v>78</v>
      </c>
      <c r="E128" s="14">
        <v>83259</v>
      </c>
      <c r="F128" s="53">
        <v>38</v>
      </c>
      <c r="G128" s="113">
        <v>13.229999999999999</v>
      </c>
      <c r="H128" s="76"/>
      <c r="I128" s="79">
        <f t="shared" si="3"/>
        <v>0</v>
      </c>
      <c r="J128" s="78" t="str">
        <f t="shared" si="2"/>
        <v/>
      </c>
    </row>
    <row r="129" spans="1:10">
      <c r="A129" s="16">
        <v>128</v>
      </c>
      <c r="B129" s="16" t="s">
        <v>9</v>
      </c>
      <c r="C129" s="16" t="s">
        <v>11717</v>
      </c>
      <c r="D129" s="16" t="s">
        <v>10312</v>
      </c>
      <c r="E129" s="14">
        <v>13619</v>
      </c>
      <c r="F129" s="53">
        <v>5</v>
      </c>
      <c r="G129" s="113">
        <v>263.83999999999997</v>
      </c>
      <c r="H129" s="76"/>
      <c r="I129" s="79">
        <f t="shared" si="3"/>
        <v>0</v>
      </c>
      <c r="J129" s="78" t="str">
        <f t="shared" si="2"/>
        <v/>
      </c>
    </row>
    <row r="130" spans="1:10">
      <c r="A130" s="16">
        <v>129</v>
      </c>
      <c r="B130" s="16" t="s">
        <v>9</v>
      </c>
      <c r="C130" s="16" t="s">
        <v>11716</v>
      </c>
      <c r="D130" s="16" t="s">
        <v>11715</v>
      </c>
      <c r="E130" s="14">
        <v>13520</v>
      </c>
      <c r="F130" s="53">
        <f>7+2</f>
        <v>9</v>
      </c>
      <c r="G130" s="113">
        <v>213.64</v>
      </c>
      <c r="H130" s="76"/>
      <c r="I130" s="79">
        <f t="shared" si="3"/>
        <v>0</v>
      </c>
      <c r="J130" s="78" t="str">
        <f t="shared" ref="J130:J193" si="4">IF(H:H&gt;G:G, "Above Estimated Unit Price", "")</f>
        <v/>
      </c>
    </row>
    <row r="131" spans="1:10">
      <c r="A131" s="16">
        <v>130</v>
      </c>
      <c r="B131" s="16" t="s">
        <v>9</v>
      </c>
      <c r="C131" s="16" t="s">
        <v>11714</v>
      </c>
      <c r="D131" s="16" t="s">
        <v>2194</v>
      </c>
      <c r="E131" s="14">
        <v>60119</v>
      </c>
      <c r="F131" s="53">
        <v>72</v>
      </c>
      <c r="G131" s="113">
        <v>2.14</v>
      </c>
      <c r="H131" s="76"/>
      <c r="I131" s="79">
        <f t="shared" ref="I131:I194" si="5">H131*F131</f>
        <v>0</v>
      </c>
      <c r="J131" s="78" t="str">
        <f t="shared" si="4"/>
        <v/>
      </c>
    </row>
    <row r="132" spans="1:10">
      <c r="A132" s="16">
        <v>131</v>
      </c>
      <c r="B132" s="16" t="s">
        <v>9</v>
      </c>
      <c r="C132" s="16" t="s">
        <v>11713</v>
      </c>
      <c r="D132" s="16" t="s">
        <v>2194</v>
      </c>
      <c r="E132" s="14">
        <v>60119</v>
      </c>
      <c r="F132" s="53">
        <v>50</v>
      </c>
      <c r="G132" s="113">
        <v>2.1300000000000003</v>
      </c>
      <c r="H132" s="76"/>
      <c r="I132" s="79">
        <f t="shared" si="5"/>
        <v>0</v>
      </c>
      <c r="J132" s="78" t="str">
        <f t="shared" si="4"/>
        <v/>
      </c>
    </row>
    <row r="133" spans="1:10">
      <c r="A133" s="16">
        <v>132</v>
      </c>
      <c r="B133" s="16" t="s">
        <v>9</v>
      </c>
      <c r="C133" s="16" t="s">
        <v>11712</v>
      </c>
      <c r="D133" s="16" t="s">
        <v>653</v>
      </c>
      <c r="E133" s="14">
        <v>97153</v>
      </c>
      <c r="F133" s="53">
        <v>10</v>
      </c>
      <c r="G133" s="113">
        <v>197.21</v>
      </c>
      <c r="H133" s="76"/>
      <c r="I133" s="79">
        <f t="shared" si="5"/>
        <v>0</v>
      </c>
      <c r="J133" s="78" t="str">
        <f t="shared" si="4"/>
        <v/>
      </c>
    </row>
    <row r="134" spans="1:10">
      <c r="A134" s="16">
        <v>133</v>
      </c>
      <c r="B134" s="16" t="s">
        <v>9</v>
      </c>
      <c r="C134" s="16" t="s">
        <v>11711</v>
      </c>
      <c r="D134" s="16" t="s">
        <v>876</v>
      </c>
      <c r="E134" s="14">
        <v>13520</v>
      </c>
      <c r="F134" s="53">
        <f>17+3</f>
        <v>20</v>
      </c>
      <c r="G134" s="113">
        <v>305.25333333333333</v>
      </c>
      <c r="H134" s="76"/>
      <c r="I134" s="79">
        <f t="shared" si="5"/>
        <v>0</v>
      </c>
      <c r="J134" s="78" t="str">
        <f t="shared" si="4"/>
        <v/>
      </c>
    </row>
    <row r="135" spans="1:10">
      <c r="A135" s="16">
        <v>134</v>
      </c>
      <c r="B135" s="16" t="s">
        <v>9</v>
      </c>
      <c r="C135" s="16" t="s">
        <v>11710</v>
      </c>
      <c r="D135" s="16" t="s">
        <v>1035</v>
      </c>
      <c r="E135" s="14">
        <v>5160</v>
      </c>
      <c r="F135" s="53">
        <f>47+17</f>
        <v>64</v>
      </c>
      <c r="G135" s="113">
        <v>87.396666666666647</v>
      </c>
      <c r="H135" s="76"/>
      <c r="I135" s="79">
        <f t="shared" si="5"/>
        <v>0</v>
      </c>
      <c r="J135" s="78" t="str">
        <f t="shared" si="4"/>
        <v/>
      </c>
    </row>
    <row r="136" spans="1:10">
      <c r="A136" s="16">
        <v>135</v>
      </c>
      <c r="B136" s="16" t="s">
        <v>9</v>
      </c>
      <c r="C136" s="16" t="s">
        <v>11709</v>
      </c>
      <c r="D136" s="16" t="s">
        <v>11708</v>
      </c>
      <c r="E136" s="14">
        <v>70628</v>
      </c>
      <c r="F136" s="53">
        <v>5</v>
      </c>
      <c r="G136" s="113">
        <v>1636.1966666666667</v>
      </c>
      <c r="H136" s="76"/>
      <c r="I136" s="79">
        <f t="shared" si="5"/>
        <v>0</v>
      </c>
      <c r="J136" s="78" t="str">
        <f t="shared" si="4"/>
        <v/>
      </c>
    </row>
    <row r="137" spans="1:10">
      <c r="A137" s="16">
        <v>136</v>
      </c>
      <c r="B137" s="16" t="s">
        <v>9</v>
      </c>
      <c r="C137" s="16" t="s">
        <v>11707</v>
      </c>
      <c r="D137" s="16" t="s">
        <v>11706</v>
      </c>
      <c r="E137" s="14">
        <v>98441</v>
      </c>
      <c r="F137" s="53">
        <v>5</v>
      </c>
      <c r="G137" s="113">
        <v>278.18666666666667</v>
      </c>
      <c r="H137" s="76"/>
      <c r="I137" s="79">
        <f t="shared" si="5"/>
        <v>0</v>
      </c>
      <c r="J137" s="78" t="str">
        <f t="shared" si="4"/>
        <v/>
      </c>
    </row>
    <row r="138" spans="1:10">
      <c r="A138" s="16">
        <v>137</v>
      </c>
      <c r="B138" s="16" t="s">
        <v>9</v>
      </c>
      <c r="C138" s="16" t="s">
        <v>11705</v>
      </c>
      <c r="D138" s="16" t="s">
        <v>11704</v>
      </c>
      <c r="E138" s="14">
        <v>98897</v>
      </c>
      <c r="F138" s="53">
        <v>10</v>
      </c>
      <c r="G138" s="113">
        <v>81.086666666666659</v>
      </c>
      <c r="H138" s="76"/>
      <c r="I138" s="79">
        <f t="shared" si="5"/>
        <v>0</v>
      </c>
      <c r="J138" s="78" t="str">
        <f t="shared" si="4"/>
        <v/>
      </c>
    </row>
    <row r="139" spans="1:10">
      <c r="A139" s="16">
        <v>138</v>
      </c>
      <c r="B139" s="16" t="s">
        <v>9</v>
      </c>
      <c r="C139" s="16" t="s">
        <v>11703</v>
      </c>
      <c r="D139" s="16" t="s">
        <v>876</v>
      </c>
      <c r="E139" s="14">
        <v>70210</v>
      </c>
      <c r="F139" s="53">
        <v>5</v>
      </c>
      <c r="G139" s="113">
        <v>40.36</v>
      </c>
      <c r="H139" s="76"/>
      <c r="I139" s="79">
        <f t="shared" si="5"/>
        <v>0</v>
      </c>
      <c r="J139" s="78" t="str">
        <f t="shared" si="4"/>
        <v/>
      </c>
    </row>
    <row r="140" spans="1:10">
      <c r="A140" s="16">
        <v>139</v>
      </c>
      <c r="B140" s="16" t="s">
        <v>9</v>
      </c>
      <c r="C140" s="16" t="s">
        <v>11702</v>
      </c>
      <c r="D140" s="16" t="s">
        <v>11701</v>
      </c>
      <c r="E140" s="14">
        <v>97896</v>
      </c>
      <c r="F140" s="53">
        <v>5</v>
      </c>
      <c r="G140" s="113">
        <v>1850</v>
      </c>
      <c r="H140" s="76"/>
      <c r="I140" s="79">
        <f t="shared" si="5"/>
        <v>0</v>
      </c>
      <c r="J140" s="78" t="str">
        <f t="shared" si="4"/>
        <v/>
      </c>
    </row>
    <row r="141" spans="1:10">
      <c r="A141" s="16">
        <v>140</v>
      </c>
      <c r="B141" s="16" t="s">
        <v>9</v>
      </c>
      <c r="C141" s="16" t="s">
        <v>11700</v>
      </c>
      <c r="D141" s="16" t="s">
        <v>833</v>
      </c>
      <c r="E141" s="14">
        <v>80204</v>
      </c>
      <c r="F141" s="53">
        <v>8</v>
      </c>
      <c r="G141" s="113">
        <v>9</v>
      </c>
      <c r="H141" s="76"/>
      <c r="I141" s="79">
        <f t="shared" si="5"/>
        <v>0</v>
      </c>
      <c r="J141" s="78" t="str">
        <f t="shared" si="4"/>
        <v/>
      </c>
    </row>
    <row r="142" spans="1:10">
      <c r="A142" s="16">
        <v>141</v>
      </c>
      <c r="B142" s="16" t="s">
        <v>9</v>
      </c>
      <c r="C142" s="16" t="s">
        <v>11699</v>
      </c>
      <c r="D142" s="16" t="s">
        <v>228</v>
      </c>
      <c r="E142" s="14">
        <v>91812</v>
      </c>
      <c r="F142" s="53">
        <v>5</v>
      </c>
      <c r="G142" s="113">
        <v>731.29999999999984</v>
      </c>
      <c r="H142" s="76"/>
      <c r="I142" s="79">
        <f t="shared" si="5"/>
        <v>0</v>
      </c>
      <c r="J142" s="78" t="str">
        <f t="shared" si="4"/>
        <v/>
      </c>
    </row>
    <row r="143" spans="1:10">
      <c r="A143" s="16">
        <v>142</v>
      </c>
      <c r="B143" s="16" t="s">
        <v>9</v>
      </c>
      <c r="C143" s="16" t="s">
        <v>11698</v>
      </c>
      <c r="D143" s="16" t="s">
        <v>228</v>
      </c>
      <c r="E143" s="14">
        <v>91812</v>
      </c>
      <c r="F143" s="53">
        <v>5</v>
      </c>
      <c r="G143" s="113">
        <v>6019.97</v>
      </c>
      <c r="H143" s="76"/>
      <c r="I143" s="79">
        <f t="shared" si="5"/>
        <v>0</v>
      </c>
      <c r="J143" s="78" t="str">
        <f t="shared" si="4"/>
        <v/>
      </c>
    </row>
    <row r="144" spans="1:10">
      <c r="A144" s="16">
        <v>143</v>
      </c>
      <c r="B144" s="16" t="s">
        <v>9</v>
      </c>
      <c r="C144" s="16" t="s">
        <v>11697</v>
      </c>
      <c r="D144" s="16" t="s">
        <v>31</v>
      </c>
      <c r="E144" s="14" t="s">
        <v>4806</v>
      </c>
      <c r="F144" s="53">
        <v>5</v>
      </c>
      <c r="G144" s="113">
        <v>196.19</v>
      </c>
      <c r="H144" s="76"/>
      <c r="I144" s="79">
        <f t="shared" si="5"/>
        <v>0</v>
      </c>
      <c r="J144" s="78" t="str">
        <f t="shared" si="4"/>
        <v/>
      </c>
    </row>
    <row r="145" spans="1:10">
      <c r="A145" s="16">
        <v>144</v>
      </c>
      <c r="B145" s="16" t="s">
        <v>9</v>
      </c>
      <c r="C145" s="16" t="s">
        <v>11696</v>
      </c>
      <c r="D145" s="16" t="s">
        <v>11695</v>
      </c>
      <c r="E145" s="14">
        <v>98750</v>
      </c>
      <c r="F145" s="53">
        <v>5</v>
      </c>
      <c r="G145" s="113">
        <v>47.93</v>
      </c>
      <c r="H145" s="76"/>
      <c r="I145" s="79">
        <f t="shared" si="5"/>
        <v>0</v>
      </c>
      <c r="J145" s="78" t="str">
        <f t="shared" si="4"/>
        <v/>
      </c>
    </row>
    <row r="146" spans="1:10">
      <c r="A146" s="16">
        <v>145</v>
      </c>
      <c r="B146" s="16" t="s">
        <v>9</v>
      </c>
      <c r="C146" s="16" t="s">
        <v>11694</v>
      </c>
      <c r="D146" s="16" t="s">
        <v>11275</v>
      </c>
      <c r="E146" s="14">
        <v>64547</v>
      </c>
      <c r="F146" s="53">
        <v>5</v>
      </c>
      <c r="G146" s="113">
        <v>162.19</v>
      </c>
      <c r="H146" s="76"/>
      <c r="I146" s="79">
        <f t="shared" si="5"/>
        <v>0</v>
      </c>
      <c r="J146" s="78" t="str">
        <f t="shared" si="4"/>
        <v/>
      </c>
    </row>
    <row r="147" spans="1:10">
      <c r="A147" s="16">
        <v>146</v>
      </c>
      <c r="B147" s="16" t="s">
        <v>9</v>
      </c>
      <c r="C147" s="16" t="s">
        <v>11693</v>
      </c>
      <c r="D147" s="16" t="s">
        <v>2555</v>
      </c>
      <c r="E147" s="14">
        <v>30003</v>
      </c>
      <c r="F147" s="53">
        <v>5</v>
      </c>
      <c r="G147" s="113">
        <v>1543.5666666666666</v>
      </c>
      <c r="H147" s="76"/>
      <c r="I147" s="79">
        <f t="shared" si="5"/>
        <v>0</v>
      </c>
      <c r="J147" s="78" t="str">
        <f t="shared" si="4"/>
        <v/>
      </c>
    </row>
    <row r="148" spans="1:10">
      <c r="A148" s="16">
        <v>147</v>
      </c>
      <c r="B148" s="16" t="s">
        <v>9</v>
      </c>
      <c r="C148" s="16" t="s">
        <v>11692</v>
      </c>
      <c r="D148" s="16" t="s">
        <v>1035</v>
      </c>
      <c r="E148" s="14">
        <v>29780</v>
      </c>
      <c r="F148" s="53">
        <v>5</v>
      </c>
      <c r="G148" s="113">
        <v>134.47</v>
      </c>
      <c r="H148" s="76"/>
      <c r="I148" s="79">
        <f t="shared" si="5"/>
        <v>0</v>
      </c>
      <c r="J148" s="78" t="str">
        <f t="shared" si="4"/>
        <v/>
      </c>
    </row>
    <row r="149" spans="1:10">
      <c r="A149" s="16">
        <v>148</v>
      </c>
      <c r="B149" s="16" t="s">
        <v>9</v>
      </c>
      <c r="C149" s="16" t="s">
        <v>11691</v>
      </c>
      <c r="D149" s="16" t="s">
        <v>11690</v>
      </c>
      <c r="E149" s="14">
        <v>70210</v>
      </c>
      <c r="F149" s="53">
        <f>71+6</f>
        <v>77</v>
      </c>
      <c r="G149" s="113">
        <v>174.36</v>
      </c>
      <c r="H149" s="76"/>
      <c r="I149" s="79">
        <f t="shared" si="5"/>
        <v>0</v>
      </c>
      <c r="J149" s="78" t="str">
        <f t="shared" si="4"/>
        <v/>
      </c>
    </row>
    <row r="150" spans="1:10">
      <c r="A150" s="16">
        <v>149</v>
      </c>
      <c r="B150" s="16" t="s">
        <v>9</v>
      </c>
      <c r="C150" s="16" t="s">
        <v>11689</v>
      </c>
      <c r="D150" s="16" t="s">
        <v>11688</v>
      </c>
      <c r="E150" s="14">
        <v>91929</v>
      </c>
      <c r="F150" s="53">
        <v>5</v>
      </c>
      <c r="G150" s="113">
        <v>344.05999999999995</v>
      </c>
      <c r="H150" s="76"/>
      <c r="I150" s="79">
        <f t="shared" si="5"/>
        <v>0</v>
      </c>
      <c r="J150" s="78" t="str">
        <f t="shared" si="4"/>
        <v/>
      </c>
    </row>
    <row r="151" spans="1:10">
      <c r="A151" s="16">
        <v>150</v>
      </c>
      <c r="B151" s="16" t="s">
        <v>9</v>
      </c>
      <c r="C151" s="16" t="s">
        <v>11687</v>
      </c>
      <c r="D151" s="16" t="s">
        <v>11686</v>
      </c>
      <c r="E151" s="14">
        <v>64547</v>
      </c>
      <c r="F151" s="53">
        <v>5</v>
      </c>
      <c r="G151" s="113">
        <v>482.86999999999995</v>
      </c>
      <c r="H151" s="76"/>
      <c r="I151" s="79">
        <f t="shared" si="5"/>
        <v>0</v>
      </c>
      <c r="J151" s="78" t="str">
        <f t="shared" si="4"/>
        <v/>
      </c>
    </row>
    <row r="152" spans="1:10">
      <c r="A152" s="16">
        <v>151</v>
      </c>
      <c r="B152" s="16" t="s">
        <v>9</v>
      </c>
      <c r="C152" s="16" t="s">
        <v>11685</v>
      </c>
      <c r="D152" s="16" t="s">
        <v>11684</v>
      </c>
      <c r="E152" s="14" t="s">
        <v>11683</v>
      </c>
      <c r="F152" s="53">
        <v>6</v>
      </c>
      <c r="G152" s="113">
        <v>251.99666666666667</v>
      </c>
      <c r="H152" s="76"/>
      <c r="I152" s="79">
        <f t="shared" si="5"/>
        <v>0</v>
      </c>
      <c r="J152" s="78" t="str">
        <f t="shared" si="4"/>
        <v/>
      </c>
    </row>
    <row r="153" spans="1:10">
      <c r="A153" s="16">
        <v>152</v>
      </c>
      <c r="B153" s="16" t="s">
        <v>9</v>
      </c>
      <c r="C153" s="16" t="s">
        <v>11682</v>
      </c>
      <c r="D153" s="16" t="s">
        <v>11097</v>
      </c>
      <c r="E153" s="14">
        <v>80131</v>
      </c>
      <c r="F153" s="53">
        <v>5</v>
      </c>
      <c r="G153" s="113">
        <v>22.09</v>
      </c>
      <c r="H153" s="76"/>
      <c r="I153" s="79">
        <f t="shared" si="5"/>
        <v>0</v>
      </c>
      <c r="J153" s="78" t="str">
        <f t="shared" si="4"/>
        <v/>
      </c>
    </row>
    <row r="154" spans="1:10">
      <c r="A154" s="16">
        <v>153</v>
      </c>
      <c r="B154" s="16" t="s">
        <v>9</v>
      </c>
      <c r="C154" s="16" t="s">
        <v>11681</v>
      </c>
      <c r="D154" s="16" t="s">
        <v>75</v>
      </c>
      <c r="E154" s="14">
        <v>736</v>
      </c>
      <c r="F154" s="53">
        <f>35+6</f>
        <v>41</v>
      </c>
      <c r="G154" s="113">
        <v>5.626666666666666</v>
      </c>
      <c r="H154" s="76"/>
      <c r="I154" s="79">
        <f t="shared" si="5"/>
        <v>0</v>
      </c>
      <c r="J154" s="78" t="str">
        <f t="shared" si="4"/>
        <v/>
      </c>
    </row>
    <row r="155" spans="1:10">
      <c r="A155" s="16">
        <v>154</v>
      </c>
      <c r="B155" s="16" t="s">
        <v>9</v>
      </c>
      <c r="C155" s="16" t="s">
        <v>11680</v>
      </c>
      <c r="D155" s="16" t="s">
        <v>1217</v>
      </c>
      <c r="E155" s="14">
        <v>78570</v>
      </c>
      <c r="F155" s="53">
        <v>5</v>
      </c>
      <c r="G155" s="113">
        <v>167.77666666666667</v>
      </c>
      <c r="H155" s="76"/>
      <c r="I155" s="79">
        <f t="shared" si="5"/>
        <v>0</v>
      </c>
      <c r="J155" s="78" t="str">
        <f t="shared" si="4"/>
        <v/>
      </c>
    </row>
    <row r="156" spans="1:10">
      <c r="A156" s="16">
        <v>155</v>
      </c>
      <c r="B156" s="16" t="s">
        <v>9</v>
      </c>
      <c r="C156" s="16" t="s">
        <v>11679</v>
      </c>
      <c r="D156" s="16" t="s">
        <v>11678</v>
      </c>
      <c r="E156" s="14">
        <v>14818</v>
      </c>
      <c r="F156" s="53">
        <v>5</v>
      </c>
      <c r="G156" s="113">
        <v>386.69333333333333</v>
      </c>
      <c r="H156" s="76"/>
      <c r="I156" s="79">
        <f t="shared" si="5"/>
        <v>0</v>
      </c>
      <c r="J156" s="78" t="str">
        <f t="shared" si="4"/>
        <v/>
      </c>
    </row>
    <row r="157" spans="1:10">
      <c r="A157" s="16">
        <v>156</v>
      </c>
      <c r="B157" s="16" t="s">
        <v>9</v>
      </c>
      <c r="C157" s="16" t="s">
        <v>2420</v>
      </c>
      <c r="D157" s="16" t="s">
        <v>2412</v>
      </c>
      <c r="E157" s="14">
        <v>8125</v>
      </c>
      <c r="F157" s="53">
        <v>5</v>
      </c>
      <c r="G157" s="113">
        <v>74.2</v>
      </c>
      <c r="H157" s="76"/>
      <c r="I157" s="79">
        <f t="shared" si="5"/>
        <v>0</v>
      </c>
      <c r="J157" s="78" t="str">
        <f t="shared" si="4"/>
        <v/>
      </c>
    </row>
    <row r="158" spans="1:10">
      <c r="A158" s="16">
        <v>157</v>
      </c>
      <c r="B158" s="16" t="s">
        <v>9</v>
      </c>
      <c r="C158" s="16" t="s">
        <v>2415</v>
      </c>
      <c r="D158" s="16" t="s">
        <v>974</v>
      </c>
      <c r="E158" s="14">
        <v>6725</v>
      </c>
      <c r="F158" s="53">
        <v>50</v>
      </c>
      <c r="G158" s="113">
        <v>1.4766666666666666</v>
      </c>
      <c r="H158" s="76"/>
      <c r="I158" s="79">
        <f t="shared" si="5"/>
        <v>0</v>
      </c>
      <c r="J158" s="78" t="str">
        <f t="shared" si="4"/>
        <v/>
      </c>
    </row>
    <row r="159" spans="1:10">
      <c r="A159" s="16">
        <v>158</v>
      </c>
      <c r="B159" s="16" t="s">
        <v>9</v>
      </c>
      <c r="C159" s="16" t="s">
        <v>11677</v>
      </c>
      <c r="D159" s="16" t="s">
        <v>11676</v>
      </c>
      <c r="E159" s="14">
        <v>98897</v>
      </c>
      <c r="F159" s="53">
        <v>18</v>
      </c>
      <c r="G159" s="113">
        <v>1377.9433333333334</v>
      </c>
      <c r="H159" s="76"/>
      <c r="I159" s="79">
        <f t="shared" si="5"/>
        <v>0</v>
      </c>
      <c r="J159" s="78" t="str">
        <f t="shared" si="4"/>
        <v/>
      </c>
    </row>
    <row r="160" spans="1:10">
      <c r="A160" s="16">
        <v>159</v>
      </c>
      <c r="B160" s="16" t="s">
        <v>9</v>
      </c>
      <c r="C160" s="16" t="s">
        <v>11675</v>
      </c>
      <c r="D160" s="16" t="s">
        <v>11674</v>
      </c>
      <c r="E160" s="14">
        <v>98897</v>
      </c>
      <c r="F160" s="53">
        <f>29+2</f>
        <v>31</v>
      </c>
      <c r="G160" s="113">
        <v>2149.0133333333338</v>
      </c>
      <c r="H160" s="76"/>
      <c r="I160" s="79">
        <f t="shared" si="5"/>
        <v>0</v>
      </c>
      <c r="J160" s="78" t="str">
        <f t="shared" si="4"/>
        <v/>
      </c>
    </row>
    <row r="161" spans="1:10">
      <c r="A161" s="16">
        <v>160</v>
      </c>
      <c r="B161" s="16" t="s">
        <v>9</v>
      </c>
      <c r="C161" s="16" t="s">
        <v>11673</v>
      </c>
      <c r="D161" s="16" t="s">
        <v>11082</v>
      </c>
      <c r="E161" s="14">
        <v>63563</v>
      </c>
      <c r="F161" s="53">
        <v>14</v>
      </c>
      <c r="G161" s="113">
        <v>38.383333333333333</v>
      </c>
      <c r="H161" s="76"/>
      <c r="I161" s="79">
        <f t="shared" si="5"/>
        <v>0</v>
      </c>
      <c r="J161" s="78" t="str">
        <f t="shared" si="4"/>
        <v/>
      </c>
    </row>
    <row r="162" spans="1:10">
      <c r="A162" s="16">
        <v>161</v>
      </c>
      <c r="B162" s="16" t="s">
        <v>9</v>
      </c>
      <c r="C162" s="16" t="s">
        <v>11673</v>
      </c>
      <c r="D162" s="16" t="s">
        <v>11672</v>
      </c>
      <c r="E162" s="14" t="s">
        <v>11671</v>
      </c>
      <c r="F162" s="53">
        <v>5</v>
      </c>
      <c r="G162" s="113">
        <v>37.849999999999994</v>
      </c>
      <c r="H162" s="76"/>
      <c r="I162" s="79">
        <f t="shared" si="5"/>
        <v>0</v>
      </c>
      <c r="J162" s="78" t="str">
        <f t="shared" si="4"/>
        <v/>
      </c>
    </row>
    <row r="163" spans="1:10">
      <c r="A163" s="16">
        <v>162</v>
      </c>
      <c r="B163" s="16" t="s">
        <v>9</v>
      </c>
      <c r="C163" s="16" t="s">
        <v>2413</v>
      </c>
      <c r="D163" s="16" t="s">
        <v>2412</v>
      </c>
      <c r="E163" s="14" t="s">
        <v>2403</v>
      </c>
      <c r="F163" s="53">
        <v>30</v>
      </c>
      <c r="G163" s="113">
        <v>79.62</v>
      </c>
      <c r="H163" s="76"/>
      <c r="I163" s="79">
        <f t="shared" si="5"/>
        <v>0</v>
      </c>
      <c r="J163" s="78" t="str">
        <f t="shared" si="4"/>
        <v/>
      </c>
    </row>
    <row r="164" spans="1:10">
      <c r="A164" s="16">
        <v>163</v>
      </c>
      <c r="B164" s="16" t="s">
        <v>9</v>
      </c>
      <c r="C164" s="16" t="s">
        <v>11670</v>
      </c>
      <c r="D164" s="16" t="s">
        <v>11669</v>
      </c>
      <c r="E164" s="14">
        <v>54520</v>
      </c>
      <c r="F164" s="53">
        <v>51</v>
      </c>
      <c r="G164" s="113">
        <v>14.53</v>
      </c>
      <c r="H164" s="76"/>
      <c r="I164" s="79">
        <f t="shared" si="5"/>
        <v>0</v>
      </c>
      <c r="J164" s="78" t="str">
        <f t="shared" si="4"/>
        <v/>
      </c>
    </row>
    <row r="165" spans="1:10">
      <c r="A165" s="16">
        <v>164</v>
      </c>
      <c r="B165" s="16" t="s">
        <v>9</v>
      </c>
      <c r="C165" s="16" t="s">
        <v>11668</v>
      </c>
      <c r="D165" s="16" t="s">
        <v>1876</v>
      </c>
      <c r="E165" s="14">
        <v>26044</v>
      </c>
      <c r="F165" s="53">
        <v>5</v>
      </c>
      <c r="G165" s="113">
        <v>871.7266666666668</v>
      </c>
      <c r="H165" s="76"/>
      <c r="I165" s="79">
        <f t="shared" si="5"/>
        <v>0</v>
      </c>
      <c r="J165" s="78" t="str">
        <f t="shared" si="4"/>
        <v/>
      </c>
    </row>
    <row r="166" spans="1:10">
      <c r="A166" s="16">
        <v>165</v>
      </c>
      <c r="B166" s="16" t="s">
        <v>9</v>
      </c>
      <c r="C166" s="16" t="s">
        <v>11667</v>
      </c>
      <c r="D166" s="16" t="s">
        <v>256</v>
      </c>
      <c r="E166" s="14">
        <v>72962</v>
      </c>
      <c r="F166" s="53">
        <v>32</v>
      </c>
      <c r="G166" s="113">
        <v>13.2</v>
      </c>
      <c r="H166" s="76"/>
      <c r="I166" s="79">
        <f t="shared" si="5"/>
        <v>0</v>
      </c>
      <c r="J166" s="78" t="str">
        <f t="shared" si="4"/>
        <v/>
      </c>
    </row>
    <row r="167" spans="1:10">
      <c r="A167" s="16">
        <v>166</v>
      </c>
      <c r="B167" s="16" t="s">
        <v>9</v>
      </c>
      <c r="C167" s="16" t="s">
        <v>6002</v>
      </c>
      <c r="D167" s="16" t="s">
        <v>11666</v>
      </c>
      <c r="E167" s="14" t="s">
        <v>2403</v>
      </c>
      <c r="F167" s="53">
        <v>12</v>
      </c>
      <c r="G167" s="113">
        <v>20.033333333333335</v>
      </c>
      <c r="H167" s="76"/>
      <c r="I167" s="79">
        <f t="shared" si="5"/>
        <v>0</v>
      </c>
      <c r="J167" s="78" t="str">
        <f t="shared" si="4"/>
        <v/>
      </c>
    </row>
    <row r="168" spans="1:10">
      <c r="A168" s="16">
        <v>167</v>
      </c>
      <c r="B168" s="16" t="s">
        <v>9</v>
      </c>
      <c r="C168" s="16" t="s">
        <v>11665</v>
      </c>
      <c r="D168" s="16" t="s">
        <v>70</v>
      </c>
      <c r="E168" s="14">
        <v>63005</v>
      </c>
      <c r="F168" s="53">
        <v>88</v>
      </c>
      <c r="G168" s="113">
        <v>2.7666666666666671</v>
      </c>
      <c r="H168" s="76"/>
      <c r="I168" s="79">
        <f t="shared" si="5"/>
        <v>0</v>
      </c>
      <c r="J168" s="78" t="str">
        <f t="shared" si="4"/>
        <v/>
      </c>
    </row>
    <row r="169" spans="1:10">
      <c r="A169" s="16">
        <v>168</v>
      </c>
      <c r="B169" s="16" t="s">
        <v>9</v>
      </c>
      <c r="C169" s="16" t="s">
        <v>11664</v>
      </c>
      <c r="D169" s="16" t="s">
        <v>1552</v>
      </c>
      <c r="E169" s="14">
        <v>63563</v>
      </c>
      <c r="F169" s="53">
        <v>5</v>
      </c>
      <c r="G169" s="113">
        <v>1902.7666666666667</v>
      </c>
      <c r="H169" s="76"/>
      <c r="I169" s="79">
        <f t="shared" si="5"/>
        <v>0</v>
      </c>
      <c r="J169" s="78" t="str">
        <f t="shared" si="4"/>
        <v/>
      </c>
    </row>
    <row r="170" spans="1:10">
      <c r="A170" s="16">
        <v>169</v>
      </c>
      <c r="B170" s="16" t="s">
        <v>9</v>
      </c>
      <c r="C170" s="16" t="s">
        <v>11663</v>
      </c>
      <c r="D170" s="16" t="s">
        <v>318</v>
      </c>
      <c r="E170" s="14">
        <v>72962</v>
      </c>
      <c r="F170" s="53">
        <v>6</v>
      </c>
      <c r="G170" s="113">
        <v>183.69</v>
      </c>
      <c r="H170" s="76"/>
      <c r="I170" s="79">
        <f t="shared" si="5"/>
        <v>0</v>
      </c>
      <c r="J170" s="78" t="str">
        <f t="shared" si="4"/>
        <v/>
      </c>
    </row>
    <row r="171" spans="1:10">
      <c r="A171" s="16">
        <v>170</v>
      </c>
      <c r="B171" s="16" t="s">
        <v>9</v>
      </c>
      <c r="C171" s="16" t="s">
        <v>11662</v>
      </c>
      <c r="D171" s="16" t="s">
        <v>11661</v>
      </c>
      <c r="E171" s="14">
        <v>56878</v>
      </c>
      <c r="F171" s="53">
        <v>8</v>
      </c>
      <c r="G171" s="113">
        <v>97.916666666666671</v>
      </c>
      <c r="H171" s="76"/>
      <c r="I171" s="79">
        <f t="shared" si="5"/>
        <v>0</v>
      </c>
      <c r="J171" s="78" t="str">
        <f t="shared" si="4"/>
        <v/>
      </c>
    </row>
    <row r="172" spans="1:10">
      <c r="A172" s="16">
        <v>171</v>
      </c>
      <c r="B172" s="16" t="s">
        <v>9</v>
      </c>
      <c r="C172" s="16" t="s">
        <v>11660</v>
      </c>
      <c r="D172" s="16" t="s">
        <v>78</v>
      </c>
      <c r="E172" s="14">
        <v>98159</v>
      </c>
      <c r="F172" s="53">
        <f>18+1</f>
        <v>19</v>
      </c>
      <c r="G172" s="113">
        <v>99.223333333333343</v>
      </c>
      <c r="H172" s="76"/>
      <c r="I172" s="79">
        <f t="shared" si="5"/>
        <v>0</v>
      </c>
      <c r="J172" s="78" t="str">
        <f t="shared" si="4"/>
        <v/>
      </c>
    </row>
    <row r="173" spans="1:10">
      <c r="A173" s="16">
        <v>172</v>
      </c>
      <c r="B173" s="16" t="s">
        <v>9</v>
      </c>
      <c r="C173" s="16" t="s">
        <v>11659</v>
      </c>
      <c r="D173" s="16" t="s">
        <v>11658</v>
      </c>
      <c r="E173" s="14">
        <v>91929</v>
      </c>
      <c r="F173" s="53">
        <v>5</v>
      </c>
      <c r="G173" s="113">
        <v>50</v>
      </c>
      <c r="H173" s="76"/>
      <c r="I173" s="79">
        <f t="shared" si="5"/>
        <v>0</v>
      </c>
      <c r="J173" s="78" t="str">
        <f t="shared" si="4"/>
        <v/>
      </c>
    </row>
    <row r="174" spans="1:10">
      <c r="A174" s="16">
        <v>173</v>
      </c>
      <c r="B174" s="16" t="s">
        <v>9</v>
      </c>
      <c r="C174" s="16" t="s">
        <v>11657</v>
      </c>
      <c r="D174" s="16" t="s">
        <v>11656</v>
      </c>
      <c r="E174" s="14">
        <v>82647</v>
      </c>
      <c r="F174" s="53">
        <v>8</v>
      </c>
      <c r="G174" s="113">
        <v>4632.5433333333322</v>
      </c>
      <c r="H174" s="76"/>
      <c r="I174" s="79">
        <f t="shared" si="5"/>
        <v>0</v>
      </c>
      <c r="J174" s="78" t="str">
        <f t="shared" si="4"/>
        <v/>
      </c>
    </row>
    <row r="175" spans="1:10">
      <c r="A175" s="16">
        <v>174</v>
      </c>
      <c r="B175" s="16" t="s">
        <v>9</v>
      </c>
      <c r="C175" s="16" t="s">
        <v>11655</v>
      </c>
      <c r="D175" s="16" t="s">
        <v>876</v>
      </c>
      <c r="E175" s="14">
        <v>99193</v>
      </c>
      <c r="F175" s="53">
        <v>11</v>
      </c>
      <c r="G175" s="113">
        <v>28.55</v>
      </c>
      <c r="H175" s="76"/>
      <c r="I175" s="79">
        <f t="shared" si="5"/>
        <v>0</v>
      </c>
      <c r="J175" s="78" t="str">
        <f t="shared" si="4"/>
        <v/>
      </c>
    </row>
    <row r="176" spans="1:10">
      <c r="A176" s="16">
        <v>175</v>
      </c>
      <c r="B176" s="16" t="s">
        <v>9</v>
      </c>
      <c r="C176" s="16" t="s">
        <v>11655</v>
      </c>
      <c r="D176" s="16" t="s">
        <v>876</v>
      </c>
      <c r="E176" s="14">
        <v>81833</v>
      </c>
      <c r="F176" s="53">
        <v>11</v>
      </c>
      <c r="G176" s="113">
        <v>30.47</v>
      </c>
      <c r="H176" s="76"/>
      <c r="I176" s="79">
        <f t="shared" si="5"/>
        <v>0</v>
      </c>
      <c r="J176" s="78" t="str">
        <f t="shared" si="4"/>
        <v/>
      </c>
    </row>
    <row r="177" spans="1:10">
      <c r="A177" s="16">
        <v>176</v>
      </c>
      <c r="B177" s="16" t="s">
        <v>9</v>
      </c>
      <c r="C177" s="16" t="s">
        <v>11655</v>
      </c>
      <c r="D177" s="16" t="s">
        <v>876</v>
      </c>
      <c r="E177" s="14">
        <v>5228</v>
      </c>
      <c r="F177" s="53">
        <v>5</v>
      </c>
      <c r="G177" s="113">
        <v>28.55</v>
      </c>
      <c r="H177" s="76"/>
      <c r="I177" s="79">
        <f t="shared" si="5"/>
        <v>0</v>
      </c>
      <c r="J177" s="78" t="str">
        <f t="shared" si="4"/>
        <v/>
      </c>
    </row>
    <row r="178" spans="1:10">
      <c r="A178" s="16">
        <v>177</v>
      </c>
      <c r="B178" s="16" t="s">
        <v>9</v>
      </c>
      <c r="C178" s="16" t="s">
        <v>11654</v>
      </c>
      <c r="D178" s="16" t="s">
        <v>876</v>
      </c>
      <c r="E178" s="14">
        <v>5228</v>
      </c>
      <c r="F178" s="53">
        <v>5</v>
      </c>
      <c r="G178" s="113">
        <v>38.44</v>
      </c>
      <c r="H178" s="76"/>
      <c r="I178" s="79">
        <f t="shared" si="5"/>
        <v>0</v>
      </c>
      <c r="J178" s="78" t="str">
        <f t="shared" si="4"/>
        <v/>
      </c>
    </row>
    <row r="179" spans="1:10">
      <c r="A179" s="16">
        <v>178</v>
      </c>
      <c r="B179" s="16" t="s">
        <v>9</v>
      </c>
      <c r="C179" s="16" t="s">
        <v>11653</v>
      </c>
      <c r="D179" s="16" t="s">
        <v>11652</v>
      </c>
      <c r="E179" s="14">
        <v>59579</v>
      </c>
      <c r="F179" s="53">
        <v>5</v>
      </c>
      <c r="G179" s="113">
        <v>793.05</v>
      </c>
      <c r="H179" s="76"/>
      <c r="I179" s="79">
        <f t="shared" si="5"/>
        <v>0</v>
      </c>
      <c r="J179" s="78" t="str">
        <f t="shared" si="4"/>
        <v/>
      </c>
    </row>
    <row r="180" spans="1:10">
      <c r="A180" s="16">
        <v>179</v>
      </c>
      <c r="B180" s="16" t="s">
        <v>9</v>
      </c>
      <c r="C180" s="16" t="s">
        <v>11651</v>
      </c>
      <c r="D180" s="16" t="s">
        <v>1547</v>
      </c>
      <c r="E180" s="14">
        <v>98897</v>
      </c>
      <c r="F180" s="53">
        <v>5</v>
      </c>
      <c r="G180" s="113">
        <v>150.75</v>
      </c>
      <c r="H180" s="76"/>
      <c r="I180" s="79">
        <f t="shared" si="5"/>
        <v>0</v>
      </c>
      <c r="J180" s="78" t="str">
        <f t="shared" si="4"/>
        <v/>
      </c>
    </row>
    <row r="181" spans="1:10">
      <c r="A181" s="16">
        <v>180</v>
      </c>
      <c r="B181" s="16" t="s">
        <v>9</v>
      </c>
      <c r="C181" s="16" t="s">
        <v>11650</v>
      </c>
      <c r="D181" s="16" t="s">
        <v>11649</v>
      </c>
      <c r="E181" s="14">
        <v>32108</v>
      </c>
      <c r="F181" s="53">
        <v>76</v>
      </c>
      <c r="G181" s="113">
        <v>42.45</v>
      </c>
      <c r="H181" s="76"/>
      <c r="I181" s="79">
        <f t="shared" si="5"/>
        <v>0</v>
      </c>
      <c r="J181" s="78" t="str">
        <f t="shared" si="4"/>
        <v/>
      </c>
    </row>
    <row r="182" spans="1:10">
      <c r="A182" s="16">
        <v>181</v>
      </c>
      <c r="B182" s="16" t="s">
        <v>9</v>
      </c>
      <c r="C182" s="16" t="s">
        <v>11648</v>
      </c>
      <c r="D182" s="16" t="s">
        <v>876</v>
      </c>
      <c r="E182" s="14">
        <v>99193</v>
      </c>
      <c r="F182" s="53">
        <v>12</v>
      </c>
      <c r="G182" s="113">
        <v>11.046666666666667</v>
      </c>
      <c r="H182" s="76"/>
      <c r="I182" s="79">
        <f t="shared" si="5"/>
        <v>0</v>
      </c>
      <c r="J182" s="78" t="str">
        <f t="shared" si="4"/>
        <v/>
      </c>
    </row>
    <row r="183" spans="1:10">
      <c r="A183" s="16">
        <v>182</v>
      </c>
      <c r="B183" s="16" t="s">
        <v>9</v>
      </c>
      <c r="C183" s="16" t="s">
        <v>11647</v>
      </c>
      <c r="D183" s="16" t="s">
        <v>11646</v>
      </c>
      <c r="E183" s="14">
        <v>70628</v>
      </c>
      <c r="F183" s="53">
        <v>5</v>
      </c>
      <c r="G183" s="113">
        <v>3596.9333333333329</v>
      </c>
      <c r="H183" s="76"/>
      <c r="I183" s="79">
        <f t="shared" si="5"/>
        <v>0</v>
      </c>
      <c r="J183" s="78" t="str">
        <f t="shared" si="4"/>
        <v/>
      </c>
    </row>
    <row r="184" spans="1:10">
      <c r="A184" s="16">
        <v>183</v>
      </c>
      <c r="B184" s="16" t="s">
        <v>9</v>
      </c>
      <c r="C184" s="16" t="s">
        <v>11645</v>
      </c>
      <c r="D184" s="16" t="s">
        <v>10074</v>
      </c>
      <c r="E184" s="14">
        <v>83646</v>
      </c>
      <c r="F184" s="53">
        <v>5</v>
      </c>
      <c r="G184" s="113">
        <v>74.989999999999995</v>
      </c>
      <c r="H184" s="76"/>
      <c r="I184" s="79">
        <f t="shared" si="5"/>
        <v>0</v>
      </c>
      <c r="J184" s="78" t="str">
        <f t="shared" si="4"/>
        <v/>
      </c>
    </row>
    <row r="185" spans="1:10">
      <c r="A185" s="16">
        <v>184</v>
      </c>
      <c r="B185" s="16" t="s">
        <v>9</v>
      </c>
      <c r="C185" s="16" t="s">
        <v>11644</v>
      </c>
      <c r="D185" s="16" t="s">
        <v>163</v>
      </c>
      <c r="E185" s="14">
        <v>50885</v>
      </c>
      <c r="F185" s="53">
        <v>5</v>
      </c>
      <c r="G185" s="113">
        <v>244.89</v>
      </c>
      <c r="H185" s="76"/>
      <c r="I185" s="79">
        <f t="shared" si="5"/>
        <v>0</v>
      </c>
      <c r="J185" s="78" t="str">
        <f t="shared" si="4"/>
        <v/>
      </c>
    </row>
    <row r="186" spans="1:10">
      <c r="A186" s="16">
        <v>185</v>
      </c>
      <c r="B186" s="16" t="s">
        <v>9</v>
      </c>
      <c r="C186" s="16" t="s">
        <v>11643</v>
      </c>
      <c r="D186" s="16" t="s">
        <v>11641</v>
      </c>
      <c r="E186" s="14">
        <v>79326</v>
      </c>
      <c r="F186" s="53">
        <v>5</v>
      </c>
      <c r="G186" s="113">
        <v>207.67333333333332</v>
      </c>
      <c r="H186" s="76"/>
      <c r="I186" s="79">
        <f t="shared" si="5"/>
        <v>0</v>
      </c>
      <c r="J186" s="78" t="str">
        <f t="shared" si="4"/>
        <v/>
      </c>
    </row>
    <row r="187" spans="1:10">
      <c r="A187" s="16">
        <v>186</v>
      </c>
      <c r="B187" s="16" t="s">
        <v>9</v>
      </c>
      <c r="C187" s="16" t="s">
        <v>11642</v>
      </c>
      <c r="D187" s="16" t="s">
        <v>11641</v>
      </c>
      <c r="E187" s="14">
        <v>79326</v>
      </c>
      <c r="F187" s="53">
        <v>8</v>
      </c>
      <c r="G187" s="113">
        <v>121.65666666666668</v>
      </c>
      <c r="H187" s="76"/>
      <c r="I187" s="79">
        <f t="shared" si="5"/>
        <v>0</v>
      </c>
      <c r="J187" s="78" t="str">
        <f t="shared" si="4"/>
        <v/>
      </c>
    </row>
    <row r="188" spans="1:10">
      <c r="A188" s="16">
        <v>187</v>
      </c>
      <c r="B188" s="16" t="s">
        <v>9</v>
      </c>
      <c r="C188" s="16" t="s">
        <v>11640</v>
      </c>
      <c r="D188" s="16" t="s">
        <v>11639</v>
      </c>
      <c r="E188" s="14">
        <v>99193</v>
      </c>
      <c r="F188" s="53">
        <v>18</v>
      </c>
      <c r="G188" s="113">
        <v>35.626666666666665</v>
      </c>
      <c r="H188" s="76"/>
      <c r="I188" s="79">
        <f t="shared" si="5"/>
        <v>0</v>
      </c>
      <c r="J188" s="78" t="str">
        <f t="shared" si="4"/>
        <v/>
      </c>
    </row>
    <row r="189" spans="1:10">
      <c r="A189" s="16">
        <v>188</v>
      </c>
      <c r="B189" s="16" t="s">
        <v>9</v>
      </c>
      <c r="C189" s="16" t="s">
        <v>11638</v>
      </c>
      <c r="D189" s="16" t="s">
        <v>367</v>
      </c>
      <c r="E189" s="14">
        <v>99193</v>
      </c>
      <c r="F189" s="53">
        <v>12</v>
      </c>
      <c r="G189" s="113">
        <v>31.476666666666663</v>
      </c>
      <c r="H189" s="76"/>
      <c r="I189" s="79">
        <f t="shared" si="5"/>
        <v>0</v>
      </c>
      <c r="J189" s="78" t="str">
        <f t="shared" si="4"/>
        <v/>
      </c>
    </row>
    <row r="190" spans="1:10">
      <c r="A190" s="16">
        <v>189</v>
      </c>
      <c r="B190" s="16" t="s">
        <v>9</v>
      </c>
      <c r="C190" s="16" t="s">
        <v>11637</v>
      </c>
      <c r="D190" s="16" t="s">
        <v>11636</v>
      </c>
      <c r="E190" s="14">
        <v>52152</v>
      </c>
      <c r="F190" s="53">
        <v>60</v>
      </c>
      <c r="G190" s="113">
        <v>52.20000000000001</v>
      </c>
      <c r="H190" s="76"/>
      <c r="I190" s="79">
        <f t="shared" si="5"/>
        <v>0</v>
      </c>
      <c r="J190" s="78" t="str">
        <f t="shared" si="4"/>
        <v/>
      </c>
    </row>
    <row r="191" spans="1:10">
      <c r="A191" s="16">
        <v>190</v>
      </c>
      <c r="B191" s="16" t="s">
        <v>9</v>
      </c>
      <c r="C191" s="16" t="s">
        <v>11635</v>
      </c>
      <c r="D191" s="16" t="s">
        <v>11059</v>
      </c>
      <c r="E191" s="14">
        <v>79326</v>
      </c>
      <c r="F191" s="53">
        <v>5</v>
      </c>
      <c r="G191" s="113">
        <v>161.66666666666666</v>
      </c>
      <c r="H191" s="76"/>
      <c r="I191" s="79">
        <f t="shared" si="5"/>
        <v>0</v>
      </c>
      <c r="J191" s="78" t="str">
        <f t="shared" si="4"/>
        <v/>
      </c>
    </row>
    <row r="192" spans="1:10">
      <c r="A192" s="16">
        <v>191</v>
      </c>
      <c r="B192" s="16" t="s">
        <v>9</v>
      </c>
      <c r="C192" s="16" t="s">
        <v>11634</v>
      </c>
      <c r="D192" s="16" t="s">
        <v>1992</v>
      </c>
      <c r="E192" s="14">
        <v>6324</v>
      </c>
      <c r="F192" s="53">
        <v>5</v>
      </c>
      <c r="G192" s="113">
        <v>115.4</v>
      </c>
      <c r="H192" s="76"/>
      <c r="I192" s="79">
        <f t="shared" si="5"/>
        <v>0</v>
      </c>
      <c r="J192" s="78" t="str">
        <f t="shared" si="4"/>
        <v/>
      </c>
    </row>
    <row r="193" spans="1:10">
      <c r="A193" s="16">
        <v>192</v>
      </c>
      <c r="B193" s="16" t="s">
        <v>9</v>
      </c>
      <c r="C193" s="16" t="s">
        <v>11633</v>
      </c>
      <c r="D193" s="16" t="s">
        <v>640</v>
      </c>
      <c r="E193" s="14" t="s">
        <v>11632</v>
      </c>
      <c r="F193" s="53">
        <f>23+3</f>
        <v>26</v>
      </c>
      <c r="G193" s="113">
        <v>8.4499999999999993</v>
      </c>
      <c r="H193" s="76"/>
      <c r="I193" s="79">
        <f t="shared" si="5"/>
        <v>0</v>
      </c>
      <c r="J193" s="78" t="str">
        <f t="shared" si="4"/>
        <v/>
      </c>
    </row>
    <row r="194" spans="1:10">
      <c r="A194" s="16">
        <v>193</v>
      </c>
      <c r="B194" s="16" t="s">
        <v>9</v>
      </c>
      <c r="C194" s="16" t="s">
        <v>11631</v>
      </c>
      <c r="D194" s="16" t="s">
        <v>600</v>
      </c>
      <c r="E194" s="14">
        <v>779</v>
      </c>
      <c r="F194" s="53">
        <v>5</v>
      </c>
      <c r="G194" s="113">
        <v>285.43</v>
      </c>
      <c r="H194" s="76"/>
      <c r="I194" s="79">
        <f t="shared" si="5"/>
        <v>0</v>
      </c>
      <c r="J194" s="78" t="str">
        <f t="shared" ref="J194:J257" si="6">IF(H:H&gt;G:G, "Above Estimated Unit Price", "")</f>
        <v/>
      </c>
    </row>
    <row r="195" spans="1:10">
      <c r="A195" s="16">
        <v>194</v>
      </c>
      <c r="B195" s="16" t="s">
        <v>9</v>
      </c>
      <c r="C195" s="16" t="s">
        <v>11630</v>
      </c>
      <c r="D195" s="16" t="s">
        <v>11620</v>
      </c>
      <c r="E195" s="14">
        <v>71286</v>
      </c>
      <c r="F195" s="53">
        <v>200</v>
      </c>
      <c r="G195" s="113">
        <v>134.99</v>
      </c>
      <c r="H195" s="76"/>
      <c r="I195" s="79">
        <f t="shared" ref="I195:I258" si="7">H195*F195</f>
        <v>0</v>
      </c>
      <c r="J195" s="78" t="str">
        <f t="shared" si="6"/>
        <v/>
      </c>
    </row>
    <row r="196" spans="1:10">
      <c r="A196" s="16">
        <v>195</v>
      </c>
      <c r="B196" s="16" t="s">
        <v>9</v>
      </c>
      <c r="C196" s="16" t="s">
        <v>11629</v>
      </c>
      <c r="D196" s="16" t="s">
        <v>2194</v>
      </c>
      <c r="E196" s="14">
        <v>71286</v>
      </c>
      <c r="F196" s="53">
        <v>311</v>
      </c>
      <c r="G196" s="113">
        <v>2.5</v>
      </c>
      <c r="H196" s="76"/>
      <c r="I196" s="79">
        <f t="shared" si="7"/>
        <v>0</v>
      </c>
      <c r="J196" s="78" t="str">
        <f t="shared" si="6"/>
        <v/>
      </c>
    </row>
    <row r="197" spans="1:10">
      <c r="A197" s="16">
        <v>196</v>
      </c>
      <c r="B197" s="16" t="s">
        <v>9</v>
      </c>
      <c r="C197" s="16" t="s">
        <v>11628</v>
      </c>
      <c r="D197" s="16" t="s">
        <v>2194</v>
      </c>
      <c r="E197" s="14">
        <v>71286</v>
      </c>
      <c r="F197" s="53">
        <f>200+15</f>
        <v>215</v>
      </c>
      <c r="G197" s="113">
        <v>0.92999999999999983</v>
      </c>
      <c r="H197" s="76"/>
      <c r="I197" s="79">
        <f t="shared" si="7"/>
        <v>0</v>
      </c>
      <c r="J197" s="78" t="str">
        <f t="shared" si="6"/>
        <v/>
      </c>
    </row>
    <row r="198" spans="1:10">
      <c r="A198" s="16">
        <v>197</v>
      </c>
      <c r="B198" s="16" t="s">
        <v>9</v>
      </c>
      <c r="C198" s="16" t="s">
        <v>11627</v>
      </c>
      <c r="D198" s="16" t="s">
        <v>2194</v>
      </c>
      <c r="E198" s="14">
        <v>71286</v>
      </c>
      <c r="F198" s="53">
        <v>76</v>
      </c>
      <c r="G198" s="113">
        <v>0.73666666666666669</v>
      </c>
      <c r="H198" s="76"/>
      <c r="I198" s="79">
        <f t="shared" si="7"/>
        <v>0</v>
      </c>
      <c r="J198" s="78" t="str">
        <f t="shared" si="6"/>
        <v/>
      </c>
    </row>
    <row r="199" spans="1:10">
      <c r="A199" s="16">
        <v>198</v>
      </c>
      <c r="B199" s="16" t="s">
        <v>9</v>
      </c>
      <c r="C199" s="16" t="s">
        <v>11626</v>
      </c>
      <c r="D199" s="16" t="s">
        <v>2194</v>
      </c>
      <c r="E199" s="14">
        <v>71286</v>
      </c>
      <c r="F199" s="53">
        <v>55</v>
      </c>
      <c r="G199" s="113">
        <v>2.1200000000000006</v>
      </c>
      <c r="H199" s="76"/>
      <c r="I199" s="79">
        <f t="shared" si="7"/>
        <v>0</v>
      </c>
      <c r="J199" s="78" t="str">
        <f t="shared" si="6"/>
        <v/>
      </c>
    </row>
    <row r="200" spans="1:10">
      <c r="A200" s="16">
        <v>199</v>
      </c>
      <c r="B200" s="16" t="s">
        <v>9</v>
      </c>
      <c r="C200" s="16" t="s">
        <v>11626</v>
      </c>
      <c r="D200" s="16" t="s">
        <v>2194</v>
      </c>
      <c r="E200" s="14" t="s">
        <v>1170</v>
      </c>
      <c r="F200" s="53">
        <v>30</v>
      </c>
      <c r="G200" s="113">
        <v>2.14</v>
      </c>
      <c r="H200" s="76"/>
      <c r="I200" s="79">
        <f t="shared" si="7"/>
        <v>0</v>
      </c>
      <c r="J200" s="78" t="str">
        <f t="shared" si="6"/>
        <v/>
      </c>
    </row>
    <row r="201" spans="1:10">
      <c r="A201" s="16">
        <v>200</v>
      </c>
      <c r="B201" s="16" t="s">
        <v>9</v>
      </c>
      <c r="C201" s="16" t="s">
        <v>11625</v>
      </c>
      <c r="D201" s="16" t="s">
        <v>2194</v>
      </c>
      <c r="E201" s="14">
        <v>71286</v>
      </c>
      <c r="F201" s="53">
        <v>144</v>
      </c>
      <c r="G201" s="113">
        <v>2.4</v>
      </c>
      <c r="H201" s="76"/>
      <c r="I201" s="79">
        <f t="shared" si="7"/>
        <v>0</v>
      </c>
      <c r="J201" s="78" t="str">
        <f t="shared" si="6"/>
        <v/>
      </c>
    </row>
    <row r="202" spans="1:10">
      <c r="A202" s="16">
        <v>201</v>
      </c>
      <c r="B202" s="16" t="s">
        <v>9</v>
      </c>
      <c r="C202" s="16" t="s">
        <v>11624</v>
      </c>
      <c r="D202" s="16" t="s">
        <v>2194</v>
      </c>
      <c r="E202" s="14">
        <v>71286</v>
      </c>
      <c r="F202" s="53">
        <v>72</v>
      </c>
      <c r="G202" s="113">
        <v>2.67</v>
      </c>
      <c r="H202" s="76"/>
      <c r="I202" s="79">
        <f t="shared" si="7"/>
        <v>0</v>
      </c>
      <c r="J202" s="78" t="str">
        <f t="shared" si="6"/>
        <v/>
      </c>
    </row>
    <row r="203" spans="1:10">
      <c r="A203" s="16">
        <v>202</v>
      </c>
      <c r="B203" s="16" t="s">
        <v>9</v>
      </c>
      <c r="C203" s="16" t="s">
        <v>11623</v>
      </c>
      <c r="D203" s="16" t="s">
        <v>2194</v>
      </c>
      <c r="E203" s="14">
        <v>71286</v>
      </c>
      <c r="F203" s="53">
        <v>43</v>
      </c>
      <c r="G203" s="113">
        <v>3.1533333333333338</v>
      </c>
      <c r="H203" s="76"/>
      <c r="I203" s="79">
        <f t="shared" si="7"/>
        <v>0</v>
      </c>
      <c r="J203" s="78" t="str">
        <f t="shared" si="6"/>
        <v/>
      </c>
    </row>
    <row r="204" spans="1:10">
      <c r="A204" s="16">
        <v>203</v>
      </c>
      <c r="B204" s="16" t="s">
        <v>9</v>
      </c>
      <c r="C204" s="16" t="s">
        <v>11622</v>
      </c>
      <c r="D204" s="16" t="s">
        <v>2194</v>
      </c>
      <c r="E204" s="14">
        <v>71286</v>
      </c>
      <c r="F204" s="53">
        <v>404</v>
      </c>
      <c r="G204" s="113">
        <v>3.2600000000000002</v>
      </c>
      <c r="H204" s="76"/>
      <c r="I204" s="79">
        <f t="shared" si="7"/>
        <v>0</v>
      </c>
      <c r="J204" s="78" t="str">
        <f t="shared" si="6"/>
        <v/>
      </c>
    </row>
    <row r="205" spans="1:10">
      <c r="A205" s="16">
        <v>204</v>
      </c>
      <c r="B205" s="16" t="s">
        <v>9</v>
      </c>
      <c r="C205" s="16" t="s">
        <v>11621</v>
      </c>
      <c r="D205" s="16" t="s">
        <v>11620</v>
      </c>
      <c r="E205" s="14">
        <v>71286</v>
      </c>
      <c r="F205" s="53">
        <v>100</v>
      </c>
      <c r="G205" s="113">
        <v>67.650000000000006</v>
      </c>
      <c r="H205" s="76"/>
      <c r="I205" s="79">
        <f t="shared" si="7"/>
        <v>0</v>
      </c>
      <c r="J205" s="78" t="str">
        <f t="shared" si="6"/>
        <v/>
      </c>
    </row>
    <row r="206" spans="1:10">
      <c r="A206" s="16">
        <v>205</v>
      </c>
      <c r="B206" s="16" t="s">
        <v>9</v>
      </c>
      <c r="C206" s="16" t="s">
        <v>11619</v>
      </c>
      <c r="D206" s="16" t="s">
        <v>11618</v>
      </c>
      <c r="E206" s="14">
        <v>28480</v>
      </c>
      <c r="F206" s="53">
        <v>8</v>
      </c>
      <c r="G206" s="113">
        <v>556</v>
      </c>
      <c r="H206" s="76"/>
      <c r="I206" s="79">
        <f t="shared" si="7"/>
        <v>0</v>
      </c>
      <c r="J206" s="78" t="str">
        <f t="shared" si="6"/>
        <v/>
      </c>
    </row>
    <row r="207" spans="1:10">
      <c r="A207" s="16">
        <v>206</v>
      </c>
      <c r="B207" s="16" t="s">
        <v>9</v>
      </c>
      <c r="C207" s="16" t="s">
        <v>11617</v>
      </c>
      <c r="D207" s="16" t="s">
        <v>2194</v>
      </c>
      <c r="E207" s="14">
        <v>71286</v>
      </c>
      <c r="F207" s="53">
        <f>50+15</f>
        <v>65</v>
      </c>
      <c r="G207" s="113">
        <v>2.2400000000000002</v>
      </c>
      <c r="H207" s="76"/>
      <c r="I207" s="79">
        <f t="shared" si="7"/>
        <v>0</v>
      </c>
      <c r="J207" s="78" t="str">
        <f t="shared" si="6"/>
        <v/>
      </c>
    </row>
    <row r="208" spans="1:10">
      <c r="A208" s="16">
        <v>207</v>
      </c>
      <c r="B208" s="16" t="s">
        <v>9</v>
      </c>
      <c r="C208" s="16" t="s">
        <v>11616</v>
      </c>
      <c r="D208" s="16" t="s">
        <v>949</v>
      </c>
      <c r="E208" s="14" t="s">
        <v>2382</v>
      </c>
      <c r="F208" s="53">
        <v>5</v>
      </c>
      <c r="G208" s="113">
        <v>73.740000000000009</v>
      </c>
      <c r="H208" s="76"/>
      <c r="I208" s="79">
        <f t="shared" si="7"/>
        <v>0</v>
      </c>
      <c r="J208" s="78" t="str">
        <f t="shared" si="6"/>
        <v/>
      </c>
    </row>
    <row r="209" spans="1:10">
      <c r="A209" s="16">
        <v>208</v>
      </c>
      <c r="B209" s="16" t="s">
        <v>9</v>
      </c>
      <c r="C209" s="16" t="s">
        <v>11615</v>
      </c>
      <c r="D209" s="16" t="s">
        <v>11614</v>
      </c>
      <c r="E209" s="14">
        <v>56878</v>
      </c>
      <c r="F209" s="53">
        <f>320+20</f>
        <v>340</v>
      </c>
      <c r="G209" s="113">
        <v>16.7</v>
      </c>
      <c r="H209" s="76"/>
      <c r="I209" s="79">
        <f t="shared" si="7"/>
        <v>0</v>
      </c>
      <c r="J209" s="78" t="str">
        <f t="shared" si="6"/>
        <v/>
      </c>
    </row>
    <row r="210" spans="1:10">
      <c r="A210" s="16">
        <v>209</v>
      </c>
      <c r="B210" s="16" t="s">
        <v>9</v>
      </c>
      <c r="C210" s="16" t="s">
        <v>10658</v>
      </c>
      <c r="D210" s="16" t="s">
        <v>354</v>
      </c>
      <c r="E210" s="14">
        <v>56878</v>
      </c>
      <c r="F210" s="53">
        <v>36</v>
      </c>
      <c r="G210" s="113">
        <v>3.4833333333333329</v>
      </c>
      <c r="H210" s="76"/>
      <c r="I210" s="79">
        <f t="shared" si="7"/>
        <v>0</v>
      </c>
      <c r="J210" s="78" t="str">
        <f t="shared" si="6"/>
        <v/>
      </c>
    </row>
    <row r="211" spans="1:10">
      <c r="A211" s="16">
        <v>210</v>
      </c>
      <c r="B211" s="16" t="s">
        <v>9</v>
      </c>
      <c r="C211" s="16" t="s">
        <v>10658</v>
      </c>
      <c r="D211" s="16" t="s">
        <v>104</v>
      </c>
      <c r="E211" s="14">
        <v>53583</v>
      </c>
      <c r="F211" s="53">
        <v>252</v>
      </c>
      <c r="G211" s="113">
        <v>3.6033333333333331</v>
      </c>
      <c r="H211" s="76"/>
      <c r="I211" s="79">
        <f t="shared" si="7"/>
        <v>0</v>
      </c>
      <c r="J211" s="78" t="str">
        <f t="shared" si="6"/>
        <v/>
      </c>
    </row>
    <row r="212" spans="1:10">
      <c r="A212" s="16">
        <v>211</v>
      </c>
      <c r="B212" s="16" t="s">
        <v>9</v>
      </c>
      <c r="C212" s="16" t="s">
        <v>11613</v>
      </c>
      <c r="D212" s="16" t="s">
        <v>354</v>
      </c>
      <c r="E212" s="14">
        <v>15653</v>
      </c>
      <c r="F212" s="53">
        <v>28</v>
      </c>
      <c r="G212" s="113">
        <v>10.923333333333332</v>
      </c>
      <c r="H212" s="76"/>
      <c r="I212" s="79">
        <f t="shared" si="7"/>
        <v>0</v>
      </c>
      <c r="J212" s="78" t="str">
        <f t="shared" si="6"/>
        <v/>
      </c>
    </row>
    <row r="213" spans="1:10">
      <c r="A213" s="16">
        <v>212</v>
      </c>
      <c r="B213" s="16" t="s">
        <v>9</v>
      </c>
      <c r="C213" s="16" t="s">
        <v>11612</v>
      </c>
      <c r="D213" s="16" t="s">
        <v>949</v>
      </c>
      <c r="E213" s="14">
        <v>624</v>
      </c>
      <c r="F213" s="53">
        <v>5</v>
      </c>
      <c r="G213" s="113">
        <v>61.730000000000004</v>
      </c>
      <c r="H213" s="76"/>
      <c r="I213" s="79">
        <f t="shared" si="7"/>
        <v>0</v>
      </c>
      <c r="J213" s="78" t="str">
        <f t="shared" si="6"/>
        <v/>
      </c>
    </row>
    <row r="214" spans="1:10">
      <c r="A214" s="16">
        <v>213</v>
      </c>
      <c r="B214" s="16" t="s">
        <v>9</v>
      </c>
      <c r="C214" s="16" t="s">
        <v>11611</v>
      </c>
      <c r="D214" s="16" t="s">
        <v>949</v>
      </c>
      <c r="E214" s="14">
        <v>624</v>
      </c>
      <c r="F214" s="53">
        <v>5</v>
      </c>
      <c r="G214" s="113">
        <v>95.00333333333333</v>
      </c>
      <c r="H214" s="76"/>
      <c r="I214" s="79">
        <f t="shared" si="7"/>
        <v>0</v>
      </c>
      <c r="J214" s="78" t="str">
        <f t="shared" si="6"/>
        <v/>
      </c>
    </row>
    <row r="215" spans="1:10">
      <c r="A215" s="16">
        <v>214</v>
      </c>
      <c r="B215" s="16" t="s">
        <v>9</v>
      </c>
      <c r="C215" s="16" t="s">
        <v>11610</v>
      </c>
      <c r="D215" s="16" t="s">
        <v>11609</v>
      </c>
      <c r="E215" s="14" t="s">
        <v>8580</v>
      </c>
      <c r="F215" s="53">
        <f>21+12</f>
        <v>33</v>
      </c>
      <c r="G215" s="113">
        <v>851</v>
      </c>
      <c r="H215" s="76"/>
      <c r="I215" s="79">
        <f t="shared" si="7"/>
        <v>0</v>
      </c>
      <c r="J215" s="78" t="str">
        <f t="shared" si="6"/>
        <v/>
      </c>
    </row>
    <row r="216" spans="1:10">
      <c r="A216" s="16">
        <v>215</v>
      </c>
      <c r="B216" s="16" t="s">
        <v>9</v>
      </c>
      <c r="C216" s="16" t="s">
        <v>11608</v>
      </c>
      <c r="D216" s="16" t="s">
        <v>78</v>
      </c>
      <c r="E216" s="14">
        <v>77969</v>
      </c>
      <c r="F216" s="53">
        <v>13</v>
      </c>
      <c r="G216" s="113">
        <v>8.6466666666666665</v>
      </c>
      <c r="H216" s="76"/>
      <c r="I216" s="79">
        <f t="shared" si="7"/>
        <v>0</v>
      </c>
      <c r="J216" s="78" t="str">
        <f t="shared" si="6"/>
        <v/>
      </c>
    </row>
    <row r="217" spans="1:10">
      <c r="A217" s="16">
        <v>216</v>
      </c>
      <c r="B217" s="16" t="s">
        <v>9</v>
      </c>
      <c r="C217" s="16" t="s">
        <v>11607</v>
      </c>
      <c r="D217" s="16" t="s">
        <v>11124</v>
      </c>
      <c r="E217" s="14">
        <v>71286</v>
      </c>
      <c r="F217" s="53">
        <v>13</v>
      </c>
      <c r="G217" s="113">
        <v>733.20666666666659</v>
      </c>
      <c r="H217" s="76"/>
      <c r="I217" s="79">
        <f t="shared" si="7"/>
        <v>0</v>
      </c>
      <c r="J217" s="78" t="str">
        <f t="shared" si="6"/>
        <v/>
      </c>
    </row>
    <row r="218" spans="1:10">
      <c r="A218" s="16">
        <v>217</v>
      </c>
      <c r="B218" s="16" t="s">
        <v>9</v>
      </c>
      <c r="C218" s="16" t="s">
        <v>11606</v>
      </c>
      <c r="D218" s="16" t="s">
        <v>75</v>
      </c>
      <c r="E218" s="14" t="s">
        <v>3560</v>
      </c>
      <c r="F218" s="53">
        <v>165</v>
      </c>
      <c r="G218" s="113">
        <v>1.7650000000000001</v>
      </c>
      <c r="H218" s="76"/>
      <c r="I218" s="79">
        <f t="shared" si="7"/>
        <v>0</v>
      </c>
      <c r="J218" s="78" t="str">
        <f t="shared" si="6"/>
        <v/>
      </c>
    </row>
    <row r="219" spans="1:10">
      <c r="A219" s="16">
        <v>218</v>
      </c>
      <c r="B219" s="16" t="s">
        <v>9</v>
      </c>
      <c r="C219" s="16" t="s">
        <v>11605</v>
      </c>
      <c r="D219" s="16" t="s">
        <v>11604</v>
      </c>
      <c r="E219" s="14">
        <v>3350</v>
      </c>
      <c r="F219" s="53">
        <v>18</v>
      </c>
      <c r="G219" s="113">
        <v>9.7000000000000011</v>
      </c>
      <c r="H219" s="76"/>
      <c r="I219" s="79">
        <f t="shared" si="7"/>
        <v>0</v>
      </c>
      <c r="J219" s="78" t="str">
        <f t="shared" si="6"/>
        <v/>
      </c>
    </row>
    <row r="220" spans="1:10">
      <c r="A220" s="16">
        <v>219</v>
      </c>
      <c r="B220" s="16" t="s">
        <v>9</v>
      </c>
      <c r="C220" s="16" t="s">
        <v>11603</v>
      </c>
      <c r="D220" s="16" t="s">
        <v>11602</v>
      </c>
      <c r="E220" s="14">
        <v>73030</v>
      </c>
      <c r="F220" s="53">
        <v>10</v>
      </c>
      <c r="G220" s="113">
        <v>41.64</v>
      </c>
      <c r="H220" s="76"/>
      <c r="I220" s="79">
        <f t="shared" si="7"/>
        <v>0</v>
      </c>
      <c r="J220" s="78" t="str">
        <f t="shared" si="6"/>
        <v/>
      </c>
    </row>
    <row r="221" spans="1:10">
      <c r="A221" s="16">
        <v>220</v>
      </c>
      <c r="B221" s="16" t="s">
        <v>9</v>
      </c>
      <c r="C221" s="16" t="s">
        <v>11601</v>
      </c>
      <c r="D221" s="16" t="s">
        <v>876</v>
      </c>
      <c r="E221" s="14">
        <v>5228</v>
      </c>
      <c r="F221" s="53">
        <f>70+24</f>
        <v>94</v>
      </c>
      <c r="G221" s="113">
        <v>50.25333333333333</v>
      </c>
      <c r="H221" s="76"/>
      <c r="I221" s="79">
        <f t="shared" si="7"/>
        <v>0</v>
      </c>
      <c r="J221" s="78" t="str">
        <f t="shared" si="6"/>
        <v/>
      </c>
    </row>
    <row r="222" spans="1:10">
      <c r="A222" s="16">
        <v>221</v>
      </c>
      <c r="B222" s="16" t="s">
        <v>9</v>
      </c>
      <c r="C222" s="16" t="s">
        <v>11600</v>
      </c>
      <c r="D222" s="16" t="s">
        <v>949</v>
      </c>
      <c r="E222" s="14">
        <v>624</v>
      </c>
      <c r="F222" s="53">
        <v>5</v>
      </c>
      <c r="G222" s="113">
        <v>46.646666666666668</v>
      </c>
      <c r="H222" s="76"/>
      <c r="I222" s="79">
        <f t="shared" si="7"/>
        <v>0</v>
      </c>
      <c r="J222" s="78" t="str">
        <f t="shared" si="6"/>
        <v/>
      </c>
    </row>
    <row r="223" spans="1:10">
      <c r="A223" s="16">
        <v>222</v>
      </c>
      <c r="B223" s="16" t="s">
        <v>9</v>
      </c>
      <c r="C223" s="16" t="s">
        <v>11599</v>
      </c>
      <c r="D223" s="16" t="s">
        <v>949</v>
      </c>
      <c r="E223" s="14">
        <v>624</v>
      </c>
      <c r="F223" s="53">
        <v>5</v>
      </c>
      <c r="G223" s="113">
        <v>80.3</v>
      </c>
      <c r="H223" s="76"/>
      <c r="I223" s="79">
        <f t="shared" si="7"/>
        <v>0</v>
      </c>
      <c r="J223" s="78" t="str">
        <f t="shared" si="6"/>
        <v/>
      </c>
    </row>
    <row r="224" spans="1:10">
      <c r="A224" s="16">
        <v>223</v>
      </c>
      <c r="B224" s="16" t="s">
        <v>9</v>
      </c>
      <c r="C224" s="16" t="s">
        <v>11598</v>
      </c>
      <c r="D224" s="16" t="s">
        <v>11597</v>
      </c>
      <c r="E224" s="14">
        <v>80201</v>
      </c>
      <c r="F224" s="53">
        <v>5</v>
      </c>
      <c r="G224" s="113">
        <v>20.88</v>
      </c>
      <c r="H224" s="76"/>
      <c r="I224" s="79">
        <f t="shared" si="7"/>
        <v>0</v>
      </c>
      <c r="J224" s="78" t="str">
        <f t="shared" si="6"/>
        <v/>
      </c>
    </row>
    <row r="225" spans="1:10">
      <c r="A225" s="16">
        <v>224</v>
      </c>
      <c r="B225" s="16" t="s">
        <v>9</v>
      </c>
      <c r="C225" s="16" t="s">
        <v>11596</v>
      </c>
      <c r="D225" s="16" t="s">
        <v>96</v>
      </c>
      <c r="E225" s="14">
        <v>624</v>
      </c>
      <c r="F225" s="53">
        <v>5</v>
      </c>
      <c r="G225" s="113">
        <v>1531.3966666666665</v>
      </c>
      <c r="H225" s="76"/>
      <c r="I225" s="79">
        <f t="shared" si="7"/>
        <v>0</v>
      </c>
      <c r="J225" s="78" t="str">
        <f t="shared" si="6"/>
        <v/>
      </c>
    </row>
    <row r="226" spans="1:10">
      <c r="A226" s="16">
        <v>225</v>
      </c>
      <c r="B226" s="16" t="s">
        <v>9</v>
      </c>
      <c r="C226" s="16" t="s">
        <v>11595</v>
      </c>
      <c r="D226" s="16" t="s">
        <v>11593</v>
      </c>
      <c r="E226" s="14">
        <v>73030</v>
      </c>
      <c r="F226" s="53">
        <v>5</v>
      </c>
      <c r="G226" s="113">
        <v>70.726666666666674</v>
      </c>
      <c r="H226" s="76"/>
      <c r="I226" s="79">
        <f t="shared" si="7"/>
        <v>0</v>
      </c>
      <c r="J226" s="78" t="str">
        <f t="shared" si="6"/>
        <v/>
      </c>
    </row>
    <row r="227" spans="1:10">
      <c r="A227" s="16">
        <v>226</v>
      </c>
      <c r="B227" s="16" t="s">
        <v>9</v>
      </c>
      <c r="C227" s="16" t="s">
        <v>11594</v>
      </c>
      <c r="D227" s="16" t="s">
        <v>11593</v>
      </c>
      <c r="E227" s="14">
        <v>73030</v>
      </c>
      <c r="F227" s="53">
        <v>5</v>
      </c>
      <c r="G227" s="113">
        <v>91.933333333333337</v>
      </c>
      <c r="H227" s="76"/>
      <c r="I227" s="79">
        <f t="shared" si="7"/>
        <v>0</v>
      </c>
      <c r="J227" s="78" t="str">
        <f t="shared" si="6"/>
        <v/>
      </c>
    </row>
    <row r="228" spans="1:10">
      <c r="A228" s="16">
        <v>227</v>
      </c>
      <c r="B228" s="16" t="s">
        <v>9</v>
      </c>
      <c r="C228" s="16" t="s">
        <v>11592</v>
      </c>
      <c r="D228" s="16" t="s">
        <v>11591</v>
      </c>
      <c r="E228" s="14">
        <v>97153</v>
      </c>
      <c r="F228" s="53">
        <v>10</v>
      </c>
      <c r="G228" s="113">
        <v>168.73</v>
      </c>
      <c r="H228" s="76"/>
      <c r="I228" s="79">
        <f t="shared" si="7"/>
        <v>0</v>
      </c>
      <c r="J228" s="78" t="str">
        <f t="shared" si="6"/>
        <v/>
      </c>
    </row>
    <row r="229" spans="1:10">
      <c r="A229" s="16">
        <v>228</v>
      </c>
      <c r="B229" s="16" t="s">
        <v>9</v>
      </c>
      <c r="C229" s="16" t="s">
        <v>11590</v>
      </c>
      <c r="D229" s="16" t="s">
        <v>11589</v>
      </c>
      <c r="E229" s="14">
        <v>97153</v>
      </c>
      <c r="F229" s="53">
        <v>10</v>
      </c>
      <c r="G229" s="113">
        <v>176.35999999999999</v>
      </c>
      <c r="H229" s="76"/>
      <c r="I229" s="79">
        <f t="shared" si="7"/>
        <v>0</v>
      </c>
      <c r="J229" s="78" t="str">
        <f t="shared" si="6"/>
        <v/>
      </c>
    </row>
    <row r="230" spans="1:10">
      <c r="A230" s="16">
        <v>229</v>
      </c>
      <c r="B230" s="16" t="s">
        <v>9</v>
      </c>
      <c r="C230" s="16" t="s">
        <v>11588</v>
      </c>
      <c r="D230" s="16" t="s">
        <v>78</v>
      </c>
      <c r="E230" s="14">
        <v>81205</v>
      </c>
      <c r="F230" s="53">
        <v>5</v>
      </c>
      <c r="G230" s="113">
        <v>35.073333333333331</v>
      </c>
      <c r="H230" s="76"/>
      <c r="I230" s="79">
        <f t="shared" si="7"/>
        <v>0</v>
      </c>
      <c r="J230" s="78" t="str">
        <f t="shared" si="6"/>
        <v/>
      </c>
    </row>
    <row r="231" spans="1:10">
      <c r="A231" s="16">
        <v>230</v>
      </c>
      <c r="B231" s="16" t="s">
        <v>9</v>
      </c>
      <c r="C231" s="16" t="s">
        <v>11587</v>
      </c>
      <c r="D231" s="16" t="s">
        <v>876</v>
      </c>
      <c r="E231" s="14">
        <v>90005</v>
      </c>
      <c r="F231" s="53">
        <v>10</v>
      </c>
      <c r="G231" s="113">
        <v>27.366666666666664</v>
      </c>
      <c r="H231" s="76"/>
      <c r="I231" s="79">
        <f t="shared" si="7"/>
        <v>0</v>
      </c>
      <c r="J231" s="78" t="str">
        <f t="shared" si="6"/>
        <v/>
      </c>
    </row>
    <row r="232" spans="1:10">
      <c r="A232" s="16">
        <v>231</v>
      </c>
      <c r="B232" s="16" t="s">
        <v>9</v>
      </c>
      <c r="C232" s="16" t="s">
        <v>11586</v>
      </c>
      <c r="D232" s="16" t="s">
        <v>510</v>
      </c>
      <c r="E232" s="14">
        <v>81205</v>
      </c>
      <c r="F232" s="53">
        <v>68</v>
      </c>
      <c r="G232" s="113">
        <v>8.0500000000000007</v>
      </c>
      <c r="H232" s="76"/>
      <c r="I232" s="79">
        <f t="shared" si="7"/>
        <v>0</v>
      </c>
      <c r="J232" s="78" t="str">
        <f t="shared" si="6"/>
        <v/>
      </c>
    </row>
    <row r="233" spans="1:10">
      <c r="A233" s="16">
        <v>232</v>
      </c>
      <c r="B233" s="16" t="s">
        <v>9</v>
      </c>
      <c r="C233" s="16" t="s">
        <v>8230</v>
      </c>
      <c r="D233" s="16" t="s">
        <v>11585</v>
      </c>
      <c r="E233" s="14">
        <v>81872</v>
      </c>
      <c r="F233" s="53">
        <f>7+2</f>
        <v>9</v>
      </c>
      <c r="G233" s="113">
        <v>67</v>
      </c>
      <c r="H233" s="76"/>
      <c r="I233" s="79">
        <f t="shared" si="7"/>
        <v>0</v>
      </c>
      <c r="J233" s="78" t="str">
        <f t="shared" si="6"/>
        <v/>
      </c>
    </row>
    <row r="234" spans="1:10">
      <c r="A234" s="16">
        <v>233</v>
      </c>
      <c r="B234" s="16" t="s">
        <v>9</v>
      </c>
      <c r="C234" s="16" t="s">
        <v>11584</v>
      </c>
      <c r="D234" s="16" t="s">
        <v>1217</v>
      </c>
      <c r="E234" s="14">
        <v>624</v>
      </c>
      <c r="F234" s="53">
        <v>5</v>
      </c>
      <c r="G234" s="113">
        <v>796.47666666666657</v>
      </c>
      <c r="H234" s="76"/>
      <c r="I234" s="79">
        <f t="shared" si="7"/>
        <v>0</v>
      </c>
      <c r="J234" s="78" t="str">
        <f t="shared" si="6"/>
        <v/>
      </c>
    </row>
    <row r="235" spans="1:10">
      <c r="A235" s="16">
        <v>234</v>
      </c>
      <c r="B235" s="16" t="s">
        <v>9</v>
      </c>
      <c r="C235" s="16" t="s">
        <v>11583</v>
      </c>
      <c r="D235" s="16" t="s">
        <v>11582</v>
      </c>
      <c r="E235" s="14">
        <v>624</v>
      </c>
      <c r="F235" s="53">
        <v>5</v>
      </c>
      <c r="G235" s="113">
        <v>371.7</v>
      </c>
      <c r="H235" s="76"/>
      <c r="I235" s="79">
        <f t="shared" si="7"/>
        <v>0</v>
      </c>
      <c r="J235" s="78" t="str">
        <f t="shared" si="6"/>
        <v/>
      </c>
    </row>
    <row r="236" spans="1:10">
      <c r="A236" s="16">
        <v>235</v>
      </c>
      <c r="B236" s="16" t="s">
        <v>9</v>
      </c>
      <c r="C236" s="16" t="s">
        <v>11581</v>
      </c>
      <c r="D236" s="16" t="s">
        <v>1217</v>
      </c>
      <c r="E236" s="14">
        <v>624</v>
      </c>
      <c r="F236" s="53">
        <v>5</v>
      </c>
      <c r="G236" s="113">
        <v>120.03666666666668</v>
      </c>
      <c r="H236" s="76"/>
      <c r="I236" s="79">
        <f t="shared" si="7"/>
        <v>0</v>
      </c>
      <c r="J236" s="78" t="str">
        <f t="shared" si="6"/>
        <v/>
      </c>
    </row>
    <row r="237" spans="1:10">
      <c r="A237" s="16">
        <v>236</v>
      </c>
      <c r="B237" s="16" t="s">
        <v>9</v>
      </c>
      <c r="C237" s="16" t="s">
        <v>11580</v>
      </c>
      <c r="D237" s="16" t="s">
        <v>10035</v>
      </c>
      <c r="E237" s="14">
        <v>99193</v>
      </c>
      <c r="F237" s="53">
        <v>5</v>
      </c>
      <c r="G237" s="113">
        <v>35.57</v>
      </c>
      <c r="H237" s="76"/>
      <c r="I237" s="79">
        <f t="shared" si="7"/>
        <v>0</v>
      </c>
      <c r="J237" s="78" t="str">
        <f t="shared" si="6"/>
        <v/>
      </c>
    </row>
    <row r="238" spans="1:10">
      <c r="A238" s="16">
        <v>237</v>
      </c>
      <c r="B238" s="16" t="s">
        <v>9</v>
      </c>
      <c r="C238" s="16" t="s">
        <v>11580</v>
      </c>
      <c r="D238" s="16" t="s">
        <v>10035</v>
      </c>
      <c r="E238" s="14">
        <v>59364</v>
      </c>
      <c r="F238" s="53">
        <v>5</v>
      </c>
      <c r="G238" s="113">
        <v>35.57</v>
      </c>
      <c r="H238" s="76"/>
      <c r="I238" s="79">
        <f t="shared" si="7"/>
        <v>0</v>
      </c>
      <c r="J238" s="78" t="str">
        <f t="shared" si="6"/>
        <v/>
      </c>
    </row>
    <row r="239" spans="1:10">
      <c r="A239" s="16">
        <v>238</v>
      </c>
      <c r="B239" s="16" t="s">
        <v>9</v>
      </c>
      <c r="C239" s="16" t="s">
        <v>11579</v>
      </c>
      <c r="D239" s="16" t="s">
        <v>11578</v>
      </c>
      <c r="E239" s="14">
        <v>98897</v>
      </c>
      <c r="F239" s="53">
        <v>5</v>
      </c>
      <c r="G239" s="113">
        <v>496.41333333333336</v>
      </c>
      <c r="H239" s="76"/>
      <c r="I239" s="79">
        <f t="shared" si="7"/>
        <v>0</v>
      </c>
      <c r="J239" s="78" t="str">
        <f t="shared" si="6"/>
        <v/>
      </c>
    </row>
    <row r="240" spans="1:10">
      <c r="A240" s="16">
        <v>239</v>
      </c>
      <c r="B240" s="16" t="s">
        <v>9</v>
      </c>
      <c r="C240" s="16" t="s">
        <v>11577</v>
      </c>
      <c r="D240" s="16" t="s">
        <v>11576</v>
      </c>
      <c r="E240" s="14">
        <v>70210</v>
      </c>
      <c r="F240" s="53">
        <v>5</v>
      </c>
      <c r="G240" s="113">
        <v>740.02333333333343</v>
      </c>
      <c r="H240" s="76"/>
      <c r="I240" s="79">
        <f t="shared" si="7"/>
        <v>0</v>
      </c>
      <c r="J240" s="78" t="str">
        <f t="shared" si="6"/>
        <v/>
      </c>
    </row>
    <row r="241" spans="1:10">
      <c r="A241" s="16">
        <v>240</v>
      </c>
      <c r="B241" s="16" t="s">
        <v>9</v>
      </c>
      <c r="C241" s="16" t="s">
        <v>5275</v>
      </c>
      <c r="D241" s="16" t="s">
        <v>313</v>
      </c>
      <c r="E241" s="14">
        <v>73342</v>
      </c>
      <c r="F241" s="53">
        <v>29</v>
      </c>
      <c r="G241" s="113">
        <v>5.0500000000000007</v>
      </c>
      <c r="H241" s="76"/>
      <c r="I241" s="79">
        <f t="shared" si="7"/>
        <v>0</v>
      </c>
      <c r="J241" s="78" t="str">
        <f t="shared" si="6"/>
        <v/>
      </c>
    </row>
    <row r="242" spans="1:10">
      <c r="A242" s="16">
        <v>241</v>
      </c>
      <c r="B242" s="16" t="s">
        <v>9</v>
      </c>
      <c r="C242" s="16" t="s">
        <v>11575</v>
      </c>
      <c r="D242" s="16" t="s">
        <v>75</v>
      </c>
      <c r="E242" s="14">
        <v>97153</v>
      </c>
      <c r="F242" s="53">
        <f>56+8</f>
        <v>64</v>
      </c>
      <c r="G242" s="113">
        <v>26.526666666666667</v>
      </c>
      <c r="H242" s="76"/>
      <c r="I242" s="79">
        <f t="shared" si="7"/>
        <v>0</v>
      </c>
      <c r="J242" s="78" t="str">
        <f t="shared" si="6"/>
        <v/>
      </c>
    </row>
    <row r="243" spans="1:10">
      <c r="A243" s="16">
        <v>242</v>
      </c>
      <c r="B243" s="16" t="s">
        <v>9</v>
      </c>
      <c r="C243" s="16" t="s">
        <v>11574</v>
      </c>
      <c r="D243" s="16" t="s">
        <v>11573</v>
      </c>
      <c r="E243" s="14">
        <v>70210</v>
      </c>
      <c r="F243" s="53">
        <v>6</v>
      </c>
      <c r="G243" s="113">
        <v>10.67</v>
      </c>
      <c r="H243" s="76"/>
      <c r="I243" s="79">
        <f t="shared" si="7"/>
        <v>0</v>
      </c>
      <c r="J243" s="78" t="str">
        <f t="shared" si="6"/>
        <v/>
      </c>
    </row>
    <row r="244" spans="1:10">
      <c r="A244" s="16">
        <v>243</v>
      </c>
      <c r="B244" s="16" t="s">
        <v>9</v>
      </c>
      <c r="C244" s="16" t="s">
        <v>11572</v>
      </c>
      <c r="D244" s="16" t="s">
        <v>10730</v>
      </c>
      <c r="E244" s="14">
        <v>70210</v>
      </c>
      <c r="F244" s="53">
        <v>5</v>
      </c>
      <c r="G244" s="113">
        <v>1096.6099999999999</v>
      </c>
      <c r="H244" s="76"/>
      <c r="I244" s="79">
        <f t="shared" si="7"/>
        <v>0</v>
      </c>
      <c r="J244" s="78" t="str">
        <f t="shared" si="6"/>
        <v/>
      </c>
    </row>
    <row r="245" spans="1:10">
      <c r="A245" s="16">
        <v>244</v>
      </c>
      <c r="B245" s="16" t="s">
        <v>9</v>
      </c>
      <c r="C245" s="16" t="s">
        <v>11571</v>
      </c>
      <c r="D245" s="16" t="s">
        <v>1531</v>
      </c>
      <c r="E245" s="14">
        <v>70210</v>
      </c>
      <c r="F245" s="53">
        <v>5</v>
      </c>
      <c r="G245" s="113">
        <v>3441.25</v>
      </c>
      <c r="H245" s="76"/>
      <c r="I245" s="79">
        <f t="shared" si="7"/>
        <v>0</v>
      </c>
      <c r="J245" s="78" t="str">
        <f t="shared" si="6"/>
        <v/>
      </c>
    </row>
    <row r="246" spans="1:10">
      <c r="A246" s="16">
        <v>245</v>
      </c>
      <c r="B246" s="16" t="s">
        <v>9</v>
      </c>
      <c r="C246" s="16" t="s">
        <v>11570</v>
      </c>
      <c r="D246" s="16" t="s">
        <v>78</v>
      </c>
      <c r="E246" s="14">
        <v>97153</v>
      </c>
      <c r="F246" s="53">
        <v>82</v>
      </c>
      <c r="G246" s="113">
        <v>98.916666666666671</v>
      </c>
      <c r="H246" s="76"/>
      <c r="I246" s="79">
        <f t="shared" si="7"/>
        <v>0</v>
      </c>
      <c r="J246" s="78" t="str">
        <f t="shared" si="6"/>
        <v/>
      </c>
    </row>
    <row r="247" spans="1:10">
      <c r="A247" s="16">
        <v>246</v>
      </c>
      <c r="B247" s="16" t="s">
        <v>9</v>
      </c>
      <c r="C247" s="16" t="s">
        <v>11569</v>
      </c>
      <c r="D247" s="16" t="s">
        <v>70</v>
      </c>
      <c r="E247" s="14">
        <v>73342</v>
      </c>
      <c r="F247" s="53">
        <f>16+8</f>
        <v>24</v>
      </c>
      <c r="G247" s="113">
        <v>11.340000000000002</v>
      </c>
      <c r="H247" s="76"/>
      <c r="I247" s="79">
        <f t="shared" si="7"/>
        <v>0</v>
      </c>
      <c r="J247" s="78" t="str">
        <f t="shared" si="6"/>
        <v/>
      </c>
    </row>
    <row r="248" spans="1:10">
      <c r="A248" s="16">
        <v>247</v>
      </c>
      <c r="B248" s="16" t="s">
        <v>9</v>
      </c>
      <c r="C248" s="16" t="s">
        <v>11569</v>
      </c>
      <c r="D248" s="16" t="s">
        <v>70</v>
      </c>
      <c r="E248" s="14">
        <v>63005</v>
      </c>
      <c r="F248" s="53">
        <v>56</v>
      </c>
      <c r="G248" s="113">
        <v>13.866666666666667</v>
      </c>
      <c r="H248" s="76"/>
      <c r="I248" s="79">
        <f t="shared" si="7"/>
        <v>0</v>
      </c>
      <c r="J248" s="78" t="str">
        <f t="shared" si="6"/>
        <v/>
      </c>
    </row>
    <row r="249" spans="1:10">
      <c r="A249" s="16">
        <v>248</v>
      </c>
      <c r="B249" s="16" t="s">
        <v>9</v>
      </c>
      <c r="C249" s="16" t="s">
        <v>11568</v>
      </c>
      <c r="D249" s="16" t="s">
        <v>510</v>
      </c>
      <c r="E249" s="14">
        <v>73342</v>
      </c>
      <c r="F249" s="53">
        <v>5</v>
      </c>
      <c r="G249" s="113">
        <v>62.91</v>
      </c>
      <c r="H249" s="76"/>
      <c r="I249" s="79">
        <f t="shared" si="7"/>
        <v>0</v>
      </c>
      <c r="J249" s="78" t="str">
        <f t="shared" si="6"/>
        <v/>
      </c>
    </row>
    <row r="250" spans="1:10">
      <c r="A250" s="16">
        <v>249</v>
      </c>
      <c r="B250" s="16" t="s">
        <v>9</v>
      </c>
      <c r="C250" s="16" t="s">
        <v>11567</v>
      </c>
      <c r="D250" s="16" t="s">
        <v>75</v>
      </c>
      <c r="E250" s="14">
        <v>73030</v>
      </c>
      <c r="F250" s="53">
        <v>130</v>
      </c>
      <c r="G250" s="113">
        <v>3.5700000000000003</v>
      </c>
      <c r="H250" s="76"/>
      <c r="I250" s="79">
        <f t="shared" si="7"/>
        <v>0</v>
      </c>
      <c r="J250" s="78" t="str">
        <f t="shared" si="6"/>
        <v/>
      </c>
    </row>
    <row r="251" spans="1:10">
      <c r="A251" s="16">
        <v>250</v>
      </c>
      <c r="B251" s="16" t="s">
        <v>9</v>
      </c>
      <c r="C251" s="16" t="s">
        <v>11566</v>
      </c>
      <c r="D251" s="16" t="s">
        <v>75</v>
      </c>
      <c r="E251" s="14">
        <v>73030</v>
      </c>
      <c r="F251" s="53">
        <v>77</v>
      </c>
      <c r="G251" s="113">
        <v>6.73</v>
      </c>
      <c r="H251" s="76"/>
      <c r="I251" s="79">
        <f t="shared" si="7"/>
        <v>0</v>
      </c>
      <c r="J251" s="78" t="str">
        <f t="shared" si="6"/>
        <v/>
      </c>
    </row>
    <row r="252" spans="1:10">
      <c r="A252" s="16">
        <v>251</v>
      </c>
      <c r="B252" s="16" t="s">
        <v>9</v>
      </c>
      <c r="C252" s="16" t="s">
        <v>11565</v>
      </c>
      <c r="D252" s="16" t="s">
        <v>75</v>
      </c>
      <c r="E252" s="14">
        <v>73030</v>
      </c>
      <c r="F252" s="53">
        <v>202</v>
      </c>
      <c r="G252" s="113">
        <v>4.626666666666666</v>
      </c>
      <c r="H252" s="76"/>
      <c r="I252" s="79">
        <f t="shared" si="7"/>
        <v>0</v>
      </c>
      <c r="J252" s="78" t="str">
        <f t="shared" si="6"/>
        <v/>
      </c>
    </row>
    <row r="253" spans="1:10">
      <c r="A253" s="16">
        <v>252</v>
      </c>
      <c r="B253" s="16" t="s">
        <v>9</v>
      </c>
      <c r="C253" s="16" t="s">
        <v>11564</v>
      </c>
      <c r="D253" s="16" t="s">
        <v>510</v>
      </c>
      <c r="E253" s="14">
        <v>73030</v>
      </c>
      <c r="F253" s="53">
        <f>66+4</f>
        <v>70</v>
      </c>
      <c r="G253" s="113">
        <v>1.6</v>
      </c>
      <c r="H253" s="76"/>
      <c r="I253" s="79">
        <f t="shared" si="7"/>
        <v>0</v>
      </c>
      <c r="J253" s="78" t="str">
        <f t="shared" si="6"/>
        <v/>
      </c>
    </row>
    <row r="254" spans="1:10">
      <c r="A254" s="16">
        <v>253</v>
      </c>
      <c r="B254" s="16" t="s">
        <v>9</v>
      </c>
      <c r="C254" s="16" t="s">
        <v>11563</v>
      </c>
      <c r="D254" s="16" t="s">
        <v>150</v>
      </c>
      <c r="E254" s="14">
        <v>73030</v>
      </c>
      <c r="F254" s="53">
        <f>127+14</f>
        <v>141</v>
      </c>
      <c r="G254" s="113">
        <v>3.93</v>
      </c>
      <c r="H254" s="76"/>
      <c r="I254" s="79">
        <f t="shared" si="7"/>
        <v>0</v>
      </c>
      <c r="J254" s="78" t="str">
        <f t="shared" si="6"/>
        <v/>
      </c>
    </row>
    <row r="255" spans="1:10">
      <c r="A255" s="16">
        <v>254</v>
      </c>
      <c r="B255" s="16" t="s">
        <v>9</v>
      </c>
      <c r="C255" s="16" t="s">
        <v>11562</v>
      </c>
      <c r="D255" s="16" t="s">
        <v>75</v>
      </c>
      <c r="E255" s="14">
        <v>73030</v>
      </c>
      <c r="F255" s="53">
        <f>67+6</f>
        <v>73</v>
      </c>
      <c r="G255" s="113">
        <v>0.72666666666666657</v>
      </c>
      <c r="H255" s="76"/>
      <c r="I255" s="79">
        <f t="shared" si="7"/>
        <v>0</v>
      </c>
      <c r="J255" s="78" t="str">
        <f t="shared" si="6"/>
        <v/>
      </c>
    </row>
    <row r="256" spans="1:10">
      <c r="A256" s="16">
        <v>255</v>
      </c>
      <c r="B256" s="16" t="s">
        <v>9</v>
      </c>
      <c r="C256" s="16" t="s">
        <v>11561</v>
      </c>
      <c r="D256" s="16" t="s">
        <v>510</v>
      </c>
      <c r="E256" s="14">
        <v>73030</v>
      </c>
      <c r="F256" s="53">
        <f>220+4</f>
        <v>224</v>
      </c>
      <c r="G256" s="113">
        <v>0.97333333333333327</v>
      </c>
      <c r="H256" s="76"/>
      <c r="I256" s="79">
        <f t="shared" si="7"/>
        <v>0</v>
      </c>
      <c r="J256" s="78" t="str">
        <f t="shared" si="6"/>
        <v/>
      </c>
    </row>
    <row r="257" spans="1:10">
      <c r="A257" s="16">
        <v>256</v>
      </c>
      <c r="B257" s="16" t="s">
        <v>9</v>
      </c>
      <c r="C257" s="16" t="s">
        <v>11560</v>
      </c>
      <c r="D257" s="16" t="s">
        <v>75</v>
      </c>
      <c r="E257" s="14">
        <v>73030</v>
      </c>
      <c r="F257" s="53">
        <f>350+4</f>
        <v>354</v>
      </c>
      <c r="G257" s="113">
        <v>0.62</v>
      </c>
      <c r="H257" s="76"/>
      <c r="I257" s="79">
        <f t="shared" si="7"/>
        <v>0</v>
      </c>
      <c r="J257" s="78" t="str">
        <f t="shared" si="6"/>
        <v/>
      </c>
    </row>
    <row r="258" spans="1:10">
      <c r="A258" s="16">
        <v>257</v>
      </c>
      <c r="B258" s="16" t="s">
        <v>9</v>
      </c>
      <c r="C258" s="16" t="s">
        <v>11559</v>
      </c>
      <c r="D258" s="16" t="s">
        <v>510</v>
      </c>
      <c r="E258" s="14">
        <v>73030</v>
      </c>
      <c r="F258" s="53">
        <f>157+12</f>
        <v>169</v>
      </c>
      <c r="G258" s="113">
        <v>1.0166666666666666</v>
      </c>
      <c r="H258" s="76"/>
      <c r="I258" s="79">
        <f t="shared" si="7"/>
        <v>0</v>
      </c>
      <c r="J258" s="78" t="str">
        <f t="shared" ref="J258:J321" si="8">IF(H:H&gt;G:G, "Above Estimated Unit Price", "")</f>
        <v/>
      </c>
    </row>
    <row r="259" spans="1:10">
      <c r="A259" s="16">
        <v>258</v>
      </c>
      <c r="B259" s="16" t="s">
        <v>9</v>
      </c>
      <c r="C259" s="16" t="s">
        <v>11558</v>
      </c>
      <c r="D259" s="16" t="s">
        <v>82</v>
      </c>
      <c r="E259" s="14">
        <v>73030</v>
      </c>
      <c r="F259" s="53">
        <v>66</v>
      </c>
      <c r="G259" s="113">
        <v>2.1533333333333333</v>
      </c>
      <c r="H259" s="76"/>
      <c r="I259" s="79">
        <f t="shared" ref="I259:I322" si="9">H259*F259</f>
        <v>0</v>
      </c>
      <c r="J259" s="78" t="str">
        <f t="shared" si="8"/>
        <v/>
      </c>
    </row>
    <row r="260" spans="1:10">
      <c r="A260" s="16">
        <v>259</v>
      </c>
      <c r="B260" s="16" t="s">
        <v>9</v>
      </c>
      <c r="C260" s="16" t="s">
        <v>11557</v>
      </c>
      <c r="D260" s="16" t="s">
        <v>75</v>
      </c>
      <c r="E260" s="14">
        <v>73030</v>
      </c>
      <c r="F260" s="53">
        <f>131+14</f>
        <v>145</v>
      </c>
      <c r="G260" s="113">
        <v>5.1633333333333331</v>
      </c>
      <c r="H260" s="76"/>
      <c r="I260" s="79">
        <f t="shared" si="9"/>
        <v>0</v>
      </c>
      <c r="J260" s="78" t="str">
        <f t="shared" si="8"/>
        <v/>
      </c>
    </row>
    <row r="261" spans="1:10">
      <c r="A261" s="16">
        <v>260</v>
      </c>
      <c r="B261" s="16" t="s">
        <v>9</v>
      </c>
      <c r="C261" s="16" t="s">
        <v>11556</v>
      </c>
      <c r="D261" s="16" t="s">
        <v>75</v>
      </c>
      <c r="E261" s="14">
        <v>73030</v>
      </c>
      <c r="F261" s="53">
        <f>64+6</f>
        <v>70</v>
      </c>
      <c r="G261" s="113">
        <v>5.6533333333333333</v>
      </c>
      <c r="H261" s="76"/>
      <c r="I261" s="79">
        <f t="shared" si="9"/>
        <v>0</v>
      </c>
      <c r="J261" s="78" t="str">
        <f t="shared" si="8"/>
        <v/>
      </c>
    </row>
    <row r="262" spans="1:10">
      <c r="A262" s="16">
        <v>261</v>
      </c>
      <c r="B262" s="16" t="s">
        <v>9</v>
      </c>
      <c r="C262" s="16" t="s">
        <v>11555</v>
      </c>
      <c r="D262" s="16" t="s">
        <v>11554</v>
      </c>
      <c r="E262" s="14">
        <v>70210</v>
      </c>
      <c r="F262" s="53">
        <v>5</v>
      </c>
      <c r="G262" s="113">
        <v>2217.6666666666665</v>
      </c>
      <c r="H262" s="76"/>
      <c r="I262" s="79">
        <f t="shared" si="9"/>
        <v>0</v>
      </c>
      <c r="J262" s="78" t="str">
        <f t="shared" si="8"/>
        <v/>
      </c>
    </row>
    <row r="263" spans="1:10">
      <c r="A263" s="16">
        <v>262</v>
      </c>
      <c r="B263" s="16" t="s">
        <v>9</v>
      </c>
      <c r="C263" s="16" t="s">
        <v>11553</v>
      </c>
      <c r="D263" s="16" t="s">
        <v>115</v>
      </c>
      <c r="E263" s="14">
        <v>77820</v>
      </c>
      <c r="F263" s="53">
        <v>5</v>
      </c>
      <c r="G263" s="113">
        <v>92.780000000000015</v>
      </c>
      <c r="H263" s="76"/>
      <c r="I263" s="79">
        <f t="shared" si="9"/>
        <v>0</v>
      </c>
      <c r="J263" s="78" t="str">
        <f t="shared" si="8"/>
        <v/>
      </c>
    </row>
    <row r="264" spans="1:10">
      <c r="A264" s="16">
        <v>263</v>
      </c>
      <c r="B264" s="16" t="s">
        <v>9</v>
      </c>
      <c r="C264" s="16" t="s">
        <v>11552</v>
      </c>
      <c r="D264" s="16" t="s">
        <v>82</v>
      </c>
      <c r="E264" s="14">
        <v>73030</v>
      </c>
      <c r="F264" s="53">
        <v>67</v>
      </c>
      <c r="G264" s="113">
        <v>18.21</v>
      </c>
      <c r="H264" s="76"/>
      <c r="I264" s="79">
        <f t="shared" si="9"/>
        <v>0</v>
      </c>
      <c r="J264" s="78" t="str">
        <f t="shared" si="8"/>
        <v/>
      </c>
    </row>
    <row r="265" spans="1:10">
      <c r="A265" s="16">
        <v>264</v>
      </c>
      <c r="B265" s="16" t="s">
        <v>9</v>
      </c>
      <c r="C265" s="16" t="s">
        <v>11551</v>
      </c>
      <c r="D265" s="16" t="s">
        <v>11550</v>
      </c>
      <c r="E265" s="14">
        <v>73030</v>
      </c>
      <c r="F265" s="53">
        <v>5</v>
      </c>
      <c r="G265" s="113">
        <v>617.97333333333336</v>
      </c>
      <c r="H265" s="76"/>
      <c r="I265" s="79">
        <f t="shared" si="9"/>
        <v>0</v>
      </c>
      <c r="J265" s="78" t="str">
        <f t="shared" si="8"/>
        <v/>
      </c>
    </row>
    <row r="266" spans="1:10">
      <c r="A266" s="16">
        <v>265</v>
      </c>
      <c r="B266" s="16" t="s">
        <v>9</v>
      </c>
      <c r="C266" s="16" t="s">
        <v>11549</v>
      </c>
      <c r="D266" s="16" t="s">
        <v>11119</v>
      </c>
      <c r="E266" s="14">
        <v>39428</v>
      </c>
      <c r="F266" s="53">
        <f>58+3</f>
        <v>61</v>
      </c>
      <c r="G266" s="113">
        <v>16.116666666666664</v>
      </c>
      <c r="H266" s="76"/>
      <c r="I266" s="79">
        <f t="shared" si="9"/>
        <v>0</v>
      </c>
      <c r="J266" s="78" t="str">
        <f t="shared" si="8"/>
        <v/>
      </c>
    </row>
    <row r="267" spans="1:10">
      <c r="A267" s="16">
        <v>266</v>
      </c>
      <c r="B267" s="16" t="s">
        <v>9</v>
      </c>
      <c r="C267" s="16" t="s">
        <v>11548</v>
      </c>
      <c r="D267" s="16" t="s">
        <v>2162</v>
      </c>
      <c r="E267" s="14">
        <v>98897</v>
      </c>
      <c r="F267" s="53">
        <v>5</v>
      </c>
      <c r="G267" s="113">
        <v>375.1466666666667</v>
      </c>
      <c r="H267" s="76"/>
      <c r="I267" s="79">
        <f t="shared" si="9"/>
        <v>0</v>
      </c>
      <c r="J267" s="78" t="str">
        <f t="shared" si="8"/>
        <v/>
      </c>
    </row>
    <row r="268" spans="1:10">
      <c r="A268" s="16">
        <v>267</v>
      </c>
      <c r="B268" s="16" t="s">
        <v>9</v>
      </c>
      <c r="C268" s="16" t="s">
        <v>11547</v>
      </c>
      <c r="D268" s="16" t="s">
        <v>252</v>
      </c>
      <c r="E268" s="14">
        <v>98897</v>
      </c>
      <c r="F268" s="53">
        <v>5</v>
      </c>
      <c r="G268" s="113">
        <v>43.266666666666673</v>
      </c>
      <c r="H268" s="76"/>
      <c r="I268" s="79">
        <f t="shared" si="9"/>
        <v>0</v>
      </c>
      <c r="J268" s="78" t="str">
        <f t="shared" si="8"/>
        <v/>
      </c>
    </row>
    <row r="269" spans="1:10">
      <c r="A269" s="16">
        <v>268</v>
      </c>
      <c r="B269" s="16" t="s">
        <v>9</v>
      </c>
      <c r="C269" s="16" t="s">
        <v>11546</v>
      </c>
      <c r="D269" s="16" t="s">
        <v>2162</v>
      </c>
      <c r="E269" s="14">
        <v>98897</v>
      </c>
      <c r="F269" s="53">
        <v>6</v>
      </c>
      <c r="G269" s="113">
        <v>117.46666666666665</v>
      </c>
      <c r="H269" s="76"/>
      <c r="I269" s="79">
        <f t="shared" si="9"/>
        <v>0</v>
      </c>
      <c r="J269" s="78" t="str">
        <f t="shared" si="8"/>
        <v/>
      </c>
    </row>
    <row r="270" spans="1:10">
      <c r="A270" s="16">
        <v>269</v>
      </c>
      <c r="B270" s="16" t="s">
        <v>9</v>
      </c>
      <c r="C270" s="16" t="s">
        <v>11545</v>
      </c>
      <c r="D270" s="16" t="s">
        <v>2162</v>
      </c>
      <c r="E270" s="14">
        <v>98897</v>
      </c>
      <c r="F270" s="53">
        <v>6</v>
      </c>
      <c r="G270" s="113">
        <v>131.43666666666667</v>
      </c>
      <c r="H270" s="76"/>
      <c r="I270" s="79">
        <f t="shared" si="9"/>
        <v>0</v>
      </c>
      <c r="J270" s="78" t="str">
        <f t="shared" si="8"/>
        <v/>
      </c>
    </row>
    <row r="271" spans="1:10">
      <c r="A271" s="16">
        <v>270</v>
      </c>
      <c r="B271" s="16" t="s">
        <v>9</v>
      </c>
      <c r="C271" s="16" t="s">
        <v>11544</v>
      </c>
      <c r="D271" s="16" t="s">
        <v>70</v>
      </c>
      <c r="E271" s="14">
        <v>98897</v>
      </c>
      <c r="F271" s="53">
        <v>5</v>
      </c>
      <c r="G271" s="113">
        <v>295.10000000000002</v>
      </c>
      <c r="H271" s="76"/>
      <c r="I271" s="79">
        <f t="shared" si="9"/>
        <v>0</v>
      </c>
      <c r="J271" s="78" t="str">
        <f t="shared" si="8"/>
        <v/>
      </c>
    </row>
    <row r="272" spans="1:10">
      <c r="A272" s="16">
        <v>271</v>
      </c>
      <c r="B272" s="16" t="s">
        <v>9</v>
      </c>
      <c r="C272" s="16" t="s">
        <v>11543</v>
      </c>
      <c r="D272" s="16" t="s">
        <v>96</v>
      </c>
      <c r="E272" s="14">
        <v>98897</v>
      </c>
      <c r="F272" s="53">
        <v>5</v>
      </c>
      <c r="G272" s="113">
        <v>162.59333333333333</v>
      </c>
      <c r="H272" s="76"/>
      <c r="I272" s="79">
        <f t="shared" si="9"/>
        <v>0</v>
      </c>
      <c r="J272" s="78" t="str">
        <f t="shared" si="8"/>
        <v/>
      </c>
    </row>
    <row r="273" spans="1:10">
      <c r="A273" s="16">
        <v>272</v>
      </c>
      <c r="B273" s="16" t="s">
        <v>9</v>
      </c>
      <c r="C273" s="16" t="s">
        <v>11542</v>
      </c>
      <c r="D273" s="16" t="s">
        <v>11541</v>
      </c>
      <c r="E273" s="14">
        <v>98897</v>
      </c>
      <c r="F273" s="53">
        <v>5</v>
      </c>
      <c r="G273" s="113">
        <v>1397.85</v>
      </c>
      <c r="H273" s="76"/>
      <c r="I273" s="79">
        <f t="shared" si="9"/>
        <v>0</v>
      </c>
      <c r="J273" s="78" t="str">
        <f t="shared" si="8"/>
        <v/>
      </c>
    </row>
    <row r="274" spans="1:10">
      <c r="A274" s="16">
        <v>273</v>
      </c>
      <c r="B274" s="16" t="s">
        <v>9</v>
      </c>
      <c r="C274" s="16" t="s">
        <v>11540</v>
      </c>
      <c r="D274" s="16" t="s">
        <v>11539</v>
      </c>
      <c r="E274" s="14">
        <v>98897</v>
      </c>
      <c r="F274" s="53">
        <v>16</v>
      </c>
      <c r="G274" s="113">
        <v>27.933333333333337</v>
      </c>
      <c r="H274" s="76"/>
      <c r="I274" s="79">
        <f t="shared" si="9"/>
        <v>0</v>
      </c>
      <c r="J274" s="78" t="str">
        <f t="shared" si="8"/>
        <v/>
      </c>
    </row>
    <row r="275" spans="1:10">
      <c r="A275" s="16">
        <v>274</v>
      </c>
      <c r="B275" s="16" t="s">
        <v>9</v>
      </c>
      <c r="C275" s="16" t="s">
        <v>11538</v>
      </c>
      <c r="D275" s="16" t="s">
        <v>2162</v>
      </c>
      <c r="E275" s="14">
        <v>98897</v>
      </c>
      <c r="F275" s="53">
        <v>8</v>
      </c>
      <c r="G275" s="113">
        <v>510.61333333333329</v>
      </c>
      <c r="H275" s="76"/>
      <c r="I275" s="79">
        <f t="shared" si="9"/>
        <v>0</v>
      </c>
      <c r="J275" s="78" t="str">
        <f t="shared" si="8"/>
        <v/>
      </c>
    </row>
    <row r="276" spans="1:10">
      <c r="A276" s="16">
        <v>275</v>
      </c>
      <c r="B276" s="16" t="s">
        <v>9</v>
      </c>
      <c r="C276" s="16" t="s">
        <v>11537</v>
      </c>
      <c r="D276" s="16" t="s">
        <v>11536</v>
      </c>
      <c r="E276" s="14">
        <v>98897</v>
      </c>
      <c r="F276" s="53">
        <v>5</v>
      </c>
      <c r="G276" s="113">
        <v>189.33666666666667</v>
      </c>
      <c r="H276" s="76"/>
      <c r="I276" s="79">
        <f t="shared" si="9"/>
        <v>0</v>
      </c>
      <c r="J276" s="78" t="str">
        <f t="shared" si="8"/>
        <v/>
      </c>
    </row>
    <row r="277" spans="1:10">
      <c r="A277" s="16">
        <v>276</v>
      </c>
      <c r="B277" s="16" t="s">
        <v>9</v>
      </c>
      <c r="C277" s="16" t="s">
        <v>11535</v>
      </c>
      <c r="D277" s="16" t="s">
        <v>2162</v>
      </c>
      <c r="E277" s="14">
        <v>98897</v>
      </c>
      <c r="F277" s="53">
        <v>5</v>
      </c>
      <c r="G277" s="113">
        <v>305.74</v>
      </c>
      <c r="H277" s="76"/>
      <c r="I277" s="79">
        <f t="shared" si="9"/>
        <v>0</v>
      </c>
      <c r="J277" s="78" t="str">
        <f t="shared" si="8"/>
        <v/>
      </c>
    </row>
    <row r="278" spans="1:10">
      <c r="A278" s="16">
        <v>277</v>
      </c>
      <c r="B278" s="16" t="s">
        <v>9</v>
      </c>
      <c r="C278" s="16" t="s">
        <v>11534</v>
      </c>
      <c r="D278" s="16" t="s">
        <v>11533</v>
      </c>
      <c r="E278" s="14" t="s">
        <v>5245</v>
      </c>
      <c r="F278" s="53">
        <v>5</v>
      </c>
      <c r="G278" s="113">
        <v>54.8</v>
      </c>
      <c r="H278" s="76"/>
      <c r="I278" s="79">
        <f t="shared" si="9"/>
        <v>0</v>
      </c>
      <c r="J278" s="78" t="str">
        <f t="shared" si="8"/>
        <v/>
      </c>
    </row>
    <row r="279" spans="1:10">
      <c r="A279" s="16">
        <v>278</v>
      </c>
      <c r="B279" s="16" t="s">
        <v>9</v>
      </c>
      <c r="C279" s="16" t="s">
        <v>11532</v>
      </c>
      <c r="D279" s="16" t="s">
        <v>2386</v>
      </c>
      <c r="E279" s="14">
        <v>98897</v>
      </c>
      <c r="F279" s="53">
        <v>5</v>
      </c>
      <c r="G279" s="113">
        <v>695.17</v>
      </c>
      <c r="H279" s="76"/>
      <c r="I279" s="79">
        <f t="shared" si="9"/>
        <v>0</v>
      </c>
      <c r="J279" s="78" t="str">
        <f t="shared" si="8"/>
        <v/>
      </c>
    </row>
    <row r="280" spans="1:10">
      <c r="A280" s="16">
        <v>279</v>
      </c>
      <c r="B280" s="16" t="s">
        <v>9</v>
      </c>
      <c r="C280" s="16" t="s">
        <v>11531</v>
      </c>
      <c r="D280" s="16" t="s">
        <v>11530</v>
      </c>
      <c r="E280" s="14">
        <v>11815</v>
      </c>
      <c r="F280" s="53">
        <v>5</v>
      </c>
      <c r="G280" s="113">
        <v>156.05333333333337</v>
      </c>
      <c r="H280" s="76"/>
      <c r="I280" s="79">
        <f t="shared" si="9"/>
        <v>0</v>
      </c>
      <c r="J280" s="78" t="str">
        <f t="shared" si="8"/>
        <v/>
      </c>
    </row>
    <row r="281" spans="1:10">
      <c r="A281" s="16">
        <v>280</v>
      </c>
      <c r="B281" s="16" t="s">
        <v>9</v>
      </c>
      <c r="C281" s="16" t="s">
        <v>11529</v>
      </c>
      <c r="D281" s="16" t="s">
        <v>11528</v>
      </c>
      <c r="E281" s="14">
        <v>98897</v>
      </c>
      <c r="F281" s="53">
        <v>5</v>
      </c>
      <c r="G281" s="113">
        <v>370.39333333333337</v>
      </c>
      <c r="H281" s="76"/>
      <c r="I281" s="79">
        <f t="shared" si="9"/>
        <v>0</v>
      </c>
      <c r="J281" s="78" t="str">
        <f t="shared" si="8"/>
        <v/>
      </c>
    </row>
    <row r="282" spans="1:10">
      <c r="A282" s="16">
        <v>281</v>
      </c>
      <c r="B282" s="16" t="s">
        <v>9</v>
      </c>
      <c r="C282" s="16" t="s">
        <v>11527</v>
      </c>
      <c r="D282" s="16" t="s">
        <v>909</v>
      </c>
      <c r="E282" s="14">
        <v>98897</v>
      </c>
      <c r="F282" s="53">
        <v>5</v>
      </c>
      <c r="G282" s="113">
        <v>79.839999999999989</v>
      </c>
      <c r="H282" s="76"/>
      <c r="I282" s="79">
        <f t="shared" si="9"/>
        <v>0</v>
      </c>
      <c r="J282" s="78" t="str">
        <f t="shared" si="8"/>
        <v/>
      </c>
    </row>
    <row r="283" spans="1:10">
      <c r="A283" s="16">
        <v>282</v>
      </c>
      <c r="B283" s="16" t="s">
        <v>9</v>
      </c>
      <c r="C283" s="16" t="s">
        <v>11526</v>
      </c>
      <c r="D283" s="16" t="s">
        <v>818</v>
      </c>
      <c r="E283" s="14">
        <v>81376</v>
      </c>
      <c r="F283" s="53">
        <v>5</v>
      </c>
      <c r="G283" s="113">
        <v>1525.9399999999998</v>
      </c>
      <c r="H283" s="76"/>
      <c r="I283" s="79">
        <f t="shared" si="9"/>
        <v>0</v>
      </c>
      <c r="J283" s="78" t="str">
        <f t="shared" si="8"/>
        <v/>
      </c>
    </row>
    <row r="284" spans="1:10">
      <c r="A284" s="16">
        <v>283</v>
      </c>
      <c r="B284" s="16" t="s">
        <v>9</v>
      </c>
      <c r="C284" s="16" t="s">
        <v>11525</v>
      </c>
      <c r="D284" s="16" t="s">
        <v>10725</v>
      </c>
      <c r="E284" s="14">
        <v>98897</v>
      </c>
      <c r="F284" s="53">
        <v>5</v>
      </c>
      <c r="G284" s="113">
        <v>70.25333333333333</v>
      </c>
      <c r="H284" s="76"/>
      <c r="I284" s="79">
        <f t="shared" si="9"/>
        <v>0</v>
      </c>
      <c r="J284" s="78" t="str">
        <f t="shared" si="8"/>
        <v/>
      </c>
    </row>
    <row r="285" spans="1:10">
      <c r="A285" s="16">
        <v>284</v>
      </c>
      <c r="B285" s="16" t="s">
        <v>9</v>
      </c>
      <c r="C285" s="16" t="s">
        <v>11524</v>
      </c>
      <c r="D285" s="16" t="s">
        <v>11523</v>
      </c>
      <c r="E285" s="14">
        <v>77896</v>
      </c>
      <c r="F285" s="53">
        <v>5</v>
      </c>
      <c r="G285" s="113">
        <v>671.77666666666664</v>
      </c>
      <c r="H285" s="76"/>
      <c r="I285" s="79">
        <f t="shared" si="9"/>
        <v>0</v>
      </c>
      <c r="J285" s="78" t="str">
        <f t="shared" si="8"/>
        <v/>
      </c>
    </row>
    <row r="286" spans="1:10">
      <c r="A286" s="16">
        <v>285</v>
      </c>
      <c r="B286" s="16" t="s">
        <v>9</v>
      </c>
      <c r="C286" s="16" t="s">
        <v>11522</v>
      </c>
      <c r="D286" s="16" t="s">
        <v>78</v>
      </c>
      <c r="E286" s="14">
        <v>98897</v>
      </c>
      <c r="F286" s="53">
        <v>16</v>
      </c>
      <c r="G286" s="113">
        <v>8.6199999999999992</v>
      </c>
      <c r="H286" s="76"/>
      <c r="I286" s="79">
        <f t="shared" si="9"/>
        <v>0</v>
      </c>
      <c r="J286" s="78" t="str">
        <f t="shared" si="8"/>
        <v/>
      </c>
    </row>
    <row r="287" spans="1:10">
      <c r="A287" s="16">
        <v>286</v>
      </c>
      <c r="B287" s="16" t="s">
        <v>9</v>
      </c>
      <c r="C287" s="16" t="s">
        <v>11521</v>
      </c>
      <c r="D287" s="16" t="s">
        <v>1205</v>
      </c>
      <c r="E287" s="14">
        <v>98897</v>
      </c>
      <c r="F287" s="53">
        <v>5</v>
      </c>
      <c r="G287" s="113">
        <v>343.79666666666668</v>
      </c>
      <c r="H287" s="76"/>
      <c r="I287" s="79">
        <f t="shared" si="9"/>
        <v>0</v>
      </c>
      <c r="J287" s="78" t="str">
        <f t="shared" si="8"/>
        <v/>
      </c>
    </row>
    <row r="288" spans="1:10">
      <c r="A288" s="16">
        <v>287</v>
      </c>
      <c r="B288" s="16" t="s">
        <v>9</v>
      </c>
      <c r="C288" s="16" t="s">
        <v>11520</v>
      </c>
      <c r="D288" s="16" t="s">
        <v>11519</v>
      </c>
      <c r="E288" s="14">
        <v>98897</v>
      </c>
      <c r="F288" s="53">
        <v>5</v>
      </c>
      <c r="G288" s="113">
        <v>69.64</v>
      </c>
      <c r="H288" s="76"/>
      <c r="I288" s="79">
        <f t="shared" si="9"/>
        <v>0</v>
      </c>
      <c r="J288" s="78" t="str">
        <f t="shared" si="8"/>
        <v/>
      </c>
    </row>
    <row r="289" spans="1:10">
      <c r="A289" s="16">
        <v>288</v>
      </c>
      <c r="B289" s="16" t="s">
        <v>9</v>
      </c>
      <c r="C289" s="16" t="s">
        <v>11518</v>
      </c>
      <c r="D289" s="16" t="s">
        <v>11517</v>
      </c>
      <c r="E289" s="14">
        <v>5228</v>
      </c>
      <c r="F289" s="53">
        <v>5</v>
      </c>
      <c r="G289" s="113">
        <v>191.97</v>
      </c>
      <c r="H289" s="76"/>
      <c r="I289" s="79">
        <f t="shared" si="9"/>
        <v>0</v>
      </c>
      <c r="J289" s="78" t="str">
        <f t="shared" si="8"/>
        <v/>
      </c>
    </row>
    <row r="290" spans="1:10">
      <c r="A290" s="16">
        <v>289</v>
      </c>
      <c r="B290" s="16" t="s">
        <v>9</v>
      </c>
      <c r="C290" s="16" t="s">
        <v>11516</v>
      </c>
      <c r="D290" s="16" t="s">
        <v>11515</v>
      </c>
      <c r="E290" s="14">
        <v>73030</v>
      </c>
      <c r="F290" s="53">
        <f>149+3</f>
        <v>152</v>
      </c>
      <c r="G290" s="113">
        <v>52.273333333333333</v>
      </c>
      <c r="H290" s="76"/>
      <c r="I290" s="79">
        <f t="shared" si="9"/>
        <v>0</v>
      </c>
      <c r="J290" s="78" t="str">
        <f t="shared" si="8"/>
        <v/>
      </c>
    </row>
    <row r="291" spans="1:10">
      <c r="A291" s="16">
        <v>290</v>
      </c>
      <c r="B291" s="16" t="s">
        <v>9</v>
      </c>
      <c r="C291" s="16" t="s">
        <v>11514</v>
      </c>
      <c r="D291" s="16" t="s">
        <v>11117</v>
      </c>
      <c r="E291" s="14">
        <v>73030</v>
      </c>
      <c r="F291" s="53">
        <v>78</v>
      </c>
      <c r="G291" s="113">
        <v>51.523333333333333</v>
      </c>
      <c r="H291" s="76"/>
      <c r="I291" s="79">
        <f t="shared" si="9"/>
        <v>0</v>
      </c>
      <c r="J291" s="78" t="str">
        <f t="shared" si="8"/>
        <v/>
      </c>
    </row>
    <row r="292" spans="1:10">
      <c r="A292" s="16">
        <v>291</v>
      </c>
      <c r="B292" s="16" t="s">
        <v>9</v>
      </c>
      <c r="C292" s="16" t="s">
        <v>11513</v>
      </c>
      <c r="D292" s="16" t="s">
        <v>11512</v>
      </c>
      <c r="E292" s="14">
        <v>73030</v>
      </c>
      <c r="F292" s="53">
        <v>15</v>
      </c>
      <c r="G292" s="113">
        <v>2001.3333333333333</v>
      </c>
      <c r="H292" s="76"/>
      <c r="I292" s="79">
        <f t="shared" si="9"/>
        <v>0</v>
      </c>
      <c r="J292" s="78" t="str">
        <f t="shared" si="8"/>
        <v/>
      </c>
    </row>
    <row r="293" spans="1:10">
      <c r="A293" s="16">
        <v>292</v>
      </c>
      <c r="B293" s="16" t="s">
        <v>9</v>
      </c>
      <c r="C293" s="16" t="s">
        <v>11511</v>
      </c>
      <c r="D293" s="16" t="s">
        <v>11510</v>
      </c>
      <c r="E293" s="14">
        <v>98897</v>
      </c>
      <c r="F293" s="53">
        <v>10</v>
      </c>
      <c r="G293" s="113">
        <v>78.13666666666667</v>
      </c>
      <c r="H293" s="76"/>
      <c r="I293" s="79">
        <f t="shared" si="9"/>
        <v>0</v>
      </c>
      <c r="J293" s="78" t="str">
        <f t="shared" si="8"/>
        <v/>
      </c>
    </row>
    <row r="294" spans="1:10">
      <c r="A294" s="16">
        <v>293</v>
      </c>
      <c r="B294" s="16" t="s">
        <v>9</v>
      </c>
      <c r="C294" s="16" t="s">
        <v>11509</v>
      </c>
      <c r="D294" s="16" t="s">
        <v>11508</v>
      </c>
      <c r="E294" s="14">
        <v>98897</v>
      </c>
      <c r="F294" s="53">
        <v>5</v>
      </c>
      <c r="G294" s="113">
        <v>21.48</v>
      </c>
      <c r="H294" s="76"/>
      <c r="I294" s="79">
        <f t="shared" si="9"/>
        <v>0</v>
      </c>
      <c r="J294" s="78" t="str">
        <f t="shared" si="8"/>
        <v/>
      </c>
    </row>
    <row r="295" spans="1:10">
      <c r="A295" s="16">
        <v>294</v>
      </c>
      <c r="B295" s="16" t="s">
        <v>9</v>
      </c>
      <c r="C295" s="16" t="s">
        <v>11507</v>
      </c>
      <c r="D295" s="16" t="s">
        <v>1325</v>
      </c>
      <c r="E295" s="14">
        <v>98897</v>
      </c>
      <c r="F295" s="53">
        <f>29+29</f>
        <v>58</v>
      </c>
      <c r="G295" s="113">
        <v>16.106666666666669</v>
      </c>
      <c r="H295" s="76"/>
      <c r="I295" s="79">
        <f t="shared" si="9"/>
        <v>0</v>
      </c>
      <c r="J295" s="78" t="str">
        <f t="shared" si="8"/>
        <v/>
      </c>
    </row>
    <row r="296" spans="1:10">
      <c r="A296" s="16">
        <v>295</v>
      </c>
      <c r="B296" s="16" t="s">
        <v>9</v>
      </c>
      <c r="C296" s="16" t="s">
        <v>11506</v>
      </c>
      <c r="D296" s="16" t="s">
        <v>11505</v>
      </c>
      <c r="E296" s="14">
        <v>98897</v>
      </c>
      <c r="F296" s="53">
        <v>5</v>
      </c>
      <c r="G296" s="113">
        <v>31.820000000000004</v>
      </c>
      <c r="H296" s="76"/>
      <c r="I296" s="79">
        <f t="shared" si="9"/>
        <v>0</v>
      </c>
      <c r="J296" s="78" t="str">
        <f t="shared" si="8"/>
        <v/>
      </c>
    </row>
    <row r="297" spans="1:10">
      <c r="A297" s="16">
        <v>296</v>
      </c>
      <c r="B297" s="16" t="s">
        <v>9</v>
      </c>
      <c r="C297" s="16" t="s">
        <v>11504</v>
      </c>
      <c r="D297" s="16" t="s">
        <v>1325</v>
      </c>
      <c r="E297" s="14">
        <v>98897</v>
      </c>
      <c r="F297" s="53">
        <v>5</v>
      </c>
      <c r="G297" s="113">
        <v>809.44999999999993</v>
      </c>
      <c r="H297" s="76"/>
      <c r="I297" s="79">
        <f t="shared" si="9"/>
        <v>0</v>
      </c>
      <c r="J297" s="78" t="str">
        <f t="shared" si="8"/>
        <v/>
      </c>
    </row>
    <row r="298" spans="1:10">
      <c r="A298" s="16">
        <v>297</v>
      </c>
      <c r="B298" s="16" t="s">
        <v>9</v>
      </c>
      <c r="C298" s="16" t="s">
        <v>11503</v>
      </c>
      <c r="D298" s="16" t="s">
        <v>11502</v>
      </c>
      <c r="E298" s="14">
        <v>98897</v>
      </c>
      <c r="F298" s="53">
        <v>5</v>
      </c>
      <c r="G298" s="113">
        <v>499.94666666666672</v>
      </c>
      <c r="H298" s="76"/>
      <c r="I298" s="79">
        <f t="shared" si="9"/>
        <v>0</v>
      </c>
      <c r="J298" s="78" t="str">
        <f t="shared" si="8"/>
        <v/>
      </c>
    </row>
    <row r="299" spans="1:10">
      <c r="A299" s="16">
        <v>298</v>
      </c>
      <c r="B299" s="16" t="s">
        <v>9</v>
      </c>
      <c r="C299" s="16" t="s">
        <v>11501</v>
      </c>
      <c r="D299" s="16" t="s">
        <v>11500</v>
      </c>
      <c r="E299" s="14">
        <v>98897</v>
      </c>
      <c r="F299" s="53">
        <v>6</v>
      </c>
      <c r="G299" s="113">
        <v>14.896666666666667</v>
      </c>
      <c r="H299" s="76"/>
      <c r="I299" s="79">
        <f t="shared" si="9"/>
        <v>0</v>
      </c>
      <c r="J299" s="78" t="str">
        <f t="shared" si="8"/>
        <v/>
      </c>
    </row>
    <row r="300" spans="1:10">
      <c r="A300" s="16">
        <v>299</v>
      </c>
      <c r="B300" s="16" t="s">
        <v>9</v>
      </c>
      <c r="C300" s="16" t="s">
        <v>11499</v>
      </c>
      <c r="D300" s="16" t="s">
        <v>1531</v>
      </c>
      <c r="E300" s="14">
        <v>98897</v>
      </c>
      <c r="F300" s="53">
        <v>5</v>
      </c>
      <c r="G300" s="113">
        <v>390.84</v>
      </c>
      <c r="H300" s="76"/>
      <c r="I300" s="79">
        <f t="shared" si="9"/>
        <v>0</v>
      </c>
      <c r="J300" s="78" t="str">
        <f t="shared" si="8"/>
        <v/>
      </c>
    </row>
    <row r="301" spans="1:10">
      <c r="A301" s="16">
        <v>300</v>
      </c>
      <c r="B301" s="16" t="s">
        <v>9</v>
      </c>
      <c r="C301" s="16" t="s">
        <v>11498</v>
      </c>
      <c r="D301" s="16" t="s">
        <v>11497</v>
      </c>
      <c r="E301" s="14">
        <v>98897</v>
      </c>
      <c r="F301" s="53">
        <v>5</v>
      </c>
      <c r="G301" s="113">
        <v>3430.7066666666665</v>
      </c>
      <c r="H301" s="76"/>
      <c r="I301" s="79">
        <f t="shared" si="9"/>
        <v>0</v>
      </c>
      <c r="J301" s="78" t="str">
        <f t="shared" si="8"/>
        <v/>
      </c>
    </row>
    <row r="302" spans="1:10">
      <c r="A302" s="16">
        <v>301</v>
      </c>
      <c r="B302" s="16" t="s">
        <v>9</v>
      </c>
      <c r="C302" s="16" t="s">
        <v>11496</v>
      </c>
      <c r="D302" s="16" t="s">
        <v>2047</v>
      </c>
      <c r="E302" s="14">
        <v>98897</v>
      </c>
      <c r="F302" s="53">
        <v>5</v>
      </c>
      <c r="G302" s="113">
        <v>21.15</v>
      </c>
      <c r="H302" s="76"/>
      <c r="I302" s="79">
        <f t="shared" si="9"/>
        <v>0</v>
      </c>
      <c r="J302" s="78" t="str">
        <f t="shared" si="8"/>
        <v/>
      </c>
    </row>
    <row r="303" spans="1:10">
      <c r="A303" s="16">
        <v>302</v>
      </c>
      <c r="B303" s="16" t="s">
        <v>9</v>
      </c>
      <c r="C303" s="16" t="s">
        <v>11495</v>
      </c>
      <c r="D303" s="16" t="s">
        <v>11494</v>
      </c>
      <c r="E303" s="14">
        <v>98897</v>
      </c>
      <c r="F303" s="53">
        <v>5</v>
      </c>
      <c r="G303" s="113">
        <v>55.013333333333328</v>
      </c>
      <c r="H303" s="76"/>
      <c r="I303" s="79">
        <f t="shared" si="9"/>
        <v>0</v>
      </c>
      <c r="J303" s="78" t="str">
        <f t="shared" si="8"/>
        <v/>
      </c>
    </row>
    <row r="304" spans="1:10">
      <c r="A304" s="16">
        <v>303</v>
      </c>
      <c r="B304" s="16" t="s">
        <v>9</v>
      </c>
      <c r="C304" s="16" t="s">
        <v>1859</v>
      </c>
      <c r="D304" s="16" t="s">
        <v>1858</v>
      </c>
      <c r="E304" s="14">
        <v>94970</v>
      </c>
      <c r="F304" s="53">
        <v>21</v>
      </c>
      <c r="G304" s="113">
        <v>682.35</v>
      </c>
      <c r="H304" s="76"/>
      <c r="I304" s="79">
        <f t="shared" si="9"/>
        <v>0</v>
      </c>
      <c r="J304" s="78" t="str">
        <f t="shared" si="8"/>
        <v/>
      </c>
    </row>
    <row r="305" spans="1:10">
      <c r="A305" s="16">
        <v>304</v>
      </c>
      <c r="B305" s="16" t="s">
        <v>9</v>
      </c>
      <c r="C305" s="16" t="s">
        <v>11493</v>
      </c>
      <c r="D305" s="16" t="s">
        <v>252</v>
      </c>
      <c r="E305" s="14">
        <v>98897</v>
      </c>
      <c r="F305" s="53">
        <v>8</v>
      </c>
      <c r="G305" s="113">
        <v>33.840000000000003</v>
      </c>
      <c r="H305" s="76"/>
      <c r="I305" s="79">
        <f t="shared" si="9"/>
        <v>0</v>
      </c>
      <c r="J305" s="78" t="str">
        <f t="shared" si="8"/>
        <v/>
      </c>
    </row>
    <row r="306" spans="1:10">
      <c r="A306" s="16">
        <v>305</v>
      </c>
      <c r="B306" s="16" t="s">
        <v>9</v>
      </c>
      <c r="C306" s="16" t="s">
        <v>11492</v>
      </c>
      <c r="D306" s="16" t="s">
        <v>11461</v>
      </c>
      <c r="E306" s="14">
        <v>98897</v>
      </c>
      <c r="F306" s="53">
        <v>5</v>
      </c>
      <c r="G306" s="113">
        <v>213.17666666666665</v>
      </c>
      <c r="H306" s="76"/>
      <c r="I306" s="79">
        <f t="shared" si="9"/>
        <v>0</v>
      </c>
      <c r="J306" s="78" t="str">
        <f t="shared" si="8"/>
        <v/>
      </c>
    </row>
    <row r="307" spans="1:10">
      <c r="A307" s="16">
        <v>306</v>
      </c>
      <c r="B307" s="16" t="s">
        <v>9</v>
      </c>
      <c r="C307" s="16" t="s">
        <v>11491</v>
      </c>
      <c r="D307" s="16" t="s">
        <v>113</v>
      </c>
      <c r="E307" s="14">
        <v>98897</v>
      </c>
      <c r="F307" s="53">
        <v>8</v>
      </c>
      <c r="G307" s="113">
        <v>23.7</v>
      </c>
      <c r="H307" s="76"/>
      <c r="I307" s="79">
        <f t="shared" si="9"/>
        <v>0</v>
      </c>
      <c r="J307" s="78" t="str">
        <f t="shared" si="8"/>
        <v/>
      </c>
    </row>
    <row r="308" spans="1:10">
      <c r="A308" s="16">
        <v>307</v>
      </c>
      <c r="B308" s="16" t="s">
        <v>9</v>
      </c>
      <c r="C308" s="16" t="s">
        <v>11490</v>
      </c>
      <c r="D308" s="16" t="s">
        <v>11489</v>
      </c>
      <c r="E308" s="14" t="s">
        <v>2024</v>
      </c>
      <c r="F308" s="53">
        <v>5</v>
      </c>
      <c r="G308" s="113">
        <v>74802.22</v>
      </c>
      <c r="H308" s="76"/>
      <c r="I308" s="79">
        <f t="shared" si="9"/>
        <v>0</v>
      </c>
      <c r="J308" s="78" t="str">
        <f t="shared" si="8"/>
        <v/>
      </c>
    </row>
    <row r="309" spans="1:10">
      <c r="A309" s="16">
        <v>308</v>
      </c>
      <c r="B309" s="16" t="s">
        <v>9</v>
      </c>
      <c r="C309" s="16" t="s">
        <v>11488</v>
      </c>
      <c r="D309" s="16" t="s">
        <v>11487</v>
      </c>
      <c r="E309" s="14">
        <v>98897</v>
      </c>
      <c r="F309" s="53">
        <v>5</v>
      </c>
      <c r="G309" s="113">
        <v>102.18</v>
      </c>
      <c r="H309" s="76"/>
      <c r="I309" s="79">
        <f t="shared" si="9"/>
        <v>0</v>
      </c>
      <c r="J309" s="78" t="str">
        <f t="shared" si="8"/>
        <v/>
      </c>
    </row>
    <row r="310" spans="1:10">
      <c r="A310" s="16">
        <v>309</v>
      </c>
      <c r="B310" s="16" t="s">
        <v>9</v>
      </c>
      <c r="C310" s="16" t="s">
        <v>11486</v>
      </c>
      <c r="D310" s="16" t="s">
        <v>11485</v>
      </c>
      <c r="E310" s="14">
        <v>98897</v>
      </c>
      <c r="F310" s="53">
        <v>5</v>
      </c>
      <c r="G310" s="113">
        <v>102.68666666666667</v>
      </c>
      <c r="H310" s="76"/>
      <c r="I310" s="79">
        <f t="shared" si="9"/>
        <v>0</v>
      </c>
      <c r="J310" s="78" t="str">
        <f t="shared" si="8"/>
        <v/>
      </c>
    </row>
    <row r="311" spans="1:10">
      <c r="A311" s="16">
        <v>310</v>
      </c>
      <c r="B311" s="16" t="s">
        <v>9</v>
      </c>
      <c r="C311" s="16" t="s">
        <v>11484</v>
      </c>
      <c r="D311" s="16" t="s">
        <v>11482</v>
      </c>
      <c r="E311" s="14">
        <v>98897</v>
      </c>
      <c r="F311" s="53">
        <v>5</v>
      </c>
      <c r="G311" s="113">
        <v>143.23666666666665</v>
      </c>
      <c r="H311" s="76"/>
      <c r="I311" s="79">
        <f t="shared" si="9"/>
        <v>0</v>
      </c>
      <c r="J311" s="78" t="str">
        <f t="shared" si="8"/>
        <v/>
      </c>
    </row>
    <row r="312" spans="1:10">
      <c r="A312" s="16">
        <v>311</v>
      </c>
      <c r="B312" s="16" t="s">
        <v>9</v>
      </c>
      <c r="C312" s="16" t="s">
        <v>11483</v>
      </c>
      <c r="D312" s="16" t="s">
        <v>11482</v>
      </c>
      <c r="E312" s="14">
        <v>98897</v>
      </c>
      <c r="F312" s="53">
        <v>25</v>
      </c>
      <c r="G312" s="113">
        <v>143.23666666666665</v>
      </c>
      <c r="H312" s="76"/>
      <c r="I312" s="79">
        <f t="shared" si="9"/>
        <v>0</v>
      </c>
      <c r="J312" s="78" t="str">
        <f t="shared" si="8"/>
        <v/>
      </c>
    </row>
    <row r="313" spans="1:10">
      <c r="A313" s="16">
        <v>312</v>
      </c>
      <c r="B313" s="16" t="s">
        <v>9</v>
      </c>
      <c r="C313" s="16" t="s">
        <v>11481</v>
      </c>
      <c r="D313" s="16" t="s">
        <v>11480</v>
      </c>
      <c r="E313" s="14">
        <v>98897</v>
      </c>
      <c r="F313" s="53">
        <v>5</v>
      </c>
      <c r="G313" s="113">
        <v>400</v>
      </c>
      <c r="H313" s="76"/>
      <c r="I313" s="79">
        <f t="shared" si="9"/>
        <v>0</v>
      </c>
      <c r="J313" s="78" t="str">
        <f t="shared" si="8"/>
        <v/>
      </c>
    </row>
    <row r="314" spans="1:10">
      <c r="A314" s="16">
        <v>313</v>
      </c>
      <c r="B314" s="16" t="s">
        <v>9</v>
      </c>
      <c r="C314" s="16" t="s">
        <v>11479</v>
      </c>
      <c r="D314" s="16" t="s">
        <v>11478</v>
      </c>
      <c r="E314" s="14">
        <v>98897</v>
      </c>
      <c r="F314" s="53">
        <v>5</v>
      </c>
      <c r="G314" s="113">
        <v>105.8</v>
      </c>
      <c r="H314" s="76"/>
      <c r="I314" s="79">
        <f t="shared" si="9"/>
        <v>0</v>
      </c>
      <c r="J314" s="78" t="str">
        <f t="shared" si="8"/>
        <v/>
      </c>
    </row>
    <row r="315" spans="1:10">
      <c r="A315" s="16">
        <v>314</v>
      </c>
      <c r="B315" s="16" t="s">
        <v>9</v>
      </c>
      <c r="C315" s="16" t="s">
        <v>11477</v>
      </c>
      <c r="D315" s="16" t="s">
        <v>11476</v>
      </c>
      <c r="E315" s="14">
        <v>98897</v>
      </c>
      <c r="F315" s="53">
        <v>5</v>
      </c>
      <c r="G315" s="113">
        <v>39.44</v>
      </c>
      <c r="H315" s="76"/>
      <c r="I315" s="79">
        <f t="shared" si="9"/>
        <v>0</v>
      </c>
      <c r="J315" s="78" t="str">
        <f t="shared" si="8"/>
        <v/>
      </c>
    </row>
    <row r="316" spans="1:10">
      <c r="A316" s="16">
        <v>315</v>
      </c>
      <c r="B316" s="16" t="s">
        <v>9</v>
      </c>
      <c r="C316" s="16" t="s">
        <v>11475</v>
      </c>
      <c r="D316" s="16" t="s">
        <v>1202</v>
      </c>
      <c r="E316" s="14">
        <v>98897</v>
      </c>
      <c r="F316" s="53">
        <v>5</v>
      </c>
      <c r="G316" s="113">
        <v>130.50666666666666</v>
      </c>
      <c r="H316" s="76"/>
      <c r="I316" s="79">
        <f t="shared" si="9"/>
        <v>0</v>
      </c>
      <c r="J316" s="78" t="str">
        <f t="shared" si="8"/>
        <v/>
      </c>
    </row>
    <row r="317" spans="1:10">
      <c r="A317" s="16">
        <v>316</v>
      </c>
      <c r="B317" s="16" t="s">
        <v>9</v>
      </c>
      <c r="C317" s="16" t="s">
        <v>11474</v>
      </c>
      <c r="D317" s="16" t="s">
        <v>11473</v>
      </c>
      <c r="E317" s="14">
        <v>98897</v>
      </c>
      <c r="F317" s="53">
        <v>6</v>
      </c>
      <c r="G317" s="113">
        <v>31</v>
      </c>
      <c r="H317" s="76"/>
      <c r="I317" s="79">
        <f t="shared" si="9"/>
        <v>0</v>
      </c>
      <c r="J317" s="78" t="str">
        <f t="shared" si="8"/>
        <v/>
      </c>
    </row>
    <row r="318" spans="1:10">
      <c r="A318" s="16">
        <v>317</v>
      </c>
      <c r="B318" s="16" t="s">
        <v>9</v>
      </c>
      <c r="C318" s="16" t="s">
        <v>11472</v>
      </c>
      <c r="D318" s="16" t="s">
        <v>11471</v>
      </c>
      <c r="E318" s="14">
        <v>98897</v>
      </c>
      <c r="F318" s="53">
        <v>5</v>
      </c>
      <c r="G318" s="113">
        <v>52.82</v>
      </c>
      <c r="H318" s="76"/>
      <c r="I318" s="79">
        <f t="shared" si="9"/>
        <v>0</v>
      </c>
      <c r="J318" s="78" t="str">
        <f t="shared" si="8"/>
        <v/>
      </c>
    </row>
    <row r="319" spans="1:10">
      <c r="A319" s="16">
        <v>318</v>
      </c>
      <c r="B319" s="16" t="s">
        <v>9</v>
      </c>
      <c r="C319" s="16" t="s">
        <v>11470</v>
      </c>
      <c r="D319" s="16" t="s">
        <v>78</v>
      </c>
      <c r="E319" s="14">
        <v>79274</v>
      </c>
      <c r="F319" s="53">
        <v>5</v>
      </c>
      <c r="G319" s="113">
        <v>26.62</v>
      </c>
      <c r="H319" s="76"/>
      <c r="I319" s="79">
        <f t="shared" si="9"/>
        <v>0</v>
      </c>
      <c r="J319" s="78" t="str">
        <f t="shared" si="8"/>
        <v/>
      </c>
    </row>
    <row r="320" spans="1:10">
      <c r="A320" s="16">
        <v>319</v>
      </c>
      <c r="B320" s="16" t="s">
        <v>9</v>
      </c>
      <c r="C320" s="16" t="s">
        <v>11469</v>
      </c>
      <c r="D320" s="16" t="s">
        <v>51</v>
      </c>
      <c r="E320" s="14">
        <v>98897</v>
      </c>
      <c r="F320" s="53">
        <v>14</v>
      </c>
      <c r="G320" s="113">
        <v>29.76</v>
      </c>
      <c r="H320" s="76"/>
      <c r="I320" s="79">
        <f t="shared" si="9"/>
        <v>0</v>
      </c>
      <c r="J320" s="78" t="str">
        <f t="shared" si="8"/>
        <v/>
      </c>
    </row>
    <row r="321" spans="1:10">
      <c r="A321" s="16">
        <v>320</v>
      </c>
      <c r="B321" s="16" t="s">
        <v>9</v>
      </c>
      <c r="C321" s="16" t="s">
        <v>11468</v>
      </c>
      <c r="D321" s="16" t="s">
        <v>11467</v>
      </c>
      <c r="E321" s="14">
        <v>98897</v>
      </c>
      <c r="F321" s="53">
        <v>5</v>
      </c>
      <c r="G321" s="113">
        <v>20.883333333333336</v>
      </c>
      <c r="H321" s="76"/>
      <c r="I321" s="79">
        <f t="shared" si="9"/>
        <v>0</v>
      </c>
      <c r="J321" s="78" t="str">
        <f t="shared" si="8"/>
        <v/>
      </c>
    </row>
    <row r="322" spans="1:10">
      <c r="A322" s="16">
        <v>321</v>
      </c>
      <c r="B322" s="16" t="s">
        <v>9</v>
      </c>
      <c r="C322" s="16" t="s">
        <v>11466</v>
      </c>
      <c r="D322" s="16" t="s">
        <v>11428</v>
      </c>
      <c r="E322" s="14">
        <v>98897</v>
      </c>
      <c r="F322" s="53">
        <v>23</v>
      </c>
      <c r="G322" s="113">
        <v>45.53</v>
      </c>
      <c r="H322" s="76"/>
      <c r="I322" s="79">
        <f t="shared" si="9"/>
        <v>0</v>
      </c>
      <c r="J322" s="78" t="str">
        <f t="shared" ref="J322:J385" si="10">IF(H:H&gt;G:G, "Above Estimated Unit Price", "")</f>
        <v/>
      </c>
    </row>
    <row r="323" spans="1:10">
      <c r="A323" s="16">
        <v>322</v>
      </c>
      <c r="B323" s="16" t="s">
        <v>9</v>
      </c>
      <c r="C323" s="16" t="s">
        <v>11465</v>
      </c>
      <c r="D323" s="16" t="s">
        <v>11464</v>
      </c>
      <c r="E323" s="14">
        <v>98897</v>
      </c>
      <c r="F323" s="53">
        <v>5</v>
      </c>
      <c r="G323" s="113">
        <v>430.95666666666665</v>
      </c>
      <c r="H323" s="76"/>
      <c r="I323" s="79">
        <f t="shared" ref="I323:I386" si="11">H323*F323</f>
        <v>0</v>
      </c>
      <c r="J323" s="78" t="str">
        <f t="shared" si="10"/>
        <v/>
      </c>
    </row>
    <row r="324" spans="1:10">
      <c r="A324" s="16">
        <v>323</v>
      </c>
      <c r="B324" s="16" t="s">
        <v>9</v>
      </c>
      <c r="C324" s="16" t="s">
        <v>11463</v>
      </c>
      <c r="D324" s="16" t="s">
        <v>1732</v>
      </c>
      <c r="E324" s="14">
        <v>17772</v>
      </c>
      <c r="F324" s="53">
        <v>5</v>
      </c>
      <c r="G324" s="113">
        <v>95.516666666666652</v>
      </c>
      <c r="H324" s="76"/>
      <c r="I324" s="79">
        <f t="shared" si="11"/>
        <v>0</v>
      </c>
      <c r="J324" s="78" t="str">
        <f t="shared" si="10"/>
        <v/>
      </c>
    </row>
    <row r="325" spans="1:10">
      <c r="A325" s="16">
        <v>324</v>
      </c>
      <c r="B325" s="16" t="s">
        <v>9</v>
      </c>
      <c r="C325" s="16" t="s">
        <v>11462</v>
      </c>
      <c r="D325" s="16" t="s">
        <v>11461</v>
      </c>
      <c r="E325" s="14">
        <v>98897</v>
      </c>
      <c r="F325" s="53">
        <v>6</v>
      </c>
      <c r="G325" s="113">
        <v>199.03333333333333</v>
      </c>
      <c r="H325" s="76"/>
      <c r="I325" s="79">
        <f t="shared" si="11"/>
        <v>0</v>
      </c>
      <c r="J325" s="78" t="str">
        <f t="shared" si="10"/>
        <v/>
      </c>
    </row>
    <row r="326" spans="1:10">
      <c r="A326" s="16">
        <v>325</v>
      </c>
      <c r="B326" s="16" t="s">
        <v>9</v>
      </c>
      <c r="C326" s="16" t="s">
        <v>11460</v>
      </c>
      <c r="D326" s="16" t="s">
        <v>2233</v>
      </c>
      <c r="E326" s="14">
        <v>98897</v>
      </c>
      <c r="F326" s="53">
        <v>5</v>
      </c>
      <c r="G326" s="113">
        <v>831.55</v>
      </c>
      <c r="H326" s="76"/>
      <c r="I326" s="79">
        <f t="shared" si="11"/>
        <v>0</v>
      </c>
      <c r="J326" s="78" t="str">
        <f t="shared" si="10"/>
        <v/>
      </c>
    </row>
    <row r="327" spans="1:10">
      <c r="A327" s="16">
        <v>326</v>
      </c>
      <c r="B327" s="16" t="s">
        <v>9</v>
      </c>
      <c r="C327" s="16" t="s">
        <v>11458</v>
      </c>
      <c r="D327" s="16" t="s">
        <v>11339</v>
      </c>
      <c r="E327" s="14" t="s">
        <v>11459</v>
      </c>
      <c r="F327" s="53">
        <v>17</v>
      </c>
      <c r="G327" s="113">
        <v>305.30666666666667</v>
      </c>
      <c r="H327" s="76"/>
      <c r="I327" s="79">
        <f t="shared" si="11"/>
        <v>0</v>
      </c>
      <c r="J327" s="78" t="str">
        <f t="shared" si="10"/>
        <v/>
      </c>
    </row>
    <row r="328" spans="1:10">
      <c r="A328" s="16">
        <v>327</v>
      </c>
      <c r="B328" s="16" t="s">
        <v>9</v>
      </c>
      <c r="C328" s="16" t="s">
        <v>11458</v>
      </c>
      <c r="D328" s="16" t="s">
        <v>11339</v>
      </c>
      <c r="E328" s="14">
        <v>98897</v>
      </c>
      <c r="F328" s="53">
        <v>5</v>
      </c>
      <c r="G328" s="113">
        <v>305.30666666666667</v>
      </c>
      <c r="H328" s="76"/>
      <c r="I328" s="79">
        <f t="shared" si="11"/>
        <v>0</v>
      </c>
      <c r="J328" s="78" t="str">
        <f t="shared" si="10"/>
        <v/>
      </c>
    </row>
    <row r="329" spans="1:10">
      <c r="A329" s="16">
        <v>328</v>
      </c>
      <c r="B329" s="16" t="s">
        <v>9</v>
      </c>
      <c r="C329" s="16" t="s">
        <v>11457</v>
      </c>
      <c r="D329" s="16" t="s">
        <v>11456</v>
      </c>
      <c r="E329" s="14">
        <v>98897</v>
      </c>
      <c r="F329" s="53">
        <v>5</v>
      </c>
      <c r="G329" s="113">
        <v>23419.253333333338</v>
      </c>
      <c r="H329" s="76"/>
      <c r="I329" s="79">
        <f t="shared" si="11"/>
        <v>0</v>
      </c>
      <c r="J329" s="78" t="str">
        <f t="shared" si="10"/>
        <v/>
      </c>
    </row>
    <row r="330" spans="1:10">
      <c r="A330" s="16">
        <v>329</v>
      </c>
      <c r="B330" s="16" t="s">
        <v>9</v>
      </c>
      <c r="C330" s="16" t="s">
        <v>11455</v>
      </c>
      <c r="D330" s="16" t="s">
        <v>1807</v>
      </c>
      <c r="E330" s="14">
        <v>59885</v>
      </c>
      <c r="F330" s="53">
        <f>6+2</f>
        <v>8</v>
      </c>
      <c r="G330" s="113">
        <v>5245.24</v>
      </c>
      <c r="H330" s="76"/>
      <c r="I330" s="79">
        <f t="shared" si="11"/>
        <v>0</v>
      </c>
      <c r="J330" s="78" t="str">
        <f t="shared" si="10"/>
        <v/>
      </c>
    </row>
    <row r="331" spans="1:10">
      <c r="A331" s="16">
        <v>330</v>
      </c>
      <c r="B331" s="16" t="s">
        <v>9</v>
      </c>
      <c r="C331" s="16" t="s">
        <v>11454</v>
      </c>
      <c r="D331" s="16" t="s">
        <v>11453</v>
      </c>
      <c r="E331" s="14">
        <v>46628</v>
      </c>
      <c r="F331" s="53">
        <v>5</v>
      </c>
      <c r="G331" s="113">
        <v>35</v>
      </c>
      <c r="H331" s="76"/>
      <c r="I331" s="79">
        <f t="shared" si="11"/>
        <v>0</v>
      </c>
      <c r="J331" s="78" t="str">
        <f t="shared" si="10"/>
        <v/>
      </c>
    </row>
    <row r="332" spans="1:10">
      <c r="A332" s="16">
        <v>331</v>
      </c>
      <c r="B332" s="16" t="s">
        <v>9</v>
      </c>
      <c r="C332" s="16" t="s">
        <v>11452</v>
      </c>
      <c r="D332" s="16" t="s">
        <v>99</v>
      </c>
      <c r="E332" s="14">
        <v>97153</v>
      </c>
      <c r="F332" s="53">
        <v>8</v>
      </c>
      <c r="G332" s="113">
        <v>279.53000000000003</v>
      </c>
      <c r="H332" s="76"/>
      <c r="I332" s="79">
        <f t="shared" si="11"/>
        <v>0</v>
      </c>
      <c r="J332" s="78" t="str">
        <f t="shared" si="10"/>
        <v/>
      </c>
    </row>
    <row r="333" spans="1:10">
      <c r="A333" s="16">
        <v>332</v>
      </c>
      <c r="B333" s="16" t="s">
        <v>9</v>
      </c>
      <c r="C333" s="16" t="s">
        <v>11451</v>
      </c>
      <c r="D333" s="16" t="s">
        <v>99</v>
      </c>
      <c r="E333" s="14">
        <v>97153</v>
      </c>
      <c r="F333" s="53">
        <v>10</v>
      </c>
      <c r="G333" s="113">
        <v>94.743333333333339</v>
      </c>
      <c r="H333" s="76"/>
      <c r="I333" s="79">
        <f t="shared" si="11"/>
        <v>0</v>
      </c>
      <c r="J333" s="78" t="str">
        <f t="shared" si="10"/>
        <v/>
      </c>
    </row>
    <row r="334" spans="1:10">
      <c r="A334" s="16">
        <v>333</v>
      </c>
      <c r="B334" s="16" t="s">
        <v>9</v>
      </c>
      <c r="C334" s="16" t="s">
        <v>1809</v>
      </c>
      <c r="D334" s="16" t="s">
        <v>1807</v>
      </c>
      <c r="E334" s="14">
        <v>59885</v>
      </c>
      <c r="F334" s="53">
        <v>5</v>
      </c>
      <c r="G334" s="113">
        <v>8840</v>
      </c>
      <c r="H334" s="76"/>
      <c r="I334" s="79">
        <f t="shared" si="11"/>
        <v>0</v>
      </c>
      <c r="J334" s="78" t="str">
        <f t="shared" si="10"/>
        <v/>
      </c>
    </row>
    <row r="335" spans="1:10">
      <c r="A335" s="16">
        <v>334</v>
      </c>
      <c r="B335" s="16" t="s">
        <v>9</v>
      </c>
      <c r="C335" s="16" t="s">
        <v>1795</v>
      </c>
      <c r="D335" s="16" t="s">
        <v>193</v>
      </c>
      <c r="E335" s="14" t="s">
        <v>1793</v>
      </c>
      <c r="F335" s="53">
        <v>15</v>
      </c>
      <c r="G335" s="113">
        <v>65.42</v>
      </c>
      <c r="H335" s="76"/>
      <c r="I335" s="79">
        <f t="shared" si="11"/>
        <v>0</v>
      </c>
      <c r="J335" s="78" t="str">
        <f t="shared" si="10"/>
        <v/>
      </c>
    </row>
    <row r="336" spans="1:10">
      <c r="A336" s="16">
        <v>335</v>
      </c>
      <c r="B336" s="16" t="s">
        <v>9</v>
      </c>
      <c r="C336" s="16" t="s">
        <v>11450</v>
      </c>
      <c r="D336" s="16" t="s">
        <v>11449</v>
      </c>
      <c r="E336" s="14">
        <v>98897</v>
      </c>
      <c r="F336" s="53">
        <v>5</v>
      </c>
      <c r="G336" s="113">
        <v>5727.1500000000005</v>
      </c>
      <c r="H336" s="76"/>
      <c r="I336" s="79">
        <f t="shared" si="11"/>
        <v>0</v>
      </c>
      <c r="J336" s="78" t="str">
        <f t="shared" si="10"/>
        <v/>
      </c>
    </row>
    <row r="337" spans="1:10">
      <c r="A337" s="16">
        <v>336</v>
      </c>
      <c r="B337" s="16" t="s">
        <v>9</v>
      </c>
      <c r="C337" s="16" t="s">
        <v>11448</v>
      </c>
      <c r="D337" s="16" t="s">
        <v>11446</v>
      </c>
      <c r="E337" s="14">
        <v>98897</v>
      </c>
      <c r="F337" s="53">
        <v>5</v>
      </c>
      <c r="G337" s="113">
        <v>6457.4233333333332</v>
      </c>
      <c r="H337" s="76"/>
      <c r="I337" s="79">
        <f t="shared" si="11"/>
        <v>0</v>
      </c>
      <c r="J337" s="78" t="str">
        <f t="shared" si="10"/>
        <v/>
      </c>
    </row>
    <row r="338" spans="1:10">
      <c r="A338" s="16">
        <v>337</v>
      </c>
      <c r="B338" s="16" t="s">
        <v>9</v>
      </c>
      <c r="C338" s="16" t="s">
        <v>11447</v>
      </c>
      <c r="D338" s="16" t="s">
        <v>11446</v>
      </c>
      <c r="E338" s="14">
        <v>98897</v>
      </c>
      <c r="F338" s="53">
        <v>5</v>
      </c>
      <c r="G338" s="113">
        <v>3873.0966666666668</v>
      </c>
      <c r="H338" s="76"/>
      <c r="I338" s="79">
        <f t="shared" si="11"/>
        <v>0</v>
      </c>
      <c r="J338" s="78" t="str">
        <f t="shared" si="10"/>
        <v/>
      </c>
    </row>
    <row r="339" spans="1:10">
      <c r="A339" s="16">
        <v>338</v>
      </c>
      <c r="B339" s="16" t="s">
        <v>9</v>
      </c>
      <c r="C339" s="16" t="s">
        <v>11445</v>
      </c>
      <c r="D339" s="16" t="s">
        <v>1035</v>
      </c>
      <c r="E339" s="14">
        <v>98897</v>
      </c>
      <c r="F339" s="53">
        <v>16</v>
      </c>
      <c r="G339" s="113">
        <v>42.5</v>
      </c>
      <c r="H339" s="76"/>
      <c r="I339" s="79">
        <f t="shared" si="11"/>
        <v>0</v>
      </c>
      <c r="J339" s="78" t="str">
        <f t="shared" si="10"/>
        <v/>
      </c>
    </row>
    <row r="340" spans="1:10">
      <c r="A340" s="16">
        <v>339</v>
      </c>
      <c r="B340" s="16" t="s">
        <v>9</v>
      </c>
      <c r="C340" s="16" t="s">
        <v>11444</v>
      </c>
      <c r="D340" s="16" t="s">
        <v>1035</v>
      </c>
      <c r="E340" s="14">
        <v>98897</v>
      </c>
      <c r="F340" s="53">
        <v>16</v>
      </c>
      <c r="G340" s="113">
        <v>42.5</v>
      </c>
      <c r="H340" s="76"/>
      <c r="I340" s="79">
        <f t="shared" si="11"/>
        <v>0</v>
      </c>
      <c r="J340" s="78" t="str">
        <f t="shared" si="10"/>
        <v/>
      </c>
    </row>
    <row r="341" spans="1:10">
      <c r="A341" s="16">
        <v>340</v>
      </c>
      <c r="B341" s="16" t="s">
        <v>9</v>
      </c>
      <c r="C341" s="16" t="s">
        <v>11443</v>
      </c>
      <c r="D341" s="16" t="s">
        <v>11442</v>
      </c>
      <c r="E341" s="14">
        <v>98897</v>
      </c>
      <c r="F341" s="53">
        <v>5</v>
      </c>
      <c r="G341" s="113">
        <v>1137.0600000000002</v>
      </c>
      <c r="H341" s="76"/>
      <c r="I341" s="79">
        <f t="shared" si="11"/>
        <v>0</v>
      </c>
      <c r="J341" s="78" t="str">
        <f t="shared" si="10"/>
        <v/>
      </c>
    </row>
    <row r="342" spans="1:10">
      <c r="A342" s="16">
        <v>341</v>
      </c>
      <c r="B342" s="16" t="s">
        <v>9</v>
      </c>
      <c r="C342" s="16" t="s">
        <v>11441</v>
      </c>
      <c r="D342" s="16" t="s">
        <v>78</v>
      </c>
      <c r="E342" s="14">
        <v>98897</v>
      </c>
      <c r="F342" s="53">
        <v>26</v>
      </c>
      <c r="G342" s="113">
        <v>6.0100000000000007</v>
      </c>
      <c r="H342" s="76"/>
      <c r="I342" s="79">
        <f t="shared" si="11"/>
        <v>0</v>
      </c>
      <c r="J342" s="78" t="str">
        <f t="shared" si="10"/>
        <v/>
      </c>
    </row>
    <row r="343" spans="1:10">
      <c r="A343" s="16">
        <v>342</v>
      </c>
      <c r="B343" s="16" t="s">
        <v>9</v>
      </c>
      <c r="C343" s="16" t="s">
        <v>11440</v>
      </c>
      <c r="D343" s="16" t="s">
        <v>11439</v>
      </c>
      <c r="E343" s="14">
        <v>98897</v>
      </c>
      <c r="F343" s="53">
        <v>5</v>
      </c>
      <c r="G343" s="113">
        <v>227.12</v>
      </c>
      <c r="H343" s="76"/>
      <c r="I343" s="79">
        <f t="shared" si="11"/>
        <v>0</v>
      </c>
      <c r="J343" s="78" t="str">
        <f t="shared" si="10"/>
        <v/>
      </c>
    </row>
    <row r="344" spans="1:10">
      <c r="A344" s="16">
        <v>343</v>
      </c>
      <c r="B344" s="16" t="s">
        <v>9</v>
      </c>
      <c r="C344" s="16" t="s">
        <v>11438</v>
      </c>
      <c r="D344" s="16" t="s">
        <v>1325</v>
      </c>
      <c r="E344" s="14">
        <v>98897</v>
      </c>
      <c r="F344" s="53">
        <v>5</v>
      </c>
      <c r="G344" s="113">
        <v>88.71</v>
      </c>
      <c r="H344" s="76"/>
      <c r="I344" s="79">
        <f t="shared" si="11"/>
        <v>0</v>
      </c>
      <c r="J344" s="78" t="str">
        <f t="shared" si="10"/>
        <v/>
      </c>
    </row>
    <row r="345" spans="1:10">
      <c r="A345" s="16">
        <v>344</v>
      </c>
      <c r="B345" s="16" t="s">
        <v>9</v>
      </c>
      <c r="C345" s="16" t="s">
        <v>11437</v>
      </c>
      <c r="D345" s="16" t="s">
        <v>1531</v>
      </c>
      <c r="E345" s="14">
        <v>98897</v>
      </c>
      <c r="F345" s="53">
        <v>5</v>
      </c>
      <c r="G345" s="113">
        <v>898.50333333333322</v>
      </c>
      <c r="H345" s="76"/>
      <c r="I345" s="79">
        <f t="shared" si="11"/>
        <v>0</v>
      </c>
      <c r="J345" s="78" t="str">
        <f t="shared" si="10"/>
        <v/>
      </c>
    </row>
    <row r="346" spans="1:10">
      <c r="A346" s="16">
        <v>345</v>
      </c>
      <c r="B346" s="16" t="s">
        <v>9</v>
      </c>
      <c r="C346" s="16" t="s">
        <v>11436</v>
      </c>
      <c r="D346" s="16" t="s">
        <v>1531</v>
      </c>
      <c r="E346" s="14">
        <v>98897</v>
      </c>
      <c r="F346" s="53">
        <v>5</v>
      </c>
      <c r="G346" s="113">
        <v>749.17666666666673</v>
      </c>
      <c r="H346" s="76"/>
      <c r="I346" s="79">
        <f t="shared" si="11"/>
        <v>0</v>
      </c>
      <c r="J346" s="78" t="str">
        <f t="shared" si="10"/>
        <v/>
      </c>
    </row>
    <row r="347" spans="1:10">
      <c r="A347" s="16">
        <v>346</v>
      </c>
      <c r="B347" s="16" t="s">
        <v>9</v>
      </c>
      <c r="C347" s="16" t="s">
        <v>11435</v>
      </c>
      <c r="D347" s="16" t="s">
        <v>1531</v>
      </c>
      <c r="E347" s="14">
        <v>98897</v>
      </c>
      <c r="F347" s="53">
        <v>5</v>
      </c>
      <c r="G347" s="113">
        <v>363.58333333333331</v>
      </c>
      <c r="H347" s="76"/>
      <c r="I347" s="79">
        <f t="shared" si="11"/>
        <v>0</v>
      </c>
      <c r="J347" s="78" t="str">
        <f t="shared" si="10"/>
        <v/>
      </c>
    </row>
    <row r="348" spans="1:10">
      <c r="A348" s="16">
        <v>347</v>
      </c>
      <c r="B348" s="16" t="s">
        <v>9</v>
      </c>
      <c r="C348" s="16" t="s">
        <v>11434</v>
      </c>
      <c r="D348" s="16" t="s">
        <v>11433</v>
      </c>
      <c r="E348" s="14">
        <v>98897</v>
      </c>
      <c r="F348" s="53">
        <v>5</v>
      </c>
      <c r="G348" s="113">
        <v>942.42</v>
      </c>
      <c r="H348" s="76"/>
      <c r="I348" s="79">
        <f t="shared" si="11"/>
        <v>0</v>
      </c>
      <c r="J348" s="78" t="str">
        <f t="shared" si="10"/>
        <v/>
      </c>
    </row>
    <row r="349" spans="1:10">
      <c r="A349" s="16">
        <v>348</v>
      </c>
      <c r="B349" s="16" t="s">
        <v>9</v>
      </c>
      <c r="C349" s="16" t="s">
        <v>11432</v>
      </c>
      <c r="D349" s="16" t="s">
        <v>1531</v>
      </c>
      <c r="E349" s="14">
        <v>98897</v>
      </c>
      <c r="F349" s="53">
        <v>5</v>
      </c>
      <c r="G349" s="113">
        <v>764.32</v>
      </c>
      <c r="H349" s="76"/>
      <c r="I349" s="79">
        <f t="shared" si="11"/>
        <v>0</v>
      </c>
      <c r="J349" s="78" t="str">
        <f t="shared" si="10"/>
        <v/>
      </c>
    </row>
    <row r="350" spans="1:10">
      <c r="A350" s="16">
        <v>349</v>
      </c>
      <c r="B350" s="16" t="s">
        <v>9</v>
      </c>
      <c r="C350" s="16" t="s">
        <v>11431</v>
      </c>
      <c r="D350" s="16" t="s">
        <v>1531</v>
      </c>
      <c r="E350" s="14">
        <v>98897</v>
      </c>
      <c r="F350" s="53">
        <v>5</v>
      </c>
      <c r="G350" s="113">
        <v>785.82666666666671</v>
      </c>
      <c r="H350" s="76"/>
      <c r="I350" s="79">
        <f t="shared" si="11"/>
        <v>0</v>
      </c>
      <c r="J350" s="78" t="str">
        <f t="shared" si="10"/>
        <v/>
      </c>
    </row>
    <row r="351" spans="1:10">
      <c r="A351" s="16">
        <v>350</v>
      </c>
      <c r="B351" s="16" t="s">
        <v>9</v>
      </c>
      <c r="C351" s="16" t="s">
        <v>11430</v>
      </c>
      <c r="D351" s="16" t="s">
        <v>1325</v>
      </c>
      <c r="E351" s="14">
        <v>98897</v>
      </c>
      <c r="F351" s="53">
        <v>5</v>
      </c>
      <c r="G351" s="113">
        <v>67.949999999999989</v>
      </c>
      <c r="H351" s="76"/>
      <c r="I351" s="79">
        <f t="shared" si="11"/>
        <v>0</v>
      </c>
      <c r="J351" s="78" t="str">
        <f t="shared" si="10"/>
        <v/>
      </c>
    </row>
    <row r="352" spans="1:10">
      <c r="A352" s="16">
        <v>351</v>
      </c>
      <c r="B352" s="16" t="s">
        <v>9</v>
      </c>
      <c r="C352" s="16" t="s">
        <v>11429</v>
      </c>
      <c r="D352" s="16" t="s">
        <v>11428</v>
      </c>
      <c r="E352" s="14">
        <v>98897</v>
      </c>
      <c r="F352" s="53">
        <v>6</v>
      </c>
      <c r="G352" s="113">
        <v>30.7</v>
      </c>
      <c r="H352" s="76"/>
      <c r="I352" s="79">
        <f t="shared" si="11"/>
        <v>0</v>
      </c>
      <c r="J352" s="78" t="str">
        <f t="shared" si="10"/>
        <v/>
      </c>
    </row>
    <row r="353" spans="1:10">
      <c r="A353" s="16">
        <v>352</v>
      </c>
      <c r="B353" s="16" t="s">
        <v>9</v>
      </c>
      <c r="C353" s="16" t="s">
        <v>11427</v>
      </c>
      <c r="D353" s="16" t="s">
        <v>11426</v>
      </c>
      <c r="E353" s="14">
        <v>98897</v>
      </c>
      <c r="F353" s="53">
        <v>5</v>
      </c>
      <c r="G353" s="113">
        <v>2688.55</v>
      </c>
      <c r="H353" s="76"/>
      <c r="I353" s="79">
        <f t="shared" si="11"/>
        <v>0</v>
      </c>
      <c r="J353" s="78" t="str">
        <f t="shared" si="10"/>
        <v/>
      </c>
    </row>
    <row r="354" spans="1:10">
      <c r="A354" s="16">
        <v>353</v>
      </c>
      <c r="B354" s="16" t="s">
        <v>9</v>
      </c>
      <c r="C354" s="16" t="s">
        <v>11425</v>
      </c>
      <c r="D354" s="16" t="s">
        <v>830</v>
      </c>
      <c r="E354" s="14">
        <v>98897</v>
      </c>
      <c r="F354" s="53">
        <v>5</v>
      </c>
      <c r="G354" s="113">
        <v>193.66666666666666</v>
      </c>
      <c r="H354" s="76"/>
      <c r="I354" s="79">
        <f t="shared" si="11"/>
        <v>0</v>
      </c>
      <c r="J354" s="78" t="str">
        <f t="shared" si="10"/>
        <v/>
      </c>
    </row>
    <row r="355" spans="1:10">
      <c r="A355" s="16">
        <v>354</v>
      </c>
      <c r="B355" s="16" t="s">
        <v>9</v>
      </c>
      <c r="C355" s="16" t="s">
        <v>11424</v>
      </c>
      <c r="D355" s="16" t="s">
        <v>830</v>
      </c>
      <c r="E355" s="14">
        <v>98897</v>
      </c>
      <c r="F355" s="53">
        <v>5</v>
      </c>
      <c r="G355" s="113">
        <v>290</v>
      </c>
      <c r="H355" s="76"/>
      <c r="I355" s="79">
        <f t="shared" si="11"/>
        <v>0</v>
      </c>
      <c r="J355" s="78" t="str">
        <f t="shared" si="10"/>
        <v/>
      </c>
    </row>
    <row r="356" spans="1:10">
      <c r="A356" s="16">
        <v>355</v>
      </c>
      <c r="B356" s="16" t="s">
        <v>9</v>
      </c>
      <c r="C356" s="16" t="s">
        <v>11423</v>
      </c>
      <c r="D356" s="16" t="s">
        <v>11422</v>
      </c>
      <c r="E356" s="14">
        <v>98897</v>
      </c>
      <c r="F356" s="53">
        <v>11</v>
      </c>
      <c r="G356" s="113">
        <v>519.66999999999996</v>
      </c>
      <c r="H356" s="76"/>
      <c r="I356" s="79">
        <f t="shared" si="11"/>
        <v>0</v>
      </c>
      <c r="J356" s="78" t="str">
        <f t="shared" si="10"/>
        <v/>
      </c>
    </row>
    <row r="357" spans="1:10">
      <c r="A357" s="16">
        <v>356</v>
      </c>
      <c r="B357" s="16" t="s">
        <v>9</v>
      </c>
      <c r="C357" s="16" t="s">
        <v>11421</v>
      </c>
      <c r="D357" s="16" t="s">
        <v>78</v>
      </c>
      <c r="E357" s="14">
        <v>98897</v>
      </c>
      <c r="F357" s="53">
        <v>5</v>
      </c>
      <c r="G357" s="113">
        <v>173.21666666666667</v>
      </c>
      <c r="H357" s="76"/>
      <c r="I357" s="79">
        <f t="shared" si="11"/>
        <v>0</v>
      </c>
      <c r="J357" s="78" t="str">
        <f t="shared" si="10"/>
        <v/>
      </c>
    </row>
    <row r="358" spans="1:10">
      <c r="A358" s="16">
        <v>357</v>
      </c>
      <c r="B358" s="16" t="s">
        <v>9</v>
      </c>
      <c r="C358" s="16" t="s">
        <v>11420</v>
      </c>
      <c r="D358" s="16" t="s">
        <v>78</v>
      </c>
      <c r="E358" s="14">
        <v>98897</v>
      </c>
      <c r="F358" s="53">
        <v>5</v>
      </c>
      <c r="G358" s="113">
        <v>100.15333333333335</v>
      </c>
      <c r="H358" s="76"/>
      <c r="I358" s="79">
        <f t="shared" si="11"/>
        <v>0</v>
      </c>
      <c r="J358" s="78" t="str">
        <f t="shared" si="10"/>
        <v/>
      </c>
    </row>
    <row r="359" spans="1:10">
      <c r="A359" s="16">
        <v>358</v>
      </c>
      <c r="B359" s="16" t="s">
        <v>9</v>
      </c>
      <c r="C359" s="16" t="s">
        <v>11419</v>
      </c>
      <c r="D359" s="16" t="s">
        <v>11418</v>
      </c>
      <c r="E359" s="14">
        <v>98897</v>
      </c>
      <c r="F359" s="53">
        <v>5</v>
      </c>
      <c r="G359" s="113">
        <v>76.033333333333331</v>
      </c>
      <c r="H359" s="76"/>
      <c r="I359" s="79">
        <f t="shared" si="11"/>
        <v>0</v>
      </c>
      <c r="J359" s="78" t="str">
        <f t="shared" si="10"/>
        <v/>
      </c>
    </row>
    <row r="360" spans="1:10">
      <c r="A360" s="16">
        <v>359</v>
      </c>
      <c r="B360" s="16" t="s">
        <v>9</v>
      </c>
      <c r="C360" s="16" t="s">
        <v>11417</v>
      </c>
      <c r="D360" s="16" t="s">
        <v>11416</v>
      </c>
      <c r="E360" s="14">
        <v>98897</v>
      </c>
      <c r="F360" s="53">
        <v>5</v>
      </c>
      <c r="G360" s="113">
        <v>83.53</v>
      </c>
      <c r="H360" s="76"/>
      <c r="I360" s="79">
        <f t="shared" si="11"/>
        <v>0</v>
      </c>
      <c r="J360" s="78" t="str">
        <f t="shared" si="10"/>
        <v/>
      </c>
    </row>
    <row r="361" spans="1:10">
      <c r="A361" s="16">
        <v>360</v>
      </c>
      <c r="B361" s="16" t="s">
        <v>9</v>
      </c>
      <c r="C361" s="16" t="s">
        <v>11415</v>
      </c>
      <c r="D361" s="16" t="s">
        <v>11414</v>
      </c>
      <c r="E361" s="14">
        <v>98897</v>
      </c>
      <c r="F361" s="53">
        <v>5</v>
      </c>
      <c r="G361" s="113">
        <v>2611</v>
      </c>
      <c r="H361" s="76"/>
      <c r="I361" s="79">
        <f t="shared" si="11"/>
        <v>0</v>
      </c>
      <c r="J361" s="78" t="str">
        <f t="shared" si="10"/>
        <v/>
      </c>
    </row>
    <row r="362" spans="1:10">
      <c r="A362" s="16">
        <v>361</v>
      </c>
      <c r="B362" s="16" t="s">
        <v>9</v>
      </c>
      <c r="C362" s="16" t="s">
        <v>11413</v>
      </c>
      <c r="D362" s="16" t="s">
        <v>2216</v>
      </c>
      <c r="E362" s="14">
        <v>98897</v>
      </c>
      <c r="F362" s="53">
        <v>8</v>
      </c>
      <c r="G362" s="113">
        <v>38.00333333333333</v>
      </c>
      <c r="H362" s="76"/>
      <c r="I362" s="79">
        <f t="shared" si="11"/>
        <v>0</v>
      </c>
      <c r="J362" s="78" t="str">
        <f t="shared" si="10"/>
        <v/>
      </c>
    </row>
    <row r="363" spans="1:10">
      <c r="A363" s="16">
        <v>362</v>
      </c>
      <c r="B363" s="16" t="s">
        <v>9</v>
      </c>
      <c r="C363" s="16" t="s">
        <v>11412</v>
      </c>
      <c r="D363" s="16" t="s">
        <v>2233</v>
      </c>
      <c r="E363" s="14">
        <v>98897</v>
      </c>
      <c r="F363" s="53">
        <v>5</v>
      </c>
      <c r="G363" s="113">
        <v>470.24</v>
      </c>
      <c r="H363" s="76"/>
      <c r="I363" s="79">
        <f t="shared" si="11"/>
        <v>0</v>
      </c>
      <c r="J363" s="78" t="str">
        <f t="shared" si="10"/>
        <v/>
      </c>
    </row>
    <row r="364" spans="1:10">
      <c r="A364" s="16">
        <v>363</v>
      </c>
      <c r="B364" s="16" t="s">
        <v>9</v>
      </c>
      <c r="C364" s="16" t="s">
        <v>11411</v>
      </c>
      <c r="D364" s="16" t="s">
        <v>78</v>
      </c>
      <c r="E364" s="14">
        <v>51563</v>
      </c>
      <c r="F364" s="53">
        <v>5</v>
      </c>
      <c r="G364" s="113">
        <v>210.62</v>
      </c>
      <c r="H364" s="76"/>
      <c r="I364" s="79">
        <f t="shared" si="11"/>
        <v>0</v>
      </c>
      <c r="J364" s="78" t="str">
        <f t="shared" si="10"/>
        <v/>
      </c>
    </row>
    <row r="365" spans="1:10">
      <c r="A365" s="16">
        <v>364</v>
      </c>
      <c r="B365" s="16" t="s">
        <v>9</v>
      </c>
      <c r="C365" s="16" t="s">
        <v>11410</v>
      </c>
      <c r="D365" s="16" t="s">
        <v>2233</v>
      </c>
      <c r="E365" s="14">
        <v>98897</v>
      </c>
      <c r="F365" s="53">
        <v>5</v>
      </c>
      <c r="G365" s="113">
        <v>78</v>
      </c>
      <c r="H365" s="76"/>
      <c r="I365" s="79">
        <f t="shared" si="11"/>
        <v>0</v>
      </c>
      <c r="J365" s="78" t="str">
        <f t="shared" si="10"/>
        <v/>
      </c>
    </row>
    <row r="366" spans="1:10">
      <c r="A366" s="16">
        <v>365</v>
      </c>
      <c r="B366" s="16" t="s">
        <v>9</v>
      </c>
      <c r="C366" s="16" t="s">
        <v>11409</v>
      </c>
      <c r="D366" s="16" t="s">
        <v>1318</v>
      </c>
      <c r="E366" s="14">
        <v>98897</v>
      </c>
      <c r="F366" s="53">
        <v>16</v>
      </c>
      <c r="G366" s="113">
        <v>32</v>
      </c>
      <c r="H366" s="76"/>
      <c r="I366" s="79">
        <f t="shared" si="11"/>
        <v>0</v>
      </c>
      <c r="J366" s="78" t="str">
        <f t="shared" si="10"/>
        <v/>
      </c>
    </row>
    <row r="367" spans="1:10">
      <c r="A367" s="16">
        <v>366</v>
      </c>
      <c r="B367" s="16" t="s">
        <v>9</v>
      </c>
      <c r="C367" s="16" t="s">
        <v>11408</v>
      </c>
      <c r="D367" s="16" t="s">
        <v>11407</v>
      </c>
      <c r="E367" s="14">
        <v>98897</v>
      </c>
      <c r="F367" s="53">
        <v>5</v>
      </c>
      <c r="G367" s="113">
        <v>3584</v>
      </c>
      <c r="H367" s="76"/>
      <c r="I367" s="79">
        <f t="shared" si="11"/>
        <v>0</v>
      </c>
      <c r="J367" s="78" t="str">
        <f t="shared" si="10"/>
        <v/>
      </c>
    </row>
    <row r="368" spans="1:10">
      <c r="A368" s="16">
        <v>367</v>
      </c>
      <c r="B368" s="16" t="s">
        <v>9</v>
      </c>
      <c r="C368" s="16" t="s">
        <v>11406</v>
      </c>
      <c r="D368" s="16" t="s">
        <v>11405</v>
      </c>
      <c r="E368" s="14">
        <v>98897</v>
      </c>
      <c r="F368" s="53">
        <v>5</v>
      </c>
      <c r="G368" s="113">
        <v>3611.6166666666668</v>
      </c>
      <c r="H368" s="76"/>
      <c r="I368" s="79">
        <f t="shared" si="11"/>
        <v>0</v>
      </c>
      <c r="J368" s="78" t="str">
        <f t="shared" si="10"/>
        <v/>
      </c>
    </row>
    <row r="369" spans="1:10">
      <c r="A369" s="16">
        <v>368</v>
      </c>
      <c r="B369" s="16" t="s">
        <v>9</v>
      </c>
      <c r="C369" s="16" t="s">
        <v>11404</v>
      </c>
      <c r="D369" s="16" t="s">
        <v>11403</v>
      </c>
      <c r="E369" s="14">
        <v>98897</v>
      </c>
      <c r="F369" s="53">
        <v>5</v>
      </c>
      <c r="G369" s="113">
        <v>3450</v>
      </c>
      <c r="H369" s="76"/>
      <c r="I369" s="79">
        <f t="shared" si="11"/>
        <v>0</v>
      </c>
      <c r="J369" s="78" t="str">
        <f t="shared" si="10"/>
        <v/>
      </c>
    </row>
    <row r="370" spans="1:10">
      <c r="A370" s="16">
        <v>369</v>
      </c>
      <c r="B370" s="16" t="s">
        <v>9</v>
      </c>
      <c r="C370" s="16" t="s">
        <v>11402</v>
      </c>
      <c r="D370" s="16" t="s">
        <v>11398</v>
      </c>
      <c r="E370" s="14">
        <v>98897</v>
      </c>
      <c r="F370" s="53">
        <v>8</v>
      </c>
      <c r="G370" s="113">
        <v>19.670000000000002</v>
      </c>
      <c r="H370" s="76"/>
      <c r="I370" s="79">
        <f t="shared" si="11"/>
        <v>0</v>
      </c>
      <c r="J370" s="78" t="str">
        <f t="shared" si="10"/>
        <v/>
      </c>
    </row>
    <row r="371" spans="1:10">
      <c r="A371" s="16">
        <v>370</v>
      </c>
      <c r="B371" s="16" t="s">
        <v>9</v>
      </c>
      <c r="C371" s="16" t="s">
        <v>11401</v>
      </c>
      <c r="D371" s="16" t="s">
        <v>11398</v>
      </c>
      <c r="E371" s="14">
        <v>98897</v>
      </c>
      <c r="F371" s="53">
        <v>8</v>
      </c>
      <c r="G371" s="113">
        <v>45.866666666666667</v>
      </c>
      <c r="H371" s="76"/>
      <c r="I371" s="79">
        <f t="shared" si="11"/>
        <v>0</v>
      </c>
      <c r="J371" s="78" t="str">
        <f t="shared" si="10"/>
        <v/>
      </c>
    </row>
    <row r="372" spans="1:10">
      <c r="A372" s="16">
        <v>371</v>
      </c>
      <c r="B372" s="16" t="s">
        <v>9</v>
      </c>
      <c r="C372" s="16" t="s">
        <v>11400</v>
      </c>
      <c r="D372" s="16" t="s">
        <v>11398</v>
      </c>
      <c r="E372" s="14">
        <v>98897</v>
      </c>
      <c r="F372" s="53">
        <v>18</v>
      </c>
      <c r="G372" s="113">
        <v>8.8899999999999988</v>
      </c>
      <c r="H372" s="76"/>
      <c r="I372" s="79">
        <f t="shared" si="11"/>
        <v>0</v>
      </c>
      <c r="J372" s="78" t="str">
        <f t="shared" si="10"/>
        <v/>
      </c>
    </row>
    <row r="373" spans="1:10">
      <c r="A373" s="16">
        <v>372</v>
      </c>
      <c r="B373" s="16" t="s">
        <v>9</v>
      </c>
      <c r="C373" s="16" t="s">
        <v>11399</v>
      </c>
      <c r="D373" s="16" t="s">
        <v>11398</v>
      </c>
      <c r="E373" s="14">
        <v>98897</v>
      </c>
      <c r="F373" s="53">
        <v>19</v>
      </c>
      <c r="G373" s="113">
        <v>7.4866666666666672</v>
      </c>
      <c r="H373" s="76"/>
      <c r="I373" s="79">
        <f t="shared" si="11"/>
        <v>0</v>
      </c>
      <c r="J373" s="78" t="str">
        <f t="shared" si="10"/>
        <v/>
      </c>
    </row>
    <row r="374" spans="1:10">
      <c r="A374" s="16">
        <v>373</v>
      </c>
      <c r="B374" s="16" t="s">
        <v>9</v>
      </c>
      <c r="C374" s="16" t="s">
        <v>11397</v>
      </c>
      <c r="D374" s="16" t="s">
        <v>11394</v>
      </c>
      <c r="E374" s="14">
        <v>98897</v>
      </c>
      <c r="F374" s="53">
        <v>10</v>
      </c>
      <c r="G374" s="113">
        <v>9.44</v>
      </c>
      <c r="H374" s="76"/>
      <c r="I374" s="79">
        <f t="shared" si="11"/>
        <v>0</v>
      </c>
      <c r="J374" s="78" t="str">
        <f t="shared" si="10"/>
        <v/>
      </c>
    </row>
    <row r="375" spans="1:10">
      <c r="A375" s="16">
        <v>374</v>
      </c>
      <c r="B375" s="16" t="s">
        <v>9</v>
      </c>
      <c r="C375" s="16" t="s">
        <v>11396</v>
      </c>
      <c r="D375" s="16" t="s">
        <v>11394</v>
      </c>
      <c r="E375" s="14">
        <v>98897</v>
      </c>
      <c r="F375" s="53">
        <v>14</v>
      </c>
      <c r="G375" s="113">
        <v>47.303333333333342</v>
      </c>
      <c r="H375" s="76"/>
      <c r="I375" s="79">
        <f t="shared" si="11"/>
        <v>0</v>
      </c>
      <c r="J375" s="78" t="str">
        <f t="shared" si="10"/>
        <v/>
      </c>
    </row>
    <row r="376" spans="1:10">
      <c r="A376" s="16">
        <v>375</v>
      </c>
      <c r="B376" s="16" t="s">
        <v>9</v>
      </c>
      <c r="C376" s="16" t="s">
        <v>11395</v>
      </c>
      <c r="D376" s="16" t="s">
        <v>11394</v>
      </c>
      <c r="E376" s="14">
        <v>98897</v>
      </c>
      <c r="F376" s="53">
        <v>12</v>
      </c>
      <c r="G376" s="113">
        <v>59.456666666666671</v>
      </c>
      <c r="H376" s="76"/>
      <c r="I376" s="79">
        <f t="shared" si="11"/>
        <v>0</v>
      </c>
      <c r="J376" s="78" t="str">
        <f t="shared" si="10"/>
        <v/>
      </c>
    </row>
    <row r="377" spans="1:10">
      <c r="A377" s="16">
        <v>376</v>
      </c>
      <c r="B377" s="16" t="s">
        <v>9</v>
      </c>
      <c r="C377" s="16" t="s">
        <v>11393</v>
      </c>
      <c r="D377" s="16" t="s">
        <v>11392</v>
      </c>
      <c r="E377" s="14">
        <v>98897</v>
      </c>
      <c r="F377" s="53">
        <v>5</v>
      </c>
      <c r="G377" s="113">
        <v>2668.7900000000004</v>
      </c>
      <c r="H377" s="76"/>
      <c r="I377" s="79">
        <f t="shared" si="11"/>
        <v>0</v>
      </c>
      <c r="J377" s="78" t="str">
        <f t="shared" si="10"/>
        <v/>
      </c>
    </row>
    <row r="378" spans="1:10">
      <c r="A378" s="16">
        <v>377</v>
      </c>
      <c r="B378" s="16" t="s">
        <v>9</v>
      </c>
      <c r="C378" s="16" t="s">
        <v>11391</v>
      </c>
      <c r="D378" s="16" t="s">
        <v>11390</v>
      </c>
      <c r="E378" s="14">
        <v>98897</v>
      </c>
      <c r="F378" s="53">
        <v>5</v>
      </c>
      <c r="G378" s="113">
        <v>537</v>
      </c>
      <c r="H378" s="76"/>
      <c r="I378" s="79">
        <f t="shared" si="11"/>
        <v>0</v>
      </c>
      <c r="J378" s="78" t="str">
        <f t="shared" si="10"/>
        <v/>
      </c>
    </row>
    <row r="379" spans="1:10">
      <c r="A379" s="16">
        <v>378</v>
      </c>
      <c r="B379" s="16" t="s">
        <v>9</v>
      </c>
      <c r="C379" s="16" t="s">
        <v>11389</v>
      </c>
      <c r="D379" s="16" t="s">
        <v>11388</v>
      </c>
      <c r="E379" s="14">
        <v>98897</v>
      </c>
      <c r="F379" s="53">
        <v>5</v>
      </c>
      <c r="G379" s="113">
        <v>835</v>
      </c>
      <c r="H379" s="76"/>
      <c r="I379" s="79">
        <f t="shared" si="11"/>
        <v>0</v>
      </c>
      <c r="J379" s="78" t="str">
        <f t="shared" si="10"/>
        <v/>
      </c>
    </row>
    <row r="380" spans="1:10">
      <c r="A380" s="16">
        <v>379</v>
      </c>
      <c r="B380" s="16" t="s">
        <v>9</v>
      </c>
      <c r="C380" s="16" t="s">
        <v>11387</v>
      </c>
      <c r="D380" s="16" t="s">
        <v>11386</v>
      </c>
      <c r="E380" s="14">
        <v>98897</v>
      </c>
      <c r="F380" s="53">
        <v>5</v>
      </c>
      <c r="G380" s="113">
        <v>1184.52</v>
      </c>
      <c r="H380" s="76"/>
      <c r="I380" s="79">
        <f t="shared" si="11"/>
        <v>0</v>
      </c>
      <c r="J380" s="78" t="str">
        <f t="shared" si="10"/>
        <v/>
      </c>
    </row>
    <row r="381" spans="1:10">
      <c r="A381" s="16">
        <v>380</v>
      </c>
      <c r="B381" s="16" t="s">
        <v>9</v>
      </c>
      <c r="C381" s="16" t="s">
        <v>11385</v>
      </c>
      <c r="D381" s="16" t="s">
        <v>11384</v>
      </c>
      <c r="E381" s="14">
        <v>98897</v>
      </c>
      <c r="F381" s="53">
        <v>5</v>
      </c>
      <c r="G381" s="113">
        <v>20428.016666666666</v>
      </c>
      <c r="H381" s="76"/>
      <c r="I381" s="79">
        <f t="shared" si="11"/>
        <v>0</v>
      </c>
      <c r="J381" s="78" t="str">
        <f t="shared" si="10"/>
        <v/>
      </c>
    </row>
    <row r="382" spans="1:10">
      <c r="A382" s="16">
        <v>381</v>
      </c>
      <c r="B382" s="16" t="s">
        <v>9</v>
      </c>
      <c r="C382" s="16" t="s">
        <v>11383</v>
      </c>
      <c r="D382" s="16" t="s">
        <v>11382</v>
      </c>
      <c r="E382" s="14">
        <v>98897</v>
      </c>
      <c r="F382" s="53">
        <v>5</v>
      </c>
      <c r="G382" s="113">
        <v>175</v>
      </c>
      <c r="H382" s="76"/>
      <c r="I382" s="79">
        <f t="shared" si="11"/>
        <v>0</v>
      </c>
      <c r="J382" s="78" t="str">
        <f t="shared" si="10"/>
        <v/>
      </c>
    </row>
    <row r="383" spans="1:10">
      <c r="A383" s="16">
        <v>382</v>
      </c>
      <c r="B383" s="16" t="s">
        <v>9</v>
      </c>
      <c r="C383" s="16" t="s">
        <v>11381</v>
      </c>
      <c r="D383" s="16" t="s">
        <v>183</v>
      </c>
      <c r="E383" s="14">
        <v>98897</v>
      </c>
      <c r="F383" s="53">
        <v>5</v>
      </c>
      <c r="G383" s="113">
        <v>3041.9333333333329</v>
      </c>
      <c r="H383" s="76"/>
      <c r="I383" s="79">
        <f t="shared" si="11"/>
        <v>0</v>
      </c>
      <c r="J383" s="78" t="str">
        <f t="shared" si="10"/>
        <v/>
      </c>
    </row>
    <row r="384" spans="1:10">
      <c r="A384" s="16">
        <v>383</v>
      </c>
      <c r="B384" s="16" t="s">
        <v>9</v>
      </c>
      <c r="C384" s="16" t="s">
        <v>11380</v>
      </c>
      <c r="D384" s="16" t="s">
        <v>1325</v>
      </c>
      <c r="E384" s="14">
        <v>98897</v>
      </c>
      <c r="F384" s="53">
        <v>5</v>
      </c>
      <c r="G384" s="113">
        <v>96.523333333333326</v>
      </c>
      <c r="H384" s="76"/>
      <c r="I384" s="79">
        <f t="shared" si="11"/>
        <v>0</v>
      </c>
      <c r="J384" s="78" t="str">
        <f t="shared" si="10"/>
        <v/>
      </c>
    </row>
    <row r="385" spans="1:10">
      <c r="A385" s="16">
        <v>384</v>
      </c>
      <c r="B385" s="16" t="s">
        <v>9</v>
      </c>
      <c r="C385" s="16" t="s">
        <v>11379</v>
      </c>
      <c r="D385" s="16" t="s">
        <v>11378</v>
      </c>
      <c r="E385" s="14">
        <v>98897</v>
      </c>
      <c r="F385" s="53">
        <v>5</v>
      </c>
      <c r="G385" s="113">
        <v>992.88</v>
      </c>
      <c r="H385" s="76"/>
      <c r="I385" s="79">
        <f t="shared" si="11"/>
        <v>0</v>
      </c>
      <c r="J385" s="78" t="str">
        <f t="shared" si="10"/>
        <v/>
      </c>
    </row>
    <row r="386" spans="1:10">
      <c r="A386" s="16">
        <v>385</v>
      </c>
      <c r="B386" s="16" t="s">
        <v>9</v>
      </c>
      <c r="C386" s="16" t="s">
        <v>11377</v>
      </c>
      <c r="D386" s="16" t="s">
        <v>11376</v>
      </c>
      <c r="E386" s="14">
        <v>98897</v>
      </c>
      <c r="F386" s="53">
        <v>5</v>
      </c>
      <c r="G386" s="113">
        <v>162.19999999999999</v>
      </c>
      <c r="H386" s="76"/>
      <c r="I386" s="79">
        <f t="shared" si="11"/>
        <v>0</v>
      </c>
      <c r="J386" s="78" t="str">
        <f t="shared" ref="J386:J449" si="12">IF(H:H&gt;G:G, "Above Estimated Unit Price", "")</f>
        <v/>
      </c>
    </row>
    <row r="387" spans="1:10">
      <c r="A387" s="16">
        <v>386</v>
      </c>
      <c r="B387" s="16" t="s">
        <v>9</v>
      </c>
      <c r="C387" s="16" t="s">
        <v>11375</v>
      </c>
      <c r="D387" s="16" t="s">
        <v>78</v>
      </c>
      <c r="E387" s="14">
        <v>98897</v>
      </c>
      <c r="F387" s="53">
        <v>66</v>
      </c>
      <c r="G387" s="113">
        <v>460.04</v>
      </c>
      <c r="H387" s="76"/>
      <c r="I387" s="79">
        <f t="shared" ref="I387:I450" si="13">H387*F387</f>
        <v>0</v>
      </c>
      <c r="J387" s="78" t="str">
        <f t="shared" si="12"/>
        <v/>
      </c>
    </row>
    <row r="388" spans="1:10">
      <c r="A388" s="16">
        <v>387</v>
      </c>
      <c r="B388" s="16" t="s">
        <v>9</v>
      </c>
      <c r="C388" s="16" t="s">
        <v>11374</v>
      </c>
      <c r="D388" s="16" t="s">
        <v>11373</v>
      </c>
      <c r="E388" s="14">
        <v>98897</v>
      </c>
      <c r="F388" s="53">
        <v>5</v>
      </c>
      <c r="G388" s="113">
        <v>277.3533333333333</v>
      </c>
      <c r="H388" s="76"/>
      <c r="I388" s="79">
        <f t="shared" si="13"/>
        <v>0</v>
      </c>
      <c r="J388" s="78" t="str">
        <f t="shared" si="12"/>
        <v/>
      </c>
    </row>
    <row r="389" spans="1:10">
      <c r="A389" s="16">
        <v>388</v>
      </c>
      <c r="B389" s="16" t="s">
        <v>9</v>
      </c>
      <c r="C389" s="16" t="s">
        <v>11372</v>
      </c>
      <c r="D389" s="16" t="s">
        <v>11371</v>
      </c>
      <c r="E389" s="14">
        <v>98897</v>
      </c>
      <c r="F389" s="53">
        <v>5</v>
      </c>
      <c r="G389" s="113">
        <v>3863.8333333333335</v>
      </c>
      <c r="H389" s="76"/>
      <c r="I389" s="79">
        <f t="shared" si="13"/>
        <v>0</v>
      </c>
      <c r="J389" s="78" t="str">
        <f t="shared" si="12"/>
        <v/>
      </c>
    </row>
    <row r="390" spans="1:10">
      <c r="A390" s="16">
        <v>389</v>
      </c>
      <c r="B390" s="16" t="s">
        <v>9</v>
      </c>
      <c r="C390" s="16" t="s">
        <v>11370</v>
      </c>
      <c r="D390" s="16" t="s">
        <v>2129</v>
      </c>
      <c r="E390" s="14">
        <v>98897</v>
      </c>
      <c r="F390" s="53">
        <v>5</v>
      </c>
      <c r="G390" s="113">
        <v>689.59333333333336</v>
      </c>
      <c r="H390" s="76"/>
      <c r="I390" s="79">
        <f t="shared" si="13"/>
        <v>0</v>
      </c>
      <c r="J390" s="78" t="str">
        <f t="shared" si="12"/>
        <v/>
      </c>
    </row>
    <row r="391" spans="1:10">
      <c r="A391" s="16">
        <v>390</v>
      </c>
      <c r="B391" s="16" t="s">
        <v>9</v>
      </c>
      <c r="C391" s="16" t="s">
        <v>11369</v>
      </c>
      <c r="D391" s="16" t="s">
        <v>11368</v>
      </c>
      <c r="E391" s="14">
        <v>98897</v>
      </c>
      <c r="F391" s="53">
        <v>5</v>
      </c>
      <c r="G391" s="113">
        <v>65</v>
      </c>
      <c r="H391" s="76"/>
      <c r="I391" s="79">
        <f t="shared" si="13"/>
        <v>0</v>
      </c>
      <c r="J391" s="78" t="str">
        <f t="shared" si="12"/>
        <v/>
      </c>
    </row>
    <row r="392" spans="1:10">
      <c r="A392" s="16">
        <v>391</v>
      </c>
      <c r="B392" s="16" t="s">
        <v>9</v>
      </c>
      <c r="C392" s="16" t="s">
        <v>11367</v>
      </c>
      <c r="D392" s="16" t="s">
        <v>11363</v>
      </c>
      <c r="E392" s="14">
        <v>75345</v>
      </c>
      <c r="F392" s="53">
        <v>7</v>
      </c>
      <c r="G392" s="113">
        <v>476.22666666666669</v>
      </c>
      <c r="H392" s="76"/>
      <c r="I392" s="79">
        <f t="shared" si="13"/>
        <v>0</v>
      </c>
      <c r="J392" s="78" t="str">
        <f t="shared" si="12"/>
        <v/>
      </c>
    </row>
    <row r="393" spans="1:10">
      <c r="A393" s="16">
        <v>392</v>
      </c>
      <c r="B393" s="16" t="s">
        <v>9</v>
      </c>
      <c r="C393" s="16" t="s">
        <v>11366</v>
      </c>
      <c r="D393" s="16" t="s">
        <v>11363</v>
      </c>
      <c r="E393" s="14">
        <v>75345</v>
      </c>
      <c r="F393" s="53">
        <v>10</v>
      </c>
      <c r="G393" s="113">
        <v>42.27</v>
      </c>
      <c r="H393" s="76"/>
      <c r="I393" s="79">
        <f t="shared" si="13"/>
        <v>0</v>
      </c>
      <c r="J393" s="78" t="str">
        <f t="shared" si="12"/>
        <v/>
      </c>
    </row>
    <row r="394" spans="1:10">
      <c r="A394" s="16">
        <v>393</v>
      </c>
      <c r="B394" s="16" t="s">
        <v>9</v>
      </c>
      <c r="C394" s="16" t="s">
        <v>11365</v>
      </c>
      <c r="D394" s="16" t="s">
        <v>11363</v>
      </c>
      <c r="E394" s="14">
        <v>98897</v>
      </c>
      <c r="F394" s="53">
        <v>10</v>
      </c>
      <c r="G394" s="113">
        <v>7.3599999999999994</v>
      </c>
      <c r="H394" s="76"/>
      <c r="I394" s="79">
        <f t="shared" si="13"/>
        <v>0</v>
      </c>
      <c r="J394" s="78" t="str">
        <f t="shared" si="12"/>
        <v/>
      </c>
    </row>
    <row r="395" spans="1:10">
      <c r="A395" s="16">
        <v>394</v>
      </c>
      <c r="B395" s="16" t="s">
        <v>9</v>
      </c>
      <c r="C395" s="16" t="s">
        <v>11364</v>
      </c>
      <c r="D395" s="16" t="s">
        <v>11363</v>
      </c>
      <c r="E395" s="14">
        <v>9036</v>
      </c>
      <c r="F395" s="53">
        <v>7</v>
      </c>
      <c r="G395" s="113">
        <v>19.466666666666669</v>
      </c>
      <c r="H395" s="76"/>
      <c r="I395" s="79">
        <f t="shared" si="13"/>
        <v>0</v>
      </c>
      <c r="J395" s="78" t="str">
        <f t="shared" si="12"/>
        <v/>
      </c>
    </row>
    <row r="396" spans="1:10">
      <c r="A396" s="16">
        <v>395</v>
      </c>
      <c r="B396" s="16" t="s">
        <v>9</v>
      </c>
      <c r="C396" s="16" t="s">
        <v>11362</v>
      </c>
      <c r="D396" s="16" t="s">
        <v>11361</v>
      </c>
      <c r="E396" s="14">
        <v>98897</v>
      </c>
      <c r="F396" s="53">
        <v>5</v>
      </c>
      <c r="G396" s="113">
        <v>325</v>
      </c>
      <c r="H396" s="76"/>
      <c r="I396" s="79">
        <f t="shared" si="13"/>
        <v>0</v>
      </c>
      <c r="J396" s="78" t="str">
        <f t="shared" si="12"/>
        <v/>
      </c>
    </row>
    <row r="397" spans="1:10">
      <c r="A397" s="16">
        <v>396</v>
      </c>
      <c r="B397" s="16" t="s">
        <v>9</v>
      </c>
      <c r="C397" s="16" t="s">
        <v>11360</v>
      </c>
      <c r="D397" s="16" t="s">
        <v>11359</v>
      </c>
      <c r="E397" s="14">
        <v>98897</v>
      </c>
      <c r="F397" s="53">
        <v>5</v>
      </c>
      <c r="G397" s="113">
        <v>350</v>
      </c>
      <c r="H397" s="76"/>
      <c r="I397" s="79">
        <f t="shared" si="13"/>
        <v>0</v>
      </c>
      <c r="J397" s="78" t="str">
        <f t="shared" si="12"/>
        <v/>
      </c>
    </row>
    <row r="398" spans="1:10">
      <c r="A398" s="16">
        <v>397</v>
      </c>
      <c r="B398" s="16" t="s">
        <v>9</v>
      </c>
      <c r="C398" s="16" t="s">
        <v>11358</v>
      </c>
      <c r="D398" s="16" t="s">
        <v>11357</v>
      </c>
      <c r="E398" s="14">
        <v>98897</v>
      </c>
      <c r="F398" s="53">
        <v>5</v>
      </c>
      <c r="G398" s="113">
        <v>350</v>
      </c>
      <c r="H398" s="76"/>
      <c r="I398" s="79">
        <f t="shared" si="13"/>
        <v>0</v>
      </c>
      <c r="J398" s="78" t="str">
        <f t="shared" si="12"/>
        <v/>
      </c>
    </row>
    <row r="399" spans="1:10">
      <c r="A399" s="16">
        <v>398</v>
      </c>
      <c r="B399" s="16" t="s">
        <v>9</v>
      </c>
      <c r="C399" s="16" t="s">
        <v>11356</v>
      </c>
      <c r="D399" s="16" t="s">
        <v>11355</v>
      </c>
      <c r="E399" s="14">
        <v>98897</v>
      </c>
      <c r="F399" s="53">
        <v>14</v>
      </c>
      <c r="G399" s="113">
        <v>156.3233333333333</v>
      </c>
      <c r="H399" s="76"/>
      <c r="I399" s="79">
        <f t="shared" si="13"/>
        <v>0</v>
      </c>
      <c r="J399" s="78" t="str">
        <f t="shared" si="12"/>
        <v/>
      </c>
    </row>
    <row r="400" spans="1:10">
      <c r="A400" s="16">
        <v>399</v>
      </c>
      <c r="B400" s="16" t="s">
        <v>9</v>
      </c>
      <c r="C400" s="16" t="s">
        <v>11354</v>
      </c>
      <c r="D400" s="16" t="s">
        <v>11353</v>
      </c>
      <c r="E400" s="14">
        <v>98897</v>
      </c>
      <c r="F400" s="53">
        <v>5</v>
      </c>
      <c r="G400" s="113">
        <v>1604.9433333333334</v>
      </c>
      <c r="H400" s="76"/>
      <c r="I400" s="79">
        <f t="shared" si="13"/>
        <v>0</v>
      </c>
      <c r="J400" s="78" t="str">
        <f t="shared" si="12"/>
        <v/>
      </c>
    </row>
    <row r="401" spans="1:10">
      <c r="A401" s="16">
        <v>400</v>
      </c>
      <c r="B401" s="16" t="s">
        <v>9</v>
      </c>
      <c r="C401" s="16" t="s">
        <v>11352</v>
      </c>
      <c r="D401" s="16" t="s">
        <v>11351</v>
      </c>
      <c r="E401" s="14">
        <v>98897</v>
      </c>
      <c r="F401" s="53">
        <f>8+6</f>
        <v>14</v>
      </c>
      <c r="G401" s="113">
        <v>12.65</v>
      </c>
      <c r="H401" s="76"/>
      <c r="I401" s="79">
        <f t="shared" si="13"/>
        <v>0</v>
      </c>
      <c r="J401" s="78" t="str">
        <f t="shared" si="12"/>
        <v/>
      </c>
    </row>
    <row r="402" spans="1:10">
      <c r="A402" s="16">
        <v>401</v>
      </c>
      <c r="B402" s="16" t="s">
        <v>9</v>
      </c>
      <c r="C402" s="16" t="s">
        <v>11350</v>
      </c>
      <c r="D402" s="16" t="s">
        <v>11349</v>
      </c>
      <c r="E402" s="14">
        <v>98897</v>
      </c>
      <c r="F402" s="53">
        <v>5</v>
      </c>
      <c r="G402" s="113">
        <v>96.98</v>
      </c>
      <c r="H402" s="76"/>
      <c r="I402" s="79">
        <f t="shared" si="13"/>
        <v>0</v>
      </c>
      <c r="J402" s="78" t="str">
        <f t="shared" si="12"/>
        <v/>
      </c>
    </row>
    <row r="403" spans="1:10">
      <c r="A403" s="16">
        <v>402</v>
      </c>
      <c r="B403" s="16" t="s">
        <v>9</v>
      </c>
      <c r="C403" s="16" t="s">
        <v>11348</v>
      </c>
      <c r="D403" s="16" t="s">
        <v>11347</v>
      </c>
      <c r="E403" s="14">
        <v>98897</v>
      </c>
      <c r="F403" s="53">
        <v>5</v>
      </c>
      <c r="G403" s="113">
        <v>5777.9766666666665</v>
      </c>
      <c r="H403" s="76"/>
      <c r="I403" s="79">
        <f t="shared" si="13"/>
        <v>0</v>
      </c>
      <c r="J403" s="78" t="str">
        <f t="shared" si="12"/>
        <v/>
      </c>
    </row>
    <row r="404" spans="1:10">
      <c r="A404" s="16">
        <v>403</v>
      </c>
      <c r="B404" s="16" t="s">
        <v>9</v>
      </c>
      <c r="C404" s="16" t="s">
        <v>11346</v>
      </c>
      <c r="D404" s="16" t="s">
        <v>11345</v>
      </c>
      <c r="E404" s="14">
        <v>98897</v>
      </c>
      <c r="F404" s="53">
        <v>5</v>
      </c>
      <c r="G404" s="113">
        <v>6456.47</v>
      </c>
      <c r="H404" s="76"/>
      <c r="I404" s="79">
        <f t="shared" si="13"/>
        <v>0</v>
      </c>
      <c r="J404" s="78" t="str">
        <f t="shared" si="12"/>
        <v/>
      </c>
    </row>
    <row r="405" spans="1:10">
      <c r="A405" s="16">
        <v>404</v>
      </c>
      <c r="B405" s="16" t="s">
        <v>9</v>
      </c>
      <c r="C405" s="16" t="s">
        <v>11344</v>
      </c>
      <c r="D405" s="16" t="s">
        <v>1637</v>
      </c>
      <c r="E405" s="14">
        <v>98897</v>
      </c>
      <c r="F405" s="53">
        <v>5</v>
      </c>
      <c r="G405" s="113">
        <v>1184.52</v>
      </c>
      <c r="H405" s="76"/>
      <c r="I405" s="79">
        <f t="shared" si="13"/>
        <v>0</v>
      </c>
      <c r="J405" s="78" t="str">
        <f t="shared" si="12"/>
        <v/>
      </c>
    </row>
    <row r="406" spans="1:10">
      <c r="A406" s="16">
        <v>405</v>
      </c>
      <c r="B406" s="16" t="s">
        <v>9</v>
      </c>
      <c r="C406" s="16" t="s">
        <v>11343</v>
      </c>
      <c r="D406" s="16" t="s">
        <v>249</v>
      </c>
      <c r="E406" s="14">
        <v>98897</v>
      </c>
      <c r="F406" s="53">
        <v>5</v>
      </c>
      <c r="G406" s="113">
        <v>101.12333333333333</v>
      </c>
      <c r="H406" s="76"/>
      <c r="I406" s="79">
        <f t="shared" si="13"/>
        <v>0</v>
      </c>
      <c r="J406" s="78" t="str">
        <f t="shared" si="12"/>
        <v/>
      </c>
    </row>
    <row r="407" spans="1:10">
      <c r="A407" s="16">
        <v>406</v>
      </c>
      <c r="B407" s="16" t="s">
        <v>9</v>
      </c>
      <c r="C407" s="16" t="s">
        <v>11342</v>
      </c>
      <c r="D407" s="16" t="s">
        <v>11341</v>
      </c>
      <c r="E407" s="14">
        <v>98897</v>
      </c>
      <c r="F407" s="53">
        <v>5</v>
      </c>
      <c r="G407" s="113">
        <v>350</v>
      </c>
      <c r="H407" s="76"/>
      <c r="I407" s="79">
        <f t="shared" si="13"/>
        <v>0</v>
      </c>
      <c r="J407" s="78" t="str">
        <f t="shared" si="12"/>
        <v/>
      </c>
    </row>
    <row r="408" spans="1:10">
      <c r="A408" s="16">
        <v>407</v>
      </c>
      <c r="B408" s="16" t="s">
        <v>9</v>
      </c>
      <c r="C408" s="16" t="s">
        <v>11340</v>
      </c>
      <c r="D408" s="16" t="s">
        <v>11339</v>
      </c>
      <c r="E408" s="14">
        <v>98897</v>
      </c>
      <c r="F408" s="53">
        <f>5+1</f>
        <v>6</v>
      </c>
      <c r="G408" s="113">
        <v>115.33</v>
      </c>
      <c r="H408" s="76"/>
      <c r="I408" s="79">
        <f t="shared" si="13"/>
        <v>0</v>
      </c>
      <c r="J408" s="78" t="str">
        <f t="shared" si="12"/>
        <v/>
      </c>
    </row>
    <row r="409" spans="1:10">
      <c r="A409" s="16">
        <v>408</v>
      </c>
      <c r="B409" s="16" t="s">
        <v>9</v>
      </c>
      <c r="C409" s="16" t="s">
        <v>11338</v>
      </c>
      <c r="D409" s="16" t="s">
        <v>1552</v>
      </c>
      <c r="E409" s="14">
        <v>98897</v>
      </c>
      <c r="F409" s="53">
        <v>9</v>
      </c>
      <c r="G409" s="113">
        <v>1005.9900000000001</v>
      </c>
      <c r="H409" s="76"/>
      <c r="I409" s="79">
        <f t="shared" si="13"/>
        <v>0</v>
      </c>
      <c r="J409" s="78" t="str">
        <f t="shared" si="12"/>
        <v/>
      </c>
    </row>
    <row r="410" spans="1:10">
      <c r="A410" s="16">
        <v>409</v>
      </c>
      <c r="B410" s="16" t="s">
        <v>9</v>
      </c>
      <c r="C410" s="16" t="s">
        <v>11337</v>
      </c>
      <c r="D410" s="16" t="s">
        <v>11335</v>
      </c>
      <c r="E410" s="14">
        <v>98897</v>
      </c>
      <c r="F410" s="53">
        <v>6</v>
      </c>
      <c r="G410" s="113">
        <v>623.19000000000005</v>
      </c>
      <c r="H410" s="76"/>
      <c r="I410" s="79">
        <f t="shared" si="13"/>
        <v>0</v>
      </c>
      <c r="J410" s="78" t="str">
        <f t="shared" si="12"/>
        <v/>
      </c>
    </row>
    <row r="411" spans="1:10">
      <c r="A411" s="16">
        <v>410</v>
      </c>
      <c r="B411" s="16" t="s">
        <v>9</v>
      </c>
      <c r="C411" s="16" t="s">
        <v>11336</v>
      </c>
      <c r="D411" s="16" t="s">
        <v>11335</v>
      </c>
      <c r="E411" s="14">
        <v>98897</v>
      </c>
      <c r="F411" s="53">
        <v>5</v>
      </c>
      <c r="G411" s="113">
        <v>1832.2066666666669</v>
      </c>
      <c r="H411" s="76"/>
      <c r="I411" s="79">
        <f t="shared" si="13"/>
        <v>0</v>
      </c>
      <c r="J411" s="78" t="str">
        <f t="shared" si="12"/>
        <v/>
      </c>
    </row>
    <row r="412" spans="1:10">
      <c r="A412" s="16">
        <v>411</v>
      </c>
      <c r="B412" s="16" t="s">
        <v>9</v>
      </c>
      <c r="C412" s="16" t="s">
        <v>11334</v>
      </c>
      <c r="D412" s="16" t="s">
        <v>11333</v>
      </c>
      <c r="E412" s="14">
        <v>98897</v>
      </c>
      <c r="F412" s="53">
        <v>5</v>
      </c>
      <c r="G412" s="113">
        <v>75</v>
      </c>
      <c r="H412" s="76"/>
      <c r="I412" s="79">
        <f t="shared" si="13"/>
        <v>0</v>
      </c>
      <c r="J412" s="78" t="str">
        <f t="shared" si="12"/>
        <v/>
      </c>
    </row>
    <row r="413" spans="1:10">
      <c r="A413" s="16">
        <v>412</v>
      </c>
      <c r="B413" s="16" t="s">
        <v>9</v>
      </c>
      <c r="C413" s="16" t="s">
        <v>11332</v>
      </c>
      <c r="D413" s="16" t="s">
        <v>11331</v>
      </c>
      <c r="E413" s="14">
        <v>98897</v>
      </c>
      <c r="F413" s="53">
        <v>27</v>
      </c>
      <c r="G413" s="113">
        <v>140.74</v>
      </c>
      <c r="H413" s="76"/>
      <c r="I413" s="79">
        <f t="shared" si="13"/>
        <v>0</v>
      </c>
      <c r="J413" s="78" t="str">
        <f t="shared" si="12"/>
        <v/>
      </c>
    </row>
    <row r="414" spans="1:10">
      <c r="A414" s="16">
        <v>413</v>
      </c>
      <c r="B414" s="16" t="s">
        <v>9</v>
      </c>
      <c r="C414" s="16" t="s">
        <v>11330</v>
      </c>
      <c r="D414" s="16" t="s">
        <v>11329</v>
      </c>
      <c r="E414" s="14">
        <v>98897</v>
      </c>
      <c r="F414" s="53">
        <v>5</v>
      </c>
      <c r="G414" s="113">
        <v>317.07</v>
      </c>
      <c r="H414" s="76"/>
      <c r="I414" s="79">
        <f t="shared" si="13"/>
        <v>0</v>
      </c>
      <c r="J414" s="78" t="str">
        <f t="shared" si="12"/>
        <v/>
      </c>
    </row>
    <row r="415" spans="1:10">
      <c r="A415" s="16">
        <v>414</v>
      </c>
      <c r="B415" s="16" t="s">
        <v>9</v>
      </c>
      <c r="C415" s="16" t="s">
        <v>11328</v>
      </c>
      <c r="D415" s="16" t="s">
        <v>1318</v>
      </c>
      <c r="E415" s="14">
        <v>98897</v>
      </c>
      <c r="F415" s="53">
        <v>8</v>
      </c>
      <c r="G415" s="113">
        <v>32</v>
      </c>
      <c r="H415" s="76"/>
      <c r="I415" s="79">
        <f t="shared" si="13"/>
        <v>0</v>
      </c>
      <c r="J415" s="78" t="str">
        <f t="shared" si="12"/>
        <v/>
      </c>
    </row>
    <row r="416" spans="1:10">
      <c r="A416" s="16">
        <v>415</v>
      </c>
      <c r="B416" s="16" t="s">
        <v>9</v>
      </c>
      <c r="C416" s="16" t="s">
        <v>11327</v>
      </c>
      <c r="D416" s="16" t="s">
        <v>1318</v>
      </c>
      <c r="E416" s="14">
        <v>98897</v>
      </c>
      <c r="F416" s="53">
        <v>8</v>
      </c>
      <c r="G416" s="113">
        <v>32</v>
      </c>
      <c r="H416" s="76"/>
      <c r="I416" s="79">
        <f t="shared" si="13"/>
        <v>0</v>
      </c>
      <c r="J416" s="78" t="str">
        <f t="shared" si="12"/>
        <v/>
      </c>
    </row>
    <row r="417" spans="1:10">
      <c r="A417" s="16">
        <v>416</v>
      </c>
      <c r="B417" s="16" t="s">
        <v>9</v>
      </c>
      <c r="C417" s="16" t="s">
        <v>11326</v>
      </c>
      <c r="D417" s="16" t="s">
        <v>1318</v>
      </c>
      <c r="E417" s="14">
        <v>98897</v>
      </c>
      <c r="F417" s="53">
        <v>9</v>
      </c>
      <c r="G417" s="113">
        <v>35.57</v>
      </c>
      <c r="H417" s="76"/>
      <c r="I417" s="79">
        <f t="shared" si="13"/>
        <v>0</v>
      </c>
      <c r="J417" s="78" t="str">
        <f t="shared" si="12"/>
        <v/>
      </c>
    </row>
    <row r="418" spans="1:10">
      <c r="A418" s="16">
        <v>417</v>
      </c>
      <c r="B418" s="16" t="s">
        <v>9</v>
      </c>
      <c r="C418" s="16" t="s">
        <v>11325</v>
      </c>
      <c r="D418" s="16" t="s">
        <v>11324</v>
      </c>
      <c r="E418" s="14">
        <v>98897</v>
      </c>
      <c r="F418" s="53">
        <v>5</v>
      </c>
      <c r="G418" s="113">
        <v>715</v>
      </c>
      <c r="H418" s="76"/>
      <c r="I418" s="79">
        <f t="shared" si="13"/>
        <v>0</v>
      </c>
      <c r="J418" s="78" t="str">
        <f t="shared" si="12"/>
        <v/>
      </c>
    </row>
    <row r="419" spans="1:10">
      <c r="A419" s="16">
        <v>418</v>
      </c>
      <c r="B419" s="16" t="s">
        <v>9</v>
      </c>
      <c r="C419" s="16" t="s">
        <v>11323</v>
      </c>
      <c r="D419" s="16" t="s">
        <v>11322</v>
      </c>
      <c r="E419" s="14">
        <v>98897</v>
      </c>
      <c r="F419" s="53">
        <v>5</v>
      </c>
      <c r="G419" s="113">
        <v>715</v>
      </c>
      <c r="H419" s="76"/>
      <c r="I419" s="79">
        <f t="shared" si="13"/>
        <v>0</v>
      </c>
      <c r="J419" s="78" t="str">
        <f t="shared" si="12"/>
        <v/>
      </c>
    </row>
    <row r="420" spans="1:10">
      <c r="A420" s="16">
        <v>419</v>
      </c>
      <c r="B420" s="16" t="s">
        <v>9</v>
      </c>
      <c r="C420" s="16" t="s">
        <v>11321</v>
      </c>
      <c r="D420" s="16" t="s">
        <v>2156</v>
      </c>
      <c r="E420" s="14">
        <v>98897</v>
      </c>
      <c r="F420" s="53">
        <v>10</v>
      </c>
      <c r="G420" s="113">
        <v>72.11</v>
      </c>
      <c r="H420" s="76"/>
      <c r="I420" s="79">
        <f t="shared" si="13"/>
        <v>0</v>
      </c>
      <c r="J420" s="78" t="str">
        <f t="shared" si="12"/>
        <v/>
      </c>
    </row>
    <row r="421" spans="1:10">
      <c r="A421" s="16">
        <v>420</v>
      </c>
      <c r="B421" s="16" t="s">
        <v>9</v>
      </c>
      <c r="C421" s="16" t="s">
        <v>11320</v>
      </c>
      <c r="D421" s="16" t="s">
        <v>1353</v>
      </c>
      <c r="E421" s="14">
        <v>98897</v>
      </c>
      <c r="F421" s="53">
        <f>19+1</f>
        <v>20</v>
      </c>
      <c r="G421" s="113">
        <v>28.16</v>
      </c>
      <c r="H421" s="76"/>
      <c r="I421" s="79">
        <f t="shared" si="13"/>
        <v>0</v>
      </c>
      <c r="J421" s="78" t="str">
        <f t="shared" si="12"/>
        <v/>
      </c>
    </row>
    <row r="422" spans="1:10">
      <c r="A422" s="16">
        <v>421</v>
      </c>
      <c r="B422" s="16" t="s">
        <v>9</v>
      </c>
      <c r="C422" s="16" t="s">
        <v>11319</v>
      </c>
      <c r="D422" s="16" t="s">
        <v>11318</v>
      </c>
      <c r="E422" s="14">
        <v>98897</v>
      </c>
      <c r="F422" s="53">
        <v>5</v>
      </c>
      <c r="G422" s="113">
        <v>5643.36</v>
      </c>
      <c r="H422" s="76"/>
      <c r="I422" s="79">
        <f t="shared" si="13"/>
        <v>0</v>
      </c>
      <c r="J422" s="78" t="str">
        <f t="shared" si="12"/>
        <v/>
      </c>
    </row>
    <row r="423" spans="1:10">
      <c r="A423" s="16">
        <v>422</v>
      </c>
      <c r="B423" s="16" t="s">
        <v>9</v>
      </c>
      <c r="C423" s="16" t="s">
        <v>11317</v>
      </c>
      <c r="D423" s="16" t="s">
        <v>11316</v>
      </c>
      <c r="E423" s="14">
        <v>98897</v>
      </c>
      <c r="F423" s="53">
        <v>8</v>
      </c>
      <c r="G423" s="113">
        <v>45.21</v>
      </c>
      <c r="H423" s="76"/>
      <c r="I423" s="79">
        <f t="shared" si="13"/>
        <v>0</v>
      </c>
      <c r="J423" s="78" t="str">
        <f t="shared" si="12"/>
        <v/>
      </c>
    </row>
    <row r="424" spans="1:10">
      <c r="A424" s="16">
        <v>423</v>
      </c>
      <c r="B424" s="16" t="s">
        <v>9</v>
      </c>
      <c r="C424" s="16" t="s">
        <v>11315</v>
      </c>
      <c r="D424" s="16" t="s">
        <v>11314</v>
      </c>
      <c r="E424" s="14">
        <v>98897</v>
      </c>
      <c r="F424" s="53">
        <v>5</v>
      </c>
      <c r="G424" s="113">
        <v>770</v>
      </c>
      <c r="H424" s="76"/>
      <c r="I424" s="79">
        <f t="shared" si="13"/>
        <v>0</v>
      </c>
      <c r="J424" s="78" t="str">
        <f t="shared" si="12"/>
        <v/>
      </c>
    </row>
    <row r="425" spans="1:10">
      <c r="A425" s="16">
        <v>424</v>
      </c>
      <c r="B425" s="16" t="s">
        <v>9</v>
      </c>
      <c r="C425" s="16" t="s">
        <v>11313</v>
      </c>
      <c r="D425" s="16" t="s">
        <v>367</v>
      </c>
      <c r="E425" s="14">
        <v>98897</v>
      </c>
      <c r="F425" s="53">
        <v>44</v>
      </c>
      <c r="G425" s="113">
        <v>23.85</v>
      </c>
      <c r="H425" s="76"/>
      <c r="I425" s="79">
        <f t="shared" si="13"/>
        <v>0</v>
      </c>
      <c r="J425" s="78" t="str">
        <f t="shared" si="12"/>
        <v/>
      </c>
    </row>
    <row r="426" spans="1:10">
      <c r="A426" s="16">
        <v>425</v>
      </c>
      <c r="B426" s="16" t="s">
        <v>9</v>
      </c>
      <c r="C426" s="16" t="s">
        <v>11312</v>
      </c>
      <c r="D426" s="16" t="s">
        <v>2156</v>
      </c>
      <c r="E426" s="14">
        <v>98897</v>
      </c>
      <c r="F426" s="53">
        <v>6</v>
      </c>
      <c r="G426" s="113">
        <v>46.45333333333334</v>
      </c>
      <c r="H426" s="76"/>
      <c r="I426" s="79">
        <f t="shared" si="13"/>
        <v>0</v>
      </c>
      <c r="J426" s="78" t="str">
        <f t="shared" si="12"/>
        <v/>
      </c>
    </row>
    <row r="427" spans="1:10">
      <c r="A427" s="16">
        <v>426</v>
      </c>
      <c r="B427" s="16" t="s">
        <v>9</v>
      </c>
      <c r="C427" s="16" t="s">
        <v>11311</v>
      </c>
      <c r="D427" s="16" t="s">
        <v>11310</v>
      </c>
      <c r="E427" s="14">
        <v>98897</v>
      </c>
      <c r="F427" s="53">
        <v>5</v>
      </c>
      <c r="G427" s="113">
        <v>3110.17</v>
      </c>
      <c r="H427" s="76"/>
      <c r="I427" s="79">
        <f t="shared" si="13"/>
        <v>0</v>
      </c>
      <c r="J427" s="78" t="str">
        <f t="shared" si="12"/>
        <v/>
      </c>
    </row>
    <row r="428" spans="1:10">
      <c r="A428" s="16">
        <v>427</v>
      </c>
      <c r="B428" s="16" t="s">
        <v>9</v>
      </c>
      <c r="C428" s="16" t="s">
        <v>11309</v>
      </c>
      <c r="D428" s="16" t="s">
        <v>11308</v>
      </c>
      <c r="E428" s="14">
        <v>98897</v>
      </c>
      <c r="F428" s="53">
        <v>5</v>
      </c>
      <c r="G428" s="113">
        <v>2047.62</v>
      </c>
      <c r="H428" s="76"/>
      <c r="I428" s="79">
        <f t="shared" si="13"/>
        <v>0</v>
      </c>
      <c r="J428" s="78" t="str">
        <f t="shared" si="12"/>
        <v/>
      </c>
    </row>
    <row r="429" spans="1:10">
      <c r="A429" s="16">
        <v>428</v>
      </c>
      <c r="B429" s="16" t="s">
        <v>9</v>
      </c>
      <c r="C429" s="16" t="s">
        <v>11307</v>
      </c>
      <c r="D429" s="16" t="s">
        <v>11306</v>
      </c>
      <c r="E429" s="14">
        <v>98897</v>
      </c>
      <c r="F429" s="53">
        <v>10</v>
      </c>
      <c r="G429" s="113">
        <v>160</v>
      </c>
      <c r="H429" s="76"/>
      <c r="I429" s="79">
        <f t="shared" si="13"/>
        <v>0</v>
      </c>
      <c r="J429" s="78" t="str">
        <f t="shared" si="12"/>
        <v/>
      </c>
    </row>
    <row r="430" spans="1:10">
      <c r="A430" s="16">
        <v>429</v>
      </c>
      <c r="B430" s="16" t="s">
        <v>9</v>
      </c>
      <c r="C430" s="16" t="s">
        <v>11305</v>
      </c>
      <c r="D430" s="16" t="s">
        <v>11304</v>
      </c>
      <c r="E430" s="14">
        <v>98897</v>
      </c>
      <c r="F430" s="53">
        <v>10</v>
      </c>
      <c r="G430" s="113">
        <v>200</v>
      </c>
      <c r="H430" s="76"/>
      <c r="I430" s="79">
        <f t="shared" si="13"/>
        <v>0</v>
      </c>
      <c r="J430" s="78" t="str">
        <f t="shared" si="12"/>
        <v/>
      </c>
    </row>
    <row r="431" spans="1:10">
      <c r="A431" s="16">
        <v>430</v>
      </c>
      <c r="B431" s="16" t="s">
        <v>9</v>
      </c>
      <c r="C431" s="16" t="s">
        <v>11303</v>
      </c>
      <c r="D431" s="16" t="s">
        <v>11298</v>
      </c>
      <c r="E431" s="14">
        <v>98897</v>
      </c>
      <c r="F431" s="53">
        <v>5</v>
      </c>
      <c r="G431" s="113">
        <v>143.04999999999998</v>
      </c>
      <c r="H431" s="76"/>
      <c r="I431" s="79">
        <f t="shared" si="13"/>
        <v>0</v>
      </c>
      <c r="J431" s="78" t="str">
        <f t="shared" si="12"/>
        <v/>
      </c>
    </row>
    <row r="432" spans="1:10">
      <c r="A432" s="16">
        <v>431</v>
      </c>
      <c r="B432" s="16" t="s">
        <v>9</v>
      </c>
      <c r="C432" s="16" t="s">
        <v>11302</v>
      </c>
      <c r="D432" s="16" t="s">
        <v>11298</v>
      </c>
      <c r="E432" s="14">
        <v>98897</v>
      </c>
      <c r="F432" s="53">
        <v>5</v>
      </c>
      <c r="G432" s="113">
        <v>50.806666666666672</v>
      </c>
      <c r="H432" s="76"/>
      <c r="I432" s="79">
        <f t="shared" si="13"/>
        <v>0</v>
      </c>
      <c r="J432" s="78" t="str">
        <f t="shared" si="12"/>
        <v/>
      </c>
    </row>
    <row r="433" spans="1:10">
      <c r="A433" s="16">
        <v>432</v>
      </c>
      <c r="B433" s="16" t="s">
        <v>9</v>
      </c>
      <c r="C433" s="16" t="s">
        <v>11301</v>
      </c>
      <c r="D433" s="16" t="s">
        <v>11298</v>
      </c>
      <c r="E433" s="14">
        <v>98897</v>
      </c>
      <c r="F433" s="53">
        <v>5</v>
      </c>
      <c r="G433" s="113">
        <v>1503.6933333333334</v>
      </c>
      <c r="H433" s="76"/>
      <c r="I433" s="79">
        <f t="shared" si="13"/>
        <v>0</v>
      </c>
      <c r="J433" s="78" t="str">
        <f t="shared" si="12"/>
        <v/>
      </c>
    </row>
    <row r="434" spans="1:10">
      <c r="A434" s="16">
        <v>433</v>
      </c>
      <c r="B434" s="16" t="s">
        <v>9</v>
      </c>
      <c r="C434" s="16" t="s">
        <v>11300</v>
      </c>
      <c r="D434" s="16" t="s">
        <v>11298</v>
      </c>
      <c r="E434" s="14">
        <v>98897</v>
      </c>
      <c r="F434" s="53">
        <v>5</v>
      </c>
      <c r="G434" s="113">
        <v>793.17666666666673</v>
      </c>
      <c r="H434" s="76"/>
      <c r="I434" s="79">
        <f t="shared" si="13"/>
        <v>0</v>
      </c>
      <c r="J434" s="78" t="str">
        <f t="shared" si="12"/>
        <v/>
      </c>
    </row>
    <row r="435" spans="1:10">
      <c r="A435" s="16">
        <v>434</v>
      </c>
      <c r="B435" s="16" t="s">
        <v>9</v>
      </c>
      <c r="C435" s="16" t="s">
        <v>11299</v>
      </c>
      <c r="D435" s="16" t="s">
        <v>11298</v>
      </c>
      <c r="E435" s="14">
        <v>98897</v>
      </c>
      <c r="F435" s="53">
        <v>5</v>
      </c>
      <c r="G435" s="113">
        <v>705.2266666666668</v>
      </c>
      <c r="H435" s="76"/>
      <c r="I435" s="79">
        <f t="shared" si="13"/>
        <v>0</v>
      </c>
      <c r="J435" s="78" t="str">
        <f t="shared" si="12"/>
        <v/>
      </c>
    </row>
    <row r="436" spans="1:10">
      <c r="A436" s="16">
        <v>435</v>
      </c>
      <c r="B436" s="16" t="s">
        <v>9</v>
      </c>
      <c r="C436" s="16" t="s">
        <v>11297</v>
      </c>
      <c r="D436" s="16" t="s">
        <v>11296</v>
      </c>
      <c r="E436" s="14">
        <v>98897</v>
      </c>
      <c r="F436" s="53">
        <v>5</v>
      </c>
      <c r="G436" s="113">
        <v>2084.1766666666667</v>
      </c>
      <c r="H436" s="76"/>
      <c r="I436" s="79">
        <f t="shared" si="13"/>
        <v>0</v>
      </c>
      <c r="J436" s="78" t="str">
        <f t="shared" si="12"/>
        <v/>
      </c>
    </row>
    <row r="437" spans="1:10">
      <c r="A437" s="16">
        <v>436</v>
      </c>
      <c r="B437" s="16" t="s">
        <v>9</v>
      </c>
      <c r="C437" s="16" t="s">
        <v>11295</v>
      </c>
      <c r="D437" s="16" t="s">
        <v>11294</v>
      </c>
      <c r="E437" s="14">
        <v>98897</v>
      </c>
      <c r="F437" s="53">
        <v>5</v>
      </c>
      <c r="G437" s="113">
        <v>1533.33</v>
      </c>
      <c r="H437" s="76"/>
      <c r="I437" s="79">
        <f t="shared" si="13"/>
        <v>0</v>
      </c>
      <c r="J437" s="78" t="str">
        <f t="shared" si="12"/>
        <v/>
      </c>
    </row>
    <row r="438" spans="1:10">
      <c r="A438" s="16">
        <v>437</v>
      </c>
      <c r="B438" s="16" t="s">
        <v>9</v>
      </c>
      <c r="C438" s="16" t="s">
        <v>11293</v>
      </c>
      <c r="D438" s="16" t="s">
        <v>11292</v>
      </c>
      <c r="E438" s="14">
        <v>98897</v>
      </c>
      <c r="F438" s="53">
        <v>5</v>
      </c>
      <c r="G438" s="113">
        <v>6758.24</v>
      </c>
      <c r="H438" s="76"/>
      <c r="I438" s="79">
        <f t="shared" si="13"/>
        <v>0</v>
      </c>
      <c r="J438" s="78" t="str">
        <f t="shared" si="12"/>
        <v/>
      </c>
    </row>
    <row r="439" spans="1:10">
      <c r="A439" s="16">
        <v>438</v>
      </c>
      <c r="B439" s="16" t="s">
        <v>9</v>
      </c>
      <c r="C439" s="16" t="s">
        <v>11291</v>
      </c>
      <c r="D439" s="16" t="s">
        <v>11290</v>
      </c>
      <c r="E439" s="14">
        <v>98897</v>
      </c>
      <c r="F439" s="53">
        <v>5</v>
      </c>
      <c r="G439" s="113">
        <v>75</v>
      </c>
      <c r="H439" s="76"/>
      <c r="I439" s="79">
        <f t="shared" si="13"/>
        <v>0</v>
      </c>
      <c r="J439" s="78" t="str">
        <f t="shared" si="12"/>
        <v/>
      </c>
    </row>
    <row r="440" spans="1:10">
      <c r="A440" s="16">
        <v>439</v>
      </c>
      <c r="B440" s="16" t="s">
        <v>9</v>
      </c>
      <c r="C440" s="16" t="s">
        <v>11289</v>
      </c>
      <c r="D440" s="16" t="s">
        <v>1562</v>
      </c>
      <c r="E440" s="14">
        <v>98897</v>
      </c>
      <c r="F440" s="53">
        <v>5</v>
      </c>
      <c r="G440" s="113">
        <v>1016.61</v>
      </c>
      <c r="H440" s="76"/>
      <c r="I440" s="79">
        <f t="shared" si="13"/>
        <v>0</v>
      </c>
      <c r="J440" s="78" t="str">
        <f t="shared" si="12"/>
        <v/>
      </c>
    </row>
    <row r="441" spans="1:10">
      <c r="A441" s="16">
        <v>440</v>
      </c>
      <c r="B441" s="16" t="s">
        <v>9</v>
      </c>
      <c r="C441" s="16" t="s">
        <v>11288</v>
      </c>
      <c r="D441" s="16" t="s">
        <v>11287</v>
      </c>
      <c r="E441" s="14">
        <v>98897</v>
      </c>
      <c r="F441" s="53">
        <v>16</v>
      </c>
      <c r="G441" s="113">
        <v>356.74</v>
      </c>
      <c r="H441" s="76"/>
      <c r="I441" s="79">
        <f t="shared" si="13"/>
        <v>0</v>
      </c>
      <c r="J441" s="78" t="str">
        <f t="shared" si="12"/>
        <v/>
      </c>
    </row>
    <row r="442" spans="1:10">
      <c r="A442" s="16">
        <v>441</v>
      </c>
      <c r="B442" s="16" t="s">
        <v>9</v>
      </c>
      <c r="C442" s="16" t="s">
        <v>11286</v>
      </c>
      <c r="D442" s="16" t="s">
        <v>11285</v>
      </c>
      <c r="E442" s="14">
        <v>98897</v>
      </c>
      <c r="F442" s="53">
        <v>5</v>
      </c>
      <c r="G442" s="113">
        <v>3718.52</v>
      </c>
      <c r="H442" s="76"/>
      <c r="I442" s="79">
        <f t="shared" si="13"/>
        <v>0</v>
      </c>
      <c r="J442" s="78" t="str">
        <f t="shared" si="12"/>
        <v/>
      </c>
    </row>
    <row r="443" spans="1:10">
      <c r="A443" s="16">
        <v>442</v>
      </c>
      <c r="B443" s="16" t="s">
        <v>9</v>
      </c>
      <c r="C443" s="16" t="s">
        <v>11284</v>
      </c>
      <c r="D443" s="16" t="s">
        <v>1556</v>
      </c>
      <c r="E443" s="14">
        <v>98897</v>
      </c>
      <c r="F443" s="53">
        <v>16</v>
      </c>
      <c r="G443" s="113">
        <v>1017.65</v>
      </c>
      <c r="H443" s="76"/>
      <c r="I443" s="79">
        <f t="shared" si="13"/>
        <v>0</v>
      </c>
      <c r="J443" s="78" t="str">
        <f t="shared" si="12"/>
        <v/>
      </c>
    </row>
    <row r="444" spans="1:10">
      <c r="A444" s="16">
        <v>443</v>
      </c>
      <c r="B444" s="16" t="s">
        <v>9</v>
      </c>
      <c r="C444" s="16" t="s">
        <v>11283</v>
      </c>
      <c r="D444" s="16" t="s">
        <v>1927</v>
      </c>
      <c r="E444" s="14" t="s">
        <v>1368</v>
      </c>
      <c r="F444" s="53">
        <v>5</v>
      </c>
      <c r="G444" s="113">
        <v>603</v>
      </c>
      <c r="H444" s="76"/>
      <c r="I444" s="79">
        <f t="shared" si="13"/>
        <v>0</v>
      </c>
      <c r="J444" s="78" t="str">
        <f t="shared" si="12"/>
        <v/>
      </c>
    </row>
    <row r="445" spans="1:10">
      <c r="A445" s="16">
        <v>444</v>
      </c>
      <c r="B445" s="16" t="s">
        <v>9</v>
      </c>
      <c r="C445" s="16" t="s">
        <v>11282</v>
      </c>
      <c r="D445" s="16" t="s">
        <v>2089</v>
      </c>
      <c r="E445" s="14">
        <v>98897</v>
      </c>
      <c r="F445" s="53">
        <v>37</v>
      </c>
      <c r="G445" s="113">
        <v>18.893333333333334</v>
      </c>
      <c r="H445" s="76"/>
      <c r="I445" s="79">
        <f t="shared" si="13"/>
        <v>0</v>
      </c>
      <c r="J445" s="78" t="str">
        <f t="shared" si="12"/>
        <v/>
      </c>
    </row>
    <row r="446" spans="1:10">
      <c r="A446" s="16">
        <v>445</v>
      </c>
      <c r="B446" s="16" t="s">
        <v>9</v>
      </c>
      <c r="C446" s="16" t="s">
        <v>11281</v>
      </c>
      <c r="D446" s="16" t="s">
        <v>2129</v>
      </c>
      <c r="E446" s="14">
        <v>98897</v>
      </c>
      <c r="F446" s="53">
        <v>5</v>
      </c>
      <c r="G446" s="113">
        <v>13.383333333333335</v>
      </c>
      <c r="H446" s="76"/>
      <c r="I446" s="79">
        <f t="shared" si="13"/>
        <v>0</v>
      </c>
      <c r="J446" s="78" t="str">
        <f t="shared" si="12"/>
        <v/>
      </c>
    </row>
    <row r="447" spans="1:10">
      <c r="A447" s="16">
        <v>446</v>
      </c>
      <c r="B447" s="16" t="s">
        <v>9</v>
      </c>
      <c r="C447" s="16" t="s">
        <v>11280</v>
      </c>
      <c r="D447" s="16" t="s">
        <v>11279</v>
      </c>
      <c r="E447" s="14">
        <v>98897</v>
      </c>
      <c r="F447" s="53">
        <v>5</v>
      </c>
      <c r="G447" s="113">
        <v>60.006666666666661</v>
      </c>
      <c r="H447" s="76"/>
      <c r="I447" s="79">
        <f t="shared" si="13"/>
        <v>0</v>
      </c>
      <c r="J447" s="78" t="str">
        <f t="shared" si="12"/>
        <v/>
      </c>
    </row>
    <row r="448" spans="1:10">
      <c r="A448" s="16">
        <v>447</v>
      </c>
      <c r="B448" s="16" t="s">
        <v>9</v>
      </c>
      <c r="C448" s="16" t="s">
        <v>11278</v>
      </c>
      <c r="D448" s="16" t="s">
        <v>11277</v>
      </c>
      <c r="E448" s="14">
        <v>98897</v>
      </c>
      <c r="F448" s="53">
        <v>5</v>
      </c>
      <c r="G448" s="113">
        <v>549.34</v>
      </c>
      <c r="H448" s="76"/>
      <c r="I448" s="79">
        <f t="shared" si="13"/>
        <v>0</v>
      </c>
      <c r="J448" s="78" t="str">
        <f t="shared" si="12"/>
        <v/>
      </c>
    </row>
    <row r="449" spans="1:10">
      <c r="A449" s="16">
        <v>448</v>
      </c>
      <c r="B449" s="16" t="s">
        <v>9</v>
      </c>
      <c r="C449" s="16" t="s">
        <v>11276</v>
      </c>
      <c r="D449" s="16" t="s">
        <v>11275</v>
      </c>
      <c r="E449" s="14">
        <v>61186</v>
      </c>
      <c r="F449" s="53">
        <v>16</v>
      </c>
      <c r="G449" s="113">
        <v>154.69</v>
      </c>
      <c r="H449" s="76"/>
      <c r="I449" s="79">
        <f t="shared" si="13"/>
        <v>0</v>
      </c>
      <c r="J449" s="78" t="str">
        <f t="shared" si="12"/>
        <v/>
      </c>
    </row>
    <row r="450" spans="1:10">
      <c r="A450" s="16">
        <v>449</v>
      </c>
      <c r="B450" s="16" t="s">
        <v>9</v>
      </c>
      <c r="C450" s="16" t="s">
        <v>11274</v>
      </c>
      <c r="D450" s="16" t="s">
        <v>11273</v>
      </c>
      <c r="E450" s="14">
        <v>99193</v>
      </c>
      <c r="F450" s="53">
        <v>5</v>
      </c>
      <c r="G450" s="113">
        <v>256.36666666666667</v>
      </c>
      <c r="H450" s="76"/>
      <c r="I450" s="79">
        <f t="shared" si="13"/>
        <v>0</v>
      </c>
      <c r="J450" s="78" t="str">
        <f t="shared" ref="J450:J513" si="14">IF(H:H&gt;G:G, "Above Estimated Unit Price", "")</f>
        <v/>
      </c>
    </row>
    <row r="451" spans="1:10">
      <c r="A451" s="16">
        <v>450</v>
      </c>
      <c r="B451" s="16" t="s">
        <v>9</v>
      </c>
      <c r="C451" s="16" t="s">
        <v>11272</v>
      </c>
      <c r="D451" s="16" t="s">
        <v>11270</v>
      </c>
      <c r="E451" s="14">
        <v>98897</v>
      </c>
      <c r="F451" s="53">
        <v>8</v>
      </c>
      <c r="G451" s="113">
        <v>16.806666666666668</v>
      </c>
      <c r="H451" s="76"/>
      <c r="I451" s="79">
        <f t="shared" ref="I451:I514" si="15">H451*F451</f>
        <v>0</v>
      </c>
      <c r="J451" s="78" t="str">
        <f t="shared" si="14"/>
        <v/>
      </c>
    </row>
    <row r="452" spans="1:10">
      <c r="A452" s="16">
        <v>451</v>
      </c>
      <c r="B452" s="16" t="s">
        <v>9</v>
      </c>
      <c r="C452" s="16" t="s">
        <v>11271</v>
      </c>
      <c r="D452" s="16" t="s">
        <v>11270</v>
      </c>
      <c r="E452" s="14">
        <v>98897</v>
      </c>
      <c r="F452" s="53">
        <v>9</v>
      </c>
      <c r="G452" s="113">
        <v>137.07333333333335</v>
      </c>
      <c r="H452" s="76"/>
      <c r="I452" s="79">
        <f t="shared" si="15"/>
        <v>0</v>
      </c>
      <c r="J452" s="78" t="str">
        <f t="shared" si="14"/>
        <v/>
      </c>
    </row>
    <row r="453" spans="1:10">
      <c r="A453" s="16">
        <v>452</v>
      </c>
      <c r="B453" s="16" t="s">
        <v>9</v>
      </c>
      <c r="C453" s="16" t="s">
        <v>11269</v>
      </c>
      <c r="D453" s="16" t="s">
        <v>11267</v>
      </c>
      <c r="E453" s="14">
        <v>98897</v>
      </c>
      <c r="F453" s="53">
        <v>20</v>
      </c>
      <c r="G453" s="113">
        <v>8033</v>
      </c>
      <c r="H453" s="76"/>
      <c r="I453" s="79">
        <f t="shared" si="15"/>
        <v>0</v>
      </c>
      <c r="J453" s="78" t="str">
        <f t="shared" si="14"/>
        <v/>
      </c>
    </row>
    <row r="454" spans="1:10">
      <c r="A454" s="16">
        <v>453</v>
      </c>
      <c r="B454" s="16" t="s">
        <v>9</v>
      </c>
      <c r="C454" s="16" t="s">
        <v>11268</v>
      </c>
      <c r="D454" s="16" t="s">
        <v>11267</v>
      </c>
      <c r="E454" s="14">
        <v>98897</v>
      </c>
      <c r="F454" s="53">
        <v>5</v>
      </c>
      <c r="G454" s="113">
        <v>8033.37</v>
      </c>
      <c r="H454" s="76"/>
      <c r="I454" s="79">
        <f t="shared" si="15"/>
        <v>0</v>
      </c>
      <c r="J454" s="78" t="str">
        <f t="shared" si="14"/>
        <v/>
      </c>
    </row>
    <row r="455" spans="1:10">
      <c r="A455" s="16">
        <v>454</v>
      </c>
      <c r="B455" s="16" t="s">
        <v>9</v>
      </c>
      <c r="C455" s="16" t="s">
        <v>1370</v>
      </c>
      <c r="D455" s="16" t="s">
        <v>1369</v>
      </c>
      <c r="E455" s="14" t="s">
        <v>1368</v>
      </c>
      <c r="F455" s="53">
        <v>5</v>
      </c>
      <c r="G455" s="113">
        <v>649.97</v>
      </c>
      <c r="H455" s="76"/>
      <c r="I455" s="79">
        <f t="shared" si="15"/>
        <v>0</v>
      </c>
      <c r="J455" s="78" t="str">
        <f t="shared" si="14"/>
        <v/>
      </c>
    </row>
    <row r="456" spans="1:10">
      <c r="A456" s="16">
        <v>455</v>
      </c>
      <c r="B456" s="16" t="s">
        <v>9</v>
      </c>
      <c r="C456" s="16" t="s">
        <v>1364</v>
      </c>
      <c r="D456" s="16" t="s">
        <v>193</v>
      </c>
      <c r="E456" s="14">
        <v>72914</v>
      </c>
      <c r="F456" s="53">
        <v>5</v>
      </c>
      <c r="G456" s="113">
        <v>15.893333333333333</v>
      </c>
      <c r="H456" s="76"/>
      <c r="I456" s="79">
        <f t="shared" si="15"/>
        <v>0</v>
      </c>
      <c r="J456" s="78" t="str">
        <f t="shared" si="14"/>
        <v/>
      </c>
    </row>
    <row r="457" spans="1:10">
      <c r="A457" s="16">
        <v>456</v>
      </c>
      <c r="B457" s="16" t="s">
        <v>9</v>
      </c>
      <c r="C457" s="16" t="s">
        <v>11266</v>
      </c>
      <c r="D457" s="16" t="s">
        <v>11119</v>
      </c>
      <c r="E457" s="14">
        <v>58536</v>
      </c>
      <c r="F457" s="53">
        <v>6</v>
      </c>
      <c r="G457" s="113">
        <v>23.11</v>
      </c>
      <c r="H457" s="76"/>
      <c r="I457" s="79">
        <f t="shared" si="15"/>
        <v>0</v>
      </c>
      <c r="J457" s="78" t="str">
        <f t="shared" si="14"/>
        <v/>
      </c>
    </row>
    <row r="458" spans="1:10">
      <c r="A458" s="16">
        <v>457</v>
      </c>
      <c r="B458" s="16" t="s">
        <v>9</v>
      </c>
      <c r="C458" s="16" t="s">
        <v>11265</v>
      </c>
      <c r="D458" s="16" t="s">
        <v>193</v>
      </c>
      <c r="E458" s="14">
        <v>58536</v>
      </c>
      <c r="F458" s="53">
        <v>20</v>
      </c>
      <c r="G458" s="113">
        <v>5.57</v>
      </c>
      <c r="H458" s="76"/>
      <c r="I458" s="79">
        <f t="shared" si="15"/>
        <v>0</v>
      </c>
      <c r="J458" s="78" t="str">
        <f t="shared" si="14"/>
        <v/>
      </c>
    </row>
    <row r="459" spans="1:10">
      <c r="A459" s="16">
        <v>458</v>
      </c>
      <c r="B459" s="16" t="s">
        <v>9</v>
      </c>
      <c r="C459" s="16" t="s">
        <v>11263</v>
      </c>
      <c r="D459" s="16" t="s">
        <v>11262</v>
      </c>
      <c r="E459" s="14">
        <v>58536</v>
      </c>
      <c r="F459" s="53">
        <v>11</v>
      </c>
      <c r="G459" s="113">
        <v>15.566666666666668</v>
      </c>
      <c r="H459" s="76"/>
      <c r="I459" s="79">
        <f t="shared" si="15"/>
        <v>0</v>
      </c>
      <c r="J459" s="78" t="str">
        <f t="shared" si="14"/>
        <v/>
      </c>
    </row>
    <row r="460" spans="1:10">
      <c r="A460" s="16">
        <v>459</v>
      </c>
      <c r="B460" s="16" t="s">
        <v>9</v>
      </c>
      <c r="C460" s="16" t="s">
        <v>11261</v>
      </c>
      <c r="D460" s="16" t="s">
        <v>876</v>
      </c>
      <c r="E460" s="14">
        <v>18350</v>
      </c>
      <c r="F460" s="53">
        <v>57</v>
      </c>
      <c r="G460" s="113">
        <v>93.39</v>
      </c>
      <c r="H460" s="76"/>
      <c r="I460" s="79">
        <f t="shared" si="15"/>
        <v>0</v>
      </c>
      <c r="J460" s="78" t="str">
        <f t="shared" si="14"/>
        <v/>
      </c>
    </row>
    <row r="461" spans="1:10">
      <c r="A461" s="16">
        <v>460</v>
      </c>
      <c r="B461" s="16" t="s">
        <v>9</v>
      </c>
      <c r="C461" s="16" t="s">
        <v>11260</v>
      </c>
      <c r="D461" s="16" t="s">
        <v>582</v>
      </c>
      <c r="E461" s="14">
        <v>71400</v>
      </c>
      <c r="F461" s="53">
        <v>6</v>
      </c>
      <c r="G461" s="113">
        <v>108.60333333333331</v>
      </c>
      <c r="H461" s="76"/>
      <c r="I461" s="79">
        <f t="shared" si="15"/>
        <v>0</v>
      </c>
      <c r="J461" s="78" t="str">
        <f t="shared" si="14"/>
        <v/>
      </c>
    </row>
    <row r="462" spans="1:10">
      <c r="A462" s="16">
        <v>461</v>
      </c>
      <c r="B462" s="16" t="s">
        <v>9</v>
      </c>
      <c r="C462" s="16" t="s">
        <v>11259</v>
      </c>
      <c r="D462" s="16" t="s">
        <v>11257</v>
      </c>
      <c r="E462" s="14">
        <v>18350</v>
      </c>
      <c r="F462" s="53">
        <v>7</v>
      </c>
      <c r="G462" s="113">
        <v>2903.2466666666664</v>
      </c>
      <c r="H462" s="76"/>
      <c r="I462" s="79">
        <f t="shared" si="15"/>
        <v>0</v>
      </c>
      <c r="J462" s="78" t="str">
        <f t="shared" si="14"/>
        <v/>
      </c>
    </row>
    <row r="463" spans="1:10">
      <c r="A463" s="16">
        <v>462</v>
      </c>
      <c r="B463" s="16" t="s">
        <v>9</v>
      </c>
      <c r="C463" s="16" t="s">
        <v>11258</v>
      </c>
      <c r="D463" s="16" t="s">
        <v>11257</v>
      </c>
      <c r="E463" s="14">
        <v>18350</v>
      </c>
      <c r="F463" s="53">
        <f>6+2</f>
        <v>8</v>
      </c>
      <c r="G463" s="113">
        <v>2164.92</v>
      </c>
      <c r="H463" s="76"/>
      <c r="I463" s="79">
        <f t="shared" si="15"/>
        <v>0</v>
      </c>
      <c r="J463" s="78" t="str">
        <f t="shared" si="14"/>
        <v/>
      </c>
    </row>
    <row r="464" spans="1:10">
      <c r="A464" s="16">
        <v>463</v>
      </c>
      <c r="B464" s="16" t="s">
        <v>9</v>
      </c>
      <c r="C464" s="16" t="s">
        <v>11256</v>
      </c>
      <c r="D464" s="16" t="s">
        <v>1217</v>
      </c>
      <c r="E464" s="14">
        <v>624</v>
      </c>
      <c r="F464" s="53">
        <v>5</v>
      </c>
      <c r="G464" s="113">
        <v>499.29333333333329</v>
      </c>
      <c r="H464" s="76"/>
      <c r="I464" s="79">
        <f t="shared" si="15"/>
        <v>0</v>
      </c>
      <c r="J464" s="78" t="str">
        <f t="shared" si="14"/>
        <v/>
      </c>
    </row>
    <row r="465" spans="1:10">
      <c r="A465" s="16">
        <v>464</v>
      </c>
      <c r="B465" s="16" t="s">
        <v>9</v>
      </c>
      <c r="C465" s="16" t="s">
        <v>11255</v>
      </c>
      <c r="D465" s="16" t="s">
        <v>1217</v>
      </c>
      <c r="E465" s="14">
        <v>624</v>
      </c>
      <c r="F465" s="53">
        <v>5</v>
      </c>
      <c r="G465" s="113">
        <v>468.75</v>
      </c>
      <c r="H465" s="76"/>
      <c r="I465" s="79">
        <f t="shared" si="15"/>
        <v>0</v>
      </c>
      <c r="J465" s="78" t="str">
        <f t="shared" si="14"/>
        <v/>
      </c>
    </row>
    <row r="466" spans="1:10">
      <c r="A466" s="16">
        <v>465</v>
      </c>
      <c r="B466" s="16" t="s">
        <v>9</v>
      </c>
      <c r="C466" s="16" t="s">
        <v>11254</v>
      </c>
      <c r="D466" s="16" t="s">
        <v>1217</v>
      </c>
      <c r="E466" s="14">
        <v>624</v>
      </c>
      <c r="F466" s="53">
        <f>12+4</f>
        <v>16</v>
      </c>
      <c r="G466" s="113">
        <v>452.34333333333331</v>
      </c>
      <c r="H466" s="76"/>
      <c r="I466" s="79">
        <f t="shared" si="15"/>
        <v>0</v>
      </c>
      <c r="J466" s="78" t="str">
        <f t="shared" si="14"/>
        <v/>
      </c>
    </row>
    <row r="467" spans="1:10">
      <c r="A467" s="16">
        <v>466</v>
      </c>
      <c r="B467" s="16" t="s">
        <v>9</v>
      </c>
      <c r="C467" s="16" t="s">
        <v>11253</v>
      </c>
      <c r="D467" s="16" t="s">
        <v>1217</v>
      </c>
      <c r="E467" s="14">
        <v>624</v>
      </c>
      <c r="F467" s="53">
        <f>22+19</f>
        <v>41</v>
      </c>
      <c r="G467" s="113">
        <v>297.62666666666667</v>
      </c>
      <c r="H467" s="76"/>
      <c r="I467" s="79">
        <f t="shared" si="15"/>
        <v>0</v>
      </c>
      <c r="J467" s="78" t="str">
        <f t="shared" si="14"/>
        <v/>
      </c>
    </row>
    <row r="468" spans="1:10">
      <c r="A468" s="16">
        <v>467</v>
      </c>
      <c r="B468" s="16" t="s">
        <v>9</v>
      </c>
      <c r="C468" s="16" t="s">
        <v>11252</v>
      </c>
      <c r="D468" s="16" t="s">
        <v>1217</v>
      </c>
      <c r="E468" s="14">
        <v>624</v>
      </c>
      <c r="F468" s="53">
        <f>5+4</f>
        <v>9</v>
      </c>
      <c r="G468" s="113">
        <v>621.75666666666666</v>
      </c>
      <c r="H468" s="76"/>
      <c r="I468" s="79">
        <f t="shared" si="15"/>
        <v>0</v>
      </c>
      <c r="J468" s="78" t="str">
        <f t="shared" si="14"/>
        <v/>
      </c>
    </row>
    <row r="469" spans="1:10">
      <c r="A469" s="16">
        <v>468</v>
      </c>
      <c r="B469" s="16" t="s">
        <v>9</v>
      </c>
      <c r="C469" s="16" t="s">
        <v>11251</v>
      </c>
      <c r="D469" s="16" t="s">
        <v>1217</v>
      </c>
      <c r="E469" s="14">
        <v>624</v>
      </c>
      <c r="F469" s="53">
        <v>5</v>
      </c>
      <c r="G469" s="113">
        <v>173.52</v>
      </c>
      <c r="H469" s="76"/>
      <c r="I469" s="79">
        <f t="shared" si="15"/>
        <v>0</v>
      </c>
      <c r="J469" s="78" t="str">
        <f t="shared" si="14"/>
        <v/>
      </c>
    </row>
    <row r="470" spans="1:10">
      <c r="A470" s="16">
        <v>469</v>
      </c>
      <c r="B470" s="16" t="s">
        <v>9</v>
      </c>
      <c r="C470" s="16" t="s">
        <v>11250</v>
      </c>
      <c r="D470" s="16" t="s">
        <v>1217</v>
      </c>
      <c r="E470" s="14">
        <v>624</v>
      </c>
      <c r="F470" s="53">
        <f>17+10</f>
        <v>27</v>
      </c>
      <c r="G470" s="113">
        <v>609.30666666666673</v>
      </c>
      <c r="H470" s="76"/>
      <c r="I470" s="79">
        <f t="shared" si="15"/>
        <v>0</v>
      </c>
      <c r="J470" s="78" t="str">
        <f t="shared" si="14"/>
        <v/>
      </c>
    </row>
    <row r="471" spans="1:10">
      <c r="A471" s="16">
        <v>470</v>
      </c>
      <c r="B471" s="16" t="s">
        <v>9</v>
      </c>
      <c r="C471" s="16" t="s">
        <v>11249</v>
      </c>
      <c r="D471" s="16" t="s">
        <v>1217</v>
      </c>
      <c r="E471" s="14">
        <v>624</v>
      </c>
      <c r="F471" s="53">
        <f>27+10</f>
        <v>37</v>
      </c>
      <c r="G471" s="113">
        <v>702.40333333333331</v>
      </c>
      <c r="H471" s="76"/>
      <c r="I471" s="79">
        <f t="shared" si="15"/>
        <v>0</v>
      </c>
      <c r="J471" s="78" t="str">
        <f t="shared" si="14"/>
        <v/>
      </c>
    </row>
    <row r="472" spans="1:10">
      <c r="A472" s="16">
        <v>471</v>
      </c>
      <c r="B472" s="16" t="s">
        <v>9</v>
      </c>
      <c r="C472" s="16" t="s">
        <v>11248</v>
      </c>
      <c r="D472" s="16" t="s">
        <v>1217</v>
      </c>
      <c r="E472" s="14">
        <v>624</v>
      </c>
      <c r="F472" s="53">
        <f>22+15</f>
        <v>37</v>
      </c>
      <c r="G472" s="113">
        <v>757.92666666666662</v>
      </c>
      <c r="H472" s="76"/>
      <c r="I472" s="79">
        <f t="shared" si="15"/>
        <v>0</v>
      </c>
      <c r="J472" s="78" t="str">
        <f t="shared" si="14"/>
        <v/>
      </c>
    </row>
    <row r="473" spans="1:10">
      <c r="A473" s="16">
        <v>472</v>
      </c>
      <c r="B473" s="16" t="s">
        <v>9</v>
      </c>
      <c r="C473" s="16" t="s">
        <v>11247</v>
      </c>
      <c r="D473" s="16" t="s">
        <v>1217</v>
      </c>
      <c r="E473" s="14">
        <v>624</v>
      </c>
      <c r="F473" s="53">
        <f>18+10</f>
        <v>28</v>
      </c>
      <c r="G473" s="113">
        <v>699.4666666666667</v>
      </c>
      <c r="H473" s="76"/>
      <c r="I473" s="79">
        <f t="shared" si="15"/>
        <v>0</v>
      </c>
      <c r="J473" s="78" t="str">
        <f t="shared" si="14"/>
        <v/>
      </c>
    </row>
    <row r="474" spans="1:10">
      <c r="A474" s="16">
        <v>473</v>
      </c>
      <c r="B474" s="16" t="s">
        <v>9</v>
      </c>
      <c r="C474" s="16" t="s">
        <v>11246</v>
      </c>
      <c r="D474" s="16" t="s">
        <v>1217</v>
      </c>
      <c r="E474" s="14">
        <v>624</v>
      </c>
      <c r="F474" s="53">
        <f>13+5</f>
        <v>18</v>
      </c>
      <c r="G474" s="113">
        <v>1110.7033333333334</v>
      </c>
      <c r="H474" s="76"/>
      <c r="I474" s="79">
        <f t="shared" si="15"/>
        <v>0</v>
      </c>
      <c r="J474" s="78" t="str">
        <f t="shared" si="14"/>
        <v/>
      </c>
    </row>
    <row r="475" spans="1:10">
      <c r="A475" s="16">
        <v>474</v>
      </c>
      <c r="B475" s="16" t="s">
        <v>9</v>
      </c>
      <c r="C475" s="16" t="s">
        <v>11245</v>
      </c>
      <c r="D475" s="16" t="s">
        <v>1217</v>
      </c>
      <c r="E475" s="14">
        <v>624</v>
      </c>
      <c r="F475" s="53">
        <f>16+2</f>
        <v>18</v>
      </c>
      <c r="G475" s="113">
        <v>359.12333333333328</v>
      </c>
      <c r="H475" s="76"/>
      <c r="I475" s="79">
        <f t="shared" si="15"/>
        <v>0</v>
      </c>
      <c r="J475" s="78" t="str">
        <f t="shared" si="14"/>
        <v/>
      </c>
    </row>
    <row r="476" spans="1:10">
      <c r="A476" s="16">
        <v>475</v>
      </c>
      <c r="B476" s="16" t="s">
        <v>9</v>
      </c>
      <c r="C476" s="16" t="s">
        <v>11244</v>
      </c>
      <c r="D476" s="16" t="s">
        <v>11243</v>
      </c>
      <c r="E476" s="14" t="s">
        <v>4997</v>
      </c>
      <c r="F476" s="53">
        <v>5</v>
      </c>
      <c r="G476" s="113">
        <v>38.82</v>
      </c>
      <c r="H476" s="76"/>
      <c r="I476" s="79">
        <f t="shared" si="15"/>
        <v>0</v>
      </c>
      <c r="J476" s="78" t="str">
        <f t="shared" si="14"/>
        <v/>
      </c>
    </row>
    <row r="477" spans="1:10">
      <c r="A477" s="16">
        <v>476</v>
      </c>
      <c r="B477" s="16" t="s">
        <v>9</v>
      </c>
      <c r="C477" s="16" t="s">
        <v>11242</v>
      </c>
      <c r="D477" s="16" t="s">
        <v>11241</v>
      </c>
      <c r="E477" s="14" t="s">
        <v>11240</v>
      </c>
      <c r="F477" s="53">
        <v>5</v>
      </c>
      <c r="G477" s="113">
        <v>412.39499999999998</v>
      </c>
      <c r="H477" s="76"/>
      <c r="I477" s="79">
        <f t="shared" si="15"/>
        <v>0</v>
      </c>
      <c r="J477" s="78" t="str">
        <f t="shared" si="14"/>
        <v/>
      </c>
    </row>
    <row r="478" spans="1:10">
      <c r="A478" s="16">
        <v>477</v>
      </c>
      <c r="B478" s="16" t="s">
        <v>9</v>
      </c>
      <c r="C478" s="16" t="s">
        <v>11239</v>
      </c>
      <c r="D478" s="16" t="s">
        <v>11238</v>
      </c>
      <c r="E478" s="14">
        <v>98897</v>
      </c>
      <c r="F478" s="53">
        <v>42</v>
      </c>
      <c r="G478" s="113">
        <v>51.75</v>
      </c>
      <c r="H478" s="76"/>
      <c r="I478" s="79">
        <f t="shared" si="15"/>
        <v>0</v>
      </c>
      <c r="J478" s="78" t="str">
        <f t="shared" si="14"/>
        <v/>
      </c>
    </row>
    <row r="479" spans="1:10">
      <c r="A479" s="16">
        <v>478</v>
      </c>
      <c r="B479" s="16" t="s">
        <v>9</v>
      </c>
      <c r="C479" s="16" t="s">
        <v>11237</v>
      </c>
      <c r="D479" s="16" t="s">
        <v>600</v>
      </c>
      <c r="E479" s="14">
        <v>74063</v>
      </c>
      <c r="F479" s="53">
        <v>5</v>
      </c>
      <c r="G479" s="113">
        <v>494.41</v>
      </c>
      <c r="H479" s="76"/>
      <c r="I479" s="79">
        <f t="shared" si="15"/>
        <v>0</v>
      </c>
      <c r="J479" s="78" t="str">
        <f t="shared" si="14"/>
        <v/>
      </c>
    </row>
    <row r="480" spans="1:10">
      <c r="A480" s="16">
        <v>479</v>
      </c>
      <c r="B480" s="16" t="s">
        <v>9</v>
      </c>
      <c r="C480" s="16" t="s">
        <v>11236</v>
      </c>
      <c r="D480" s="16" t="s">
        <v>11235</v>
      </c>
      <c r="E480" s="14">
        <v>81343</v>
      </c>
      <c r="F480" s="53">
        <v>5</v>
      </c>
      <c r="G480" s="113">
        <v>207.55</v>
      </c>
      <c r="H480" s="76"/>
      <c r="I480" s="79">
        <f t="shared" si="15"/>
        <v>0</v>
      </c>
      <c r="J480" s="78" t="str">
        <f t="shared" si="14"/>
        <v/>
      </c>
    </row>
    <row r="481" spans="1:10">
      <c r="A481" s="16">
        <v>480</v>
      </c>
      <c r="B481" s="16" t="s">
        <v>9</v>
      </c>
      <c r="C481" s="16" t="s">
        <v>11234</v>
      </c>
      <c r="D481" s="16" t="s">
        <v>11233</v>
      </c>
      <c r="E481" s="14">
        <v>81343</v>
      </c>
      <c r="F481" s="53">
        <v>5</v>
      </c>
      <c r="G481" s="113">
        <v>133.59</v>
      </c>
      <c r="H481" s="76"/>
      <c r="I481" s="79">
        <f t="shared" si="15"/>
        <v>0</v>
      </c>
      <c r="J481" s="78" t="str">
        <f t="shared" si="14"/>
        <v/>
      </c>
    </row>
    <row r="482" spans="1:10">
      <c r="A482" s="16">
        <v>481</v>
      </c>
      <c r="B482" s="16" t="s">
        <v>9</v>
      </c>
      <c r="C482" s="16" t="s">
        <v>11232</v>
      </c>
      <c r="D482" s="16" t="s">
        <v>1332</v>
      </c>
      <c r="E482" s="14">
        <v>88044</v>
      </c>
      <c r="F482" s="53">
        <v>5</v>
      </c>
      <c r="G482" s="113">
        <v>404.15</v>
      </c>
      <c r="H482" s="76"/>
      <c r="I482" s="79">
        <f t="shared" si="15"/>
        <v>0</v>
      </c>
      <c r="J482" s="78" t="str">
        <f t="shared" si="14"/>
        <v/>
      </c>
    </row>
    <row r="483" spans="1:10">
      <c r="A483" s="16">
        <v>482</v>
      </c>
      <c r="B483" s="16" t="s">
        <v>9</v>
      </c>
      <c r="C483" s="16" t="s">
        <v>11231</v>
      </c>
      <c r="D483" s="16" t="s">
        <v>78</v>
      </c>
      <c r="E483" s="14">
        <v>88044</v>
      </c>
      <c r="F483" s="53">
        <f>5+2</f>
        <v>7</v>
      </c>
      <c r="G483" s="113">
        <v>62.379899999999999</v>
      </c>
      <c r="H483" s="76"/>
      <c r="I483" s="79">
        <f t="shared" si="15"/>
        <v>0</v>
      </c>
      <c r="J483" s="78" t="str">
        <f t="shared" si="14"/>
        <v/>
      </c>
    </row>
    <row r="484" spans="1:10">
      <c r="A484" s="16">
        <v>483</v>
      </c>
      <c r="B484" s="16" t="s">
        <v>9</v>
      </c>
      <c r="C484" s="16" t="s">
        <v>11230</v>
      </c>
      <c r="D484" s="16" t="s">
        <v>78</v>
      </c>
      <c r="E484" s="14">
        <v>88044</v>
      </c>
      <c r="F484" s="53">
        <f>85+4</f>
        <v>89</v>
      </c>
      <c r="G484" s="113">
        <v>206.49</v>
      </c>
      <c r="H484" s="76"/>
      <c r="I484" s="79">
        <f t="shared" si="15"/>
        <v>0</v>
      </c>
      <c r="J484" s="78" t="str">
        <f t="shared" si="14"/>
        <v/>
      </c>
    </row>
    <row r="485" spans="1:10">
      <c r="A485" s="16">
        <v>484</v>
      </c>
      <c r="B485" s="16" t="s">
        <v>9</v>
      </c>
      <c r="C485" s="16" t="s">
        <v>11229</v>
      </c>
      <c r="D485" s="16" t="s">
        <v>70</v>
      </c>
      <c r="E485" s="14">
        <v>88044</v>
      </c>
      <c r="F485" s="53">
        <v>10</v>
      </c>
      <c r="G485" s="113">
        <v>22.13</v>
      </c>
      <c r="H485" s="76"/>
      <c r="I485" s="79">
        <f t="shared" si="15"/>
        <v>0</v>
      </c>
      <c r="J485" s="78" t="str">
        <f t="shared" si="14"/>
        <v/>
      </c>
    </row>
    <row r="486" spans="1:10">
      <c r="A486" s="16">
        <v>485</v>
      </c>
      <c r="B486" s="16" t="s">
        <v>9</v>
      </c>
      <c r="C486" s="16" t="s">
        <v>10162</v>
      </c>
      <c r="D486" s="16" t="s">
        <v>10161</v>
      </c>
      <c r="E486" s="14">
        <v>88044</v>
      </c>
      <c r="F486" s="53">
        <v>6</v>
      </c>
      <c r="G486" s="113">
        <v>29.175000000000001</v>
      </c>
      <c r="H486" s="76"/>
      <c r="I486" s="79">
        <f t="shared" si="15"/>
        <v>0</v>
      </c>
      <c r="J486" s="78" t="str">
        <f t="shared" si="14"/>
        <v/>
      </c>
    </row>
    <row r="487" spans="1:10">
      <c r="A487" s="16">
        <v>486</v>
      </c>
      <c r="B487" s="16" t="s">
        <v>9</v>
      </c>
      <c r="C487" s="16" t="s">
        <v>11228</v>
      </c>
      <c r="D487" s="16" t="s">
        <v>267</v>
      </c>
      <c r="E487" s="14">
        <v>88044</v>
      </c>
      <c r="F487" s="53">
        <v>8</v>
      </c>
      <c r="G487" s="113">
        <v>10.843333333333334</v>
      </c>
      <c r="H487" s="76"/>
      <c r="I487" s="79">
        <f t="shared" si="15"/>
        <v>0</v>
      </c>
      <c r="J487" s="78" t="str">
        <f t="shared" si="14"/>
        <v/>
      </c>
    </row>
    <row r="488" spans="1:10">
      <c r="A488" s="16">
        <v>487</v>
      </c>
      <c r="B488" s="16" t="s">
        <v>9</v>
      </c>
      <c r="C488" s="16" t="s">
        <v>11227</v>
      </c>
      <c r="D488" s="16" t="s">
        <v>262</v>
      </c>
      <c r="E488" s="14">
        <v>88044</v>
      </c>
      <c r="F488" s="53">
        <v>36</v>
      </c>
      <c r="G488" s="113">
        <v>44.64</v>
      </c>
      <c r="H488" s="76"/>
      <c r="I488" s="79">
        <f t="shared" si="15"/>
        <v>0</v>
      </c>
      <c r="J488" s="78" t="str">
        <f t="shared" si="14"/>
        <v/>
      </c>
    </row>
    <row r="489" spans="1:10">
      <c r="A489" s="16">
        <v>488</v>
      </c>
      <c r="B489" s="16" t="s">
        <v>9</v>
      </c>
      <c r="C489" s="16" t="s">
        <v>11226</v>
      </c>
      <c r="D489" s="16" t="s">
        <v>2353</v>
      </c>
      <c r="E489" s="14">
        <v>88044</v>
      </c>
      <c r="F489" s="53">
        <v>6</v>
      </c>
      <c r="G489" s="113">
        <v>45.300000000000004</v>
      </c>
      <c r="H489" s="76"/>
      <c r="I489" s="79">
        <f t="shared" si="15"/>
        <v>0</v>
      </c>
      <c r="J489" s="78" t="str">
        <f t="shared" si="14"/>
        <v/>
      </c>
    </row>
    <row r="490" spans="1:10">
      <c r="A490" s="16">
        <v>489</v>
      </c>
      <c r="B490" s="16" t="s">
        <v>9</v>
      </c>
      <c r="C490" s="16" t="s">
        <v>11225</v>
      </c>
      <c r="D490" s="16" t="s">
        <v>10617</v>
      </c>
      <c r="E490" s="14">
        <v>88044</v>
      </c>
      <c r="F490" s="53">
        <v>5</v>
      </c>
      <c r="G490" s="113">
        <v>23.41</v>
      </c>
      <c r="H490" s="76"/>
      <c r="I490" s="79">
        <f t="shared" si="15"/>
        <v>0</v>
      </c>
      <c r="J490" s="78" t="str">
        <f t="shared" si="14"/>
        <v/>
      </c>
    </row>
    <row r="491" spans="1:10">
      <c r="A491" s="16">
        <v>490</v>
      </c>
      <c r="B491" s="16" t="s">
        <v>9</v>
      </c>
      <c r="C491" s="16" t="s">
        <v>1297</v>
      </c>
      <c r="D491" s="16" t="s">
        <v>846</v>
      </c>
      <c r="E491" s="14">
        <v>80205</v>
      </c>
      <c r="F491" s="53">
        <v>13</v>
      </c>
      <c r="G491" s="113">
        <v>55.116666666666667</v>
      </c>
      <c r="H491" s="76"/>
      <c r="I491" s="79">
        <f t="shared" si="15"/>
        <v>0</v>
      </c>
      <c r="J491" s="78" t="str">
        <f t="shared" si="14"/>
        <v/>
      </c>
    </row>
    <row r="492" spans="1:10">
      <c r="A492" s="16">
        <v>491</v>
      </c>
      <c r="B492" s="16" t="s">
        <v>9</v>
      </c>
      <c r="C492" s="16" t="s">
        <v>4962</v>
      </c>
      <c r="D492" s="16" t="s">
        <v>70</v>
      </c>
      <c r="E492" s="14">
        <v>88044</v>
      </c>
      <c r="F492" s="53">
        <f>40+4</f>
        <v>44</v>
      </c>
      <c r="G492" s="113">
        <v>3.3333333333333335</v>
      </c>
      <c r="H492" s="76"/>
      <c r="I492" s="79">
        <f t="shared" si="15"/>
        <v>0</v>
      </c>
      <c r="J492" s="78" t="str">
        <f t="shared" si="14"/>
        <v/>
      </c>
    </row>
    <row r="493" spans="1:10">
      <c r="A493" s="16">
        <v>492</v>
      </c>
      <c r="B493" s="16" t="s">
        <v>9</v>
      </c>
      <c r="C493" s="16" t="s">
        <v>4961</v>
      </c>
      <c r="D493" s="16" t="s">
        <v>172</v>
      </c>
      <c r="E493" s="14">
        <v>88044</v>
      </c>
      <c r="F493" s="53">
        <v>5</v>
      </c>
      <c r="G493" s="113">
        <v>53.74666666666667</v>
      </c>
      <c r="H493" s="76"/>
      <c r="I493" s="79">
        <f t="shared" si="15"/>
        <v>0</v>
      </c>
      <c r="J493" s="78" t="str">
        <f t="shared" si="14"/>
        <v/>
      </c>
    </row>
    <row r="494" spans="1:10">
      <c r="A494" s="16">
        <v>493</v>
      </c>
      <c r="B494" s="16" t="s">
        <v>9</v>
      </c>
      <c r="C494" s="16" t="s">
        <v>4960</v>
      </c>
      <c r="D494" s="16" t="s">
        <v>70</v>
      </c>
      <c r="E494" s="14">
        <v>88044</v>
      </c>
      <c r="F494" s="53">
        <f>34+34</f>
        <v>68</v>
      </c>
      <c r="G494" s="113">
        <v>1.1733333333333331</v>
      </c>
      <c r="H494" s="76"/>
      <c r="I494" s="79">
        <f t="shared" si="15"/>
        <v>0</v>
      </c>
      <c r="J494" s="78" t="str">
        <f t="shared" si="14"/>
        <v/>
      </c>
    </row>
    <row r="495" spans="1:10">
      <c r="A495" s="16">
        <v>494</v>
      </c>
      <c r="B495" s="16" t="s">
        <v>9</v>
      </c>
      <c r="C495" s="16" t="s">
        <v>4958</v>
      </c>
      <c r="D495" s="16" t="s">
        <v>514</v>
      </c>
      <c r="E495" s="14">
        <v>88044</v>
      </c>
      <c r="F495" s="53">
        <v>10</v>
      </c>
      <c r="G495" s="113">
        <v>8.44</v>
      </c>
      <c r="H495" s="76"/>
      <c r="I495" s="79">
        <f t="shared" si="15"/>
        <v>0</v>
      </c>
      <c r="J495" s="78" t="str">
        <f t="shared" si="14"/>
        <v/>
      </c>
    </row>
    <row r="496" spans="1:10">
      <c r="A496" s="16">
        <v>495</v>
      </c>
      <c r="B496" s="16" t="s">
        <v>9</v>
      </c>
      <c r="C496" s="16" t="s">
        <v>4957</v>
      </c>
      <c r="D496" s="16" t="s">
        <v>70</v>
      </c>
      <c r="E496" s="14">
        <v>88044</v>
      </c>
      <c r="F496" s="53">
        <v>16</v>
      </c>
      <c r="G496" s="113">
        <v>3.2033333333333336</v>
      </c>
      <c r="H496" s="76"/>
      <c r="I496" s="79">
        <f t="shared" si="15"/>
        <v>0</v>
      </c>
      <c r="J496" s="78" t="str">
        <f t="shared" si="14"/>
        <v/>
      </c>
    </row>
    <row r="497" spans="1:10">
      <c r="A497" s="16">
        <v>496</v>
      </c>
      <c r="B497" s="16" t="s">
        <v>9</v>
      </c>
      <c r="C497" s="16" t="s">
        <v>11224</v>
      </c>
      <c r="D497" s="16" t="s">
        <v>11223</v>
      </c>
      <c r="E497" s="14">
        <v>88044</v>
      </c>
      <c r="F497" s="53">
        <v>5</v>
      </c>
      <c r="G497" s="113">
        <v>84.085000000000008</v>
      </c>
      <c r="H497" s="76"/>
      <c r="I497" s="79">
        <f t="shared" si="15"/>
        <v>0</v>
      </c>
      <c r="J497" s="78" t="str">
        <f t="shared" si="14"/>
        <v/>
      </c>
    </row>
    <row r="498" spans="1:10">
      <c r="A498" s="16">
        <v>497</v>
      </c>
      <c r="B498" s="16" t="s">
        <v>9</v>
      </c>
      <c r="C498" s="16" t="s">
        <v>11222</v>
      </c>
      <c r="D498" s="16" t="s">
        <v>10305</v>
      </c>
      <c r="E498" s="14">
        <v>88044</v>
      </c>
      <c r="F498" s="53">
        <v>5</v>
      </c>
      <c r="G498" s="113">
        <v>256.89499999999998</v>
      </c>
      <c r="H498" s="76"/>
      <c r="I498" s="79">
        <f t="shared" si="15"/>
        <v>0</v>
      </c>
      <c r="J498" s="78" t="str">
        <f t="shared" si="14"/>
        <v/>
      </c>
    </row>
    <row r="499" spans="1:10">
      <c r="A499" s="16">
        <v>498</v>
      </c>
      <c r="B499" s="16" t="s">
        <v>9</v>
      </c>
      <c r="C499" s="16" t="s">
        <v>1293</v>
      </c>
      <c r="D499" s="16" t="s">
        <v>79</v>
      </c>
      <c r="E499" s="14">
        <v>45681</v>
      </c>
      <c r="F499" s="53">
        <v>34</v>
      </c>
      <c r="G499" s="113">
        <v>3.19</v>
      </c>
      <c r="H499" s="76"/>
      <c r="I499" s="79">
        <f t="shared" si="15"/>
        <v>0</v>
      </c>
      <c r="J499" s="78" t="str">
        <f t="shared" si="14"/>
        <v/>
      </c>
    </row>
    <row r="500" spans="1:10">
      <c r="A500" s="16">
        <v>499</v>
      </c>
      <c r="B500" s="16" t="s">
        <v>9</v>
      </c>
      <c r="C500" s="16" t="s">
        <v>11221</v>
      </c>
      <c r="D500" s="16" t="s">
        <v>84</v>
      </c>
      <c r="E500" s="14">
        <v>80205</v>
      </c>
      <c r="F500" s="53">
        <v>5</v>
      </c>
      <c r="G500" s="113">
        <v>59.07</v>
      </c>
      <c r="H500" s="76"/>
      <c r="I500" s="79">
        <f t="shared" si="15"/>
        <v>0</v>
      </c>
      <c r="J500" s="78" t="str">
        <f t="shared" si="14"/>
        <v/>
      </c>
    </row>
    <row r="501" spans="1:10">
      <c r="A501" s="16">
        <v>500</v>
      </c>
      <c r="B501" s="16" t="s">
        <v>9</v>
      </c>
      <c r="C501" s="16" t="s">
        <v>4943</v>
      </c>
      <c r="D501" s="16" t="s">
        <v>208</v>
      </c>
      <c r="E501" s="14">
        <v>80205</v>
      </c>
      <c r="F501" s="53">
        <f>12+10</f>
        <v>22</v>
      </c>
      <c r="G501" s="113">
        <v>2.5633333333333335</v>
      </c>
      <c r="H501" s="76"/>
      <c r="I501" s="79">
        <f t="shared" si="15"/>
        <v>0</v>
      </c>
      <c r="J501" s="78" t="str">
        <f t="shared" si="14"/>
        <v/>
      </c>
    </row>
    <row r="502" spans="1:10">
      <c r="A502" s="16">
        <v>501</v>
      </c>
      <c r="B502" s="16" t="s">
        <v>9</v>
      </c>
      <c r="C502" s="16" t="s">
        <v>4941</v>
      </c>
      <c r="D502" s="16" t="s">
        <v>208</v>
      </c>
      <c r="E502" s="14">
        <v>88044</v>
      </c>
      <c r="F502" s="53">
        <v>170</v>
      </c>
      <c r="G502" s="113">
        <v>3.5033333333333339</v>
      </c>
      <c r="H502" s="76"/>
      <c r="I502" s="79">
        <f t="shared" si="15"/>
        <v>0</v>
      </c>
      <c r="J502" s="78" t="str">
        <f t="shared" si="14"/>
        <v/>
      </c>
    </row>
    <row r="503" spans="1:10">
      <c r="A503" s="16">
        <v>502</v>
      </c>
      <c r="B503" s="16" t="s">
        <v>9</v>
      </c>
      <c r="C503" s="16" t="s">
        <v>1289</v>
      </c>
      <c r="D503" s="16" t="s">
        <v>70</v>
      </c>
      <c r="E503" s="14">
        <v>88044</v>
      </c>
      <c r="F503" s="53">
        <f>40+28</f>
        <v>68</v>
      </c>
      <c r="G503" s="113">
        <v>10.82</v>
      </c>
      <c r="H503" s="76"/>
      <c r="I503" s="79">
        <f t="shared" si="15"/>
        <v>0</v>
      </c>
      <c r="J503" s="78" t="str">
        <f t="shared" si="14"/>
        <v/>
      </c>
    </row>
    <row r="504" spans="1:10">
      <c r="A504" s="16">
        <v>503</v>
      </c>
      <c r="B504" s="16" t="s">
        <v>9</v>
      </c>
      <c r="C504" s="16" t="s">
        <v>1288</v>
      </c>
      <c r="D504" s="16" t="s">
        <v>70</v>
      </c>
      <c r="E504" s="14">
        <v>88044</v>
      </c>
      <c r="F504" s="53">
        <f>114+40</f>
        <v>154</v>
      </c>
      <c r="G504" s="113">
        <v>10.58</v>
      </c>
      <c r="H504" s="76"/>
      <c r="I504" s="79">
        <f t="shared" si="15"/>
        <v>0</v>
      </c>
      <c r="J504" s="78" t="str">
        <f t="shared" si="14"/>
        <v/>
      </c>
    </row>
    <row r="505" spans="1:10">
      <c r="A505" s="16">
        <v>504</v>
      </c>
      <c r="B505" s="16" t="s">
        <v>9</v>
      </c>
      <c r="C505" s="16" t="s">
        <v>4919</v>
      </c>
      <c r="D505" s="16" t="s">
        <v>70</v>
      </c>
      <c r="E505" s="14">
        <v>88044</v>
      </c>
      <c r="F505" s="53">
        <v>40</v>
      </c>
      <c r="G505" s="113">
        <v>10.363333333333333</v>
      </c>
      <c r="H505" s="76"/>
      <c r="I505" s="79">
        <f t="shared" si="15"/>
        <v>0</v>
      </c>
      <c r="J505" s="78" t="str">
        <f t="shared" si="14"/>
        <v/>
      </c>
    </row>
    <row r="506" spans="1:10">
      <c r="A506" s="16">
        <v>505</v>
      </c>
      <c r="B506" s="16" t="s">
        <v>9</v>
      </c>
      <c r="C506" s="16" t="s">
        <v>4886</v>
      </c>
      <c r="D506" s="16" t="s">
        <v>9786</v>
      </c>
      <c r="E506" s="14">
        <v>80205</v>
      </c>
      <c r="F506" s="53">
        <v>9</v>
      </c>
      <c r="G506" s="113">
        <v>14.113333333333332</v>
      </c>
      <c r="H506" s="76"/>
      <c r="I506" s="79">
        <f t="shared" si="15"/>
        <v>0</v>
      </c>
      <c r="J506" s="78" t="str">
        <f t="shared" si="14"/>
        <v/>
      </c>
    </row>
    <row r="507" spans="1:10">
      <c r="A507" s="16">
        <v>506</v>
      </c>
      <c r="B507" s="16" t="s">
        <v>9</v>
      </c>
      <c r="C507" s="16" t="s">
        <v>6865</v>
      </c>
      <c r="D507" s="16" t="s">
        <v>70</v>
      </c>
      <c r="E507" s="14">
        <v>88044</v>
      </c>
      <c r="F507" s="53">
        <v>12</v>
      </c>
      <c r="G507" s="113">
        <v>6.04</v>
      </c>
      <c r="H507" s="76"/>
      <c r="I507" s="79">
        <f t="shared" si="15"/>
        <v>0</v>
      </c>
      <c r="J507" s="78" t="str">
        <f t="shared" si="14"/>
        <v/>
      </c>
    </row>
    <row r="508" spans="1:10">
      <c r="A508" s="16">
        <v>507</v>
      </c>
      <c r="B508" s="16" t="s">
        <v>9</v>
      </c>
      <c r="C508" s="16" t="s">
        <v>11220</v>
      </c>
      <c r="D508" s="16" t="s">
        <v>11219</v>
      </c>
      <c r="E508" s="14">
        <v>88044</v>
      </c>
      <c r="F508" s="53">
        <v>5</v>
      </c>
      <c r="G508" s="113">
        <v>246.14500000000001</v>
      </c>
      <c r="H508" s="76"/>
      <c r="I508" s="79">
        <f t="shared" si="15"/>
        <v>0</v>
      </c>
      <c r="J508" s="78" t="str">
        <f t="shared" si="14"/>
        <v/>
      </c>
    </row>
    <row r="509" spans="1:10">
      <c r="A509" s="16">
        <v>508</v>
      </c>
      <c r="B509" s="16" t="s">
        <v>9</v>
      </c>
      <c r="C509" s="16" t="s">
        <v>11217</v>
      </c>
      <c r="D509" s="16" t="s">
        <v>11218</v>
      </c>
      <c r="E509" s="14" t="s">
        <v>6931</v>
      </c>
      <c r="F509" s="53">
        <f>19+2</f>
        <v>21</v>
      </c>
      <c r="G509" s="113">
        <v>12.154999999999999</v>
      </c>
      <c r="H509" s="76"/>
      <c r="I509" s="79">
        <f t="shared" si="15"/>
        <v>0</v>
      </c>
      <c r="J509" s="78" t="str">
        <f t="shared" si="14"/>
        <v/>
      </c>
    </row>
    <row r="510" spans="1:10">
      <c r="A510" s="16">
        <v>509</v>
      </c>
      <c r="B510" s="16" t="s">
        <v>9</v>
      </c>
      <c r="C510" s="16" t="s">
        <v>11217</v>
      </c>
      <c r="D510" s="16" t="s">
        <v>876</v>
      </c>
      <c r="E510" s="14">
        <v>88044</v>
      </c>
      <c r="F510" s="53">
        <v>17</v>
      </c>
      <c r="G510" s="113">
        <v>10.81</v>
      </c>
      <c r="H510" s="76"/>
      <c r="I510" s="79">
        <f t="shared" si="15"/>
        <v>0</v>
      </c>
      <c r="J510" s="78" t="str">
        <f t="shared" si="14"/>
        <v/>
      </c>
    </row>
    <row r="511" spans="1:10">
      <c r="A511" s="16">
        <v>510</v>
      </c>
      <c r="B511" s="16" t="s">
        <v>9</v>
      </c>
      <c r="C511" s="16" t="s">
        <v>4847</v>
      </c>
      <c r="D511" s="16" t="s">
        <v>876</v>
      </c>
      <c r="E511" s="14">
        <v>98897</v>
      </c>
      <c r="F511" s="53">
        <v>13</v>
      </c>
      <c r="G511" s="113">
        <v>23.9</v>
      </c>
      <c r="H511" s="76"/>
      <c r="I511" s="79">
        <f t="shared" si="15"/>
        <v>0</v>
      </c>
      <c r="J511" s="78" t="str">
        <f t="shared" si="14"/>
        <v/>
      </c>
    </row>
    <row r="512" spans="1:10">
      <c r="A512" s="16">
        <v>511</v>
      </c>
      <c r="B512" s="16" t="s">
        <v>9</v>
      </c>
      <c r="C512" s="16" t="s">
        <v>10149</v>
      </c>
      <c r="D512" s="16" t="s">
        <v>53</v>
      </c>
      <c r="E512" s="14">
        <v>88044</v>
      </c>
      <c r="F512" s="53">
        <v>17</v>
      </c>
      <c r="G512" s="113">
        <v>3.22</v>
      </c>
      <c r="H512" s="76"/>
      <c r="I512" s="79">
        <f t="shared" si="15"/>
        <v>0</v>
      </c>
      <c r="J512" s="78" t="str">
        <f t="shared" si="14"/>
        <v/>
      </c>
    </row>
    <row r="513" spans="1:10">
      <c r="A513" s="16">
        <v>512</v>
      </c>
      <c r="B513" s="16" t="s">
        <v>9</v>
      </c>
      <c r="C513" s="16" t="s">
        <v>7863</v>
      </c>
      <c r="D513" s="16" t="s">
        <v>84</v>
      </c>
      <c r="E513" s="14">
        <v>88044</v>
      </c>
      <c r="F513" s="53">
        <v>50</v>
      </c>
      <c r="G513" s="113">
        <v>3.4499999999999997</v>
      </c>
      <c r="H513" s="76"/>
      <c r="I513" s="79">
        <f t="shared" si="15"/>
        <v>0</v>
      </c>
      <c r="J513" s="78" t="str">
        <f t="shared" si="14"/>
        <v/>
      </c>
    </row>
    <row r="514" spans="1:10">
      <c r="A514" s="16">
        <v>513</v>
      </c>
      <c r="B514" s="16" t="s">
        <v>9</v>
      </c>
      <c r="C514" s="16" t="s">
        <v>4792</v>
      </c>
      <c r="D514" s="16" t="s">
        <v>51</v>
      </c>
      <c r="E514" s="14">
        <v>88044</v>
      </c>
      <c r="F514" s="53">
        <f>96+4</f>
        <v>100</v>
      </c>
      <c r="G514" s="113">
        <v>0.6</v>
      </c>
      <c r="H514" s="76"/>
      <c r="I514" s="79">
        <f t="shared" si="15"/>
        <v>0</v>
      </c>
      <c r="J514" s="78" t="str">
        <f t="shared" ref="J514:J577" si="16">IF(H:H&gt;G:G, "Above Estimated Unit Price", "")</f>
        <v/>
      </c>
    </row>
    <row r="515" spans="1:10">
      <c r="A515" s="16">
        <v>514</v>
      </c>
      <c r="B515" s="16" t="s">
        <v>9</v>
      </c>
      <c r="C515" s="16" t="s">
        <v>4774</v>
      </c>
      <c r="D515" s="16" t="s">
        <v>51</v>
      </c>
      <c r="E515" s="14">
        <v>88044</v>
      </c>
      <c r="F515" s="53">
        <f>16+2</f>
        <v>18</v>
      </c>
      <c r="G515" s="113">
        <v>15.823333333333332</v>
      </c>
      <c r="H515" s="76"/>
      <c r="I515" s="79">
        <f t="shared" ref="I515:I578" si="17">H515*F515</f>
        <v>0</v>
      </c>
      <c r="J515" s="78" t="str">
        <f t="shared" si="16"/>
        <v/>
      </c>
    </row>
    <row r="516" spans="1:10">
      <c r="A516" s="16">
        <v>515</v>
      </c>
      <c r="B516" s="16" t="s">
        <v>9</v>
      </c>
      <c r="C516" s="16" t="s">
        <v>1272</v>
      </c>
      <c r="D516" s="16" t="s">
        <v>51</v>
      </c>
      <c r="E516" s="14">
        <v>81350</v>
      </c>
      <c r="F516" s="53">
        <v>110</v>
      </c>
      <c r="G516" s="113">
        <v>3.3166666666666664</v>
      </c>
      <c r="H516" s="76"/>
      <c r="I516" s="79">
        <f t="shared" si="17"/>
        <v>0</v>
      </c>
      <c r="J516" s="78" t="str">
        <f t="shared" si="16"/>
        <v/>
      </c>
    </row>
    <row r="517" spans="1:10">
      <c r="A517" s="16">
        <v>516</v>
      </c>
      <c r="B517" s="16" t="s">
        <v>9</v>
      </c>
      <c r="C517" s="16" t="s">
        <v>4767</v>
      </c>
      <c r="D517" s="16" t="s">
        <v>447</v>
      </c>
      <c r="E517" s="14">
        <v>88044</v>
      </c>
      <c r="F517" s="53">
        <v>50</v>
      </c>
      <c r="G517" s="113">
        <v>1.29</v>
      </c>
      <c r="H517" s="76"/>
      <c r="I517" s="79">
        <f t="shared" si="17"/>
        <v>0</v>
      </c>
      <c r="J517" s="78" t="str">
        <f t="shared" si="16"/>
        <v/>
      </c>
    </row>
    <row r="518" spans="1:10">
      <c r="A518" s="16">
        <v>517</v>
      </c>
      <c r="B518" s="16" t="s">
        <v>9</v>
      </c>
      <c r="C518" s="16" t="s">
        <v>7859</v>
      </c>
      <c r="D518" s="16" t="s">
        <v>51</v>
      </c>
      <c r="E518" s="14">
        <v>88044</v>
      </c>
      <c r="F518" s="53">
        <v>60</v>
      </c>
      <c r="G518" s="113">
        <v>2.1733333333333333</v>
      </c>
      <c r="H518" s="76"/>
      <c r="I518" s="79">
        <f t="shared" si="17"/>
        <v>0</v>
      </c>
      <c r="J518" s="78" t="str">
        <f t="shared" si="16"/>
        <v/>
      </c>
    </row>
    <row r="519" spans="1:10">
      <c r="A519" s="16">
        <v>518</v>
      </c>
      <c r="B519" s="16" t="s">
        <v>9</v>
      </c>
      <c r="C519" s="16" t="s">
        <v>4766</v>
      </c>
      <c r="D519" s="16" t="s">
        <v>51</v>
      </c>
      <c r="E519" s="14">
        <v>88044</v>
      </c>
      <c r="F519" s="53">
        <v>50</v>
      </c>
      <c r="G519" s="113">
        <v>1.01</v>
      </c>
      <c r="H519" s="76"/>
      <c r="I519" s="79">
        <f t="shared" si="17"/>
        <v>0</v>
      </c>
      <c r="J519" s="78" t="str">
        <f t="shared" si="16"/>
        <v/>
      </c>
    </row>
    <row r="520" spans="1:10">
      <c r="A520" s="16">
        <v>519</v>
      </c>
      <c r="B520" s="16" t="s">
        <v>9</v>
      </c>
      <c r="C520" s="16" t="s">
        <v>7857</v>
      </c>
      <c r="D520" s="16" t="s">
        <v>312</v>
      </c>
      <c r="E520" s="14">
        <v>88044</v>
      </c>
      <c r="F520" s="53">
        <f>44+5</f>
        <v>49</v>
      </c>
      <c r="G520" s="113">
        <v>2.4033333333333338</v>
      </c>
      <c r="H520" s="76"/>
      <c r="I520" s="79">
        <f t="shared" si="17"/>
        <v>0</v>
      </c>
      <c r="J520" s="78" t="str">
        <f t="shared" si="16"/>
        <v/>
      </c>
    </row>
    <row r="521" spans="1:10">
      <c r="A521" s="16">
        <v>520</v>
      </c>
      <c r="B521" s="16" t="s">
        <v>9</v>
      </c>
      <c r="C521" s="16" t="s">
        <v>7857</v>
      </c>
      <c r="D521" s="16" t="s">
        <v>51</v>
      </c>
      <c r="E521" s="14">
        <v>81348</v>
      </c>
      <c r="F521" s="53">
        <f>48+8</f>
        <v>56</v>
      </c>
      <c r="G521" s="113">
        <v>1.04</v>
      </c>
      <c r="H521" s="76"/>
      <c r="I521" s="79">
        <f t="shared" si="17"/>
        <v>0</v>
      </c>
      <c r="J521" s="78" t="str">
        <f t="shared" si="16"/>
        <v/>
      </c>
    </row>
    <row r="522" spans="1:10">
      <c r="A522" s="16">
        <v>521</v>
      </c>
      <c r="B522" s="16" t="s">
        <v>9</v>
      </c>
      <c r="C522" s="16" t="s">
        <v>4764</v>
      </c>
      <c r="D522" s="16" t="s">
        <v>312</v>
      </c>
      <c r="E522" s="14">
        <v>88044</v>
      </c>
      <c r="F522" s="53">
        <v>60</v>
      </c>
      <c r="G522" s="113">
        <v>1.1033333333333333</v>
      </c>
      <c r="H522" s="76"/>
      <c r="I522" s="79">
        <f t="shared" si="17"/>
        <v>0</v>
      </c>
      <c r="J522" s="78" t="str">
        <f t="shared" si="16"/>
        <v/>
      </c>
    </row>
    <row r="523" spans="1:10">
      <c r="A523" s="16">
        <v>522</v>
      </c>
      <c r="B523" s="16" t="s">
        <v>9</v>
      </c>
      <c r="C523" s="16" t="s">
        <v>1266</v>
      </c>
      <c r="D523" s="16" t="s">
        <v>447</v>
      </c>
      <c r="E523" s="14">
        <v>88044</v>
      </c>
      <c r="F523" s="53">
        <v>20</v>
      </c>
      <c r="G523" s="113">
        <v>9.1</v>
      </c>
      <c r="H523" s="76"/>
      <c r="I523" s="79">
        <f t="shared" si="17"/>
        <v>0</v>
      </c>
      <c r="J523" s="78" t="str">
        <f t="shared" si="16"/>
        <v/>
      </c>
    </row>
    <row r="524" spans="1:10">
      <c r="A524" s="16">
        <v>523</v>
      </c>
      <c r="B524" s="16" t="s">
        <v>9</v>
      </c>
      <c r="C524" s="16" t="s">
        <v>11215</v>
      </c>
      <c r="D524" s="16" t="s">
        <v>11214</v>
      </c>
      <c r="E524" s="14">
        <v>71400</v>
      </c>
      <c r="F524" s="53">
        <v>40</v>
      </c>
      <c r="G524" s="113">
        <v>13.51</v>
      </c>
      <c r="H524" s="76"/>
      <c r="I524" s="79">
        <f t="shared" si="17"/>
        <v>0</v>
      </c>
      <c r="J524" s="78" t="str">
        <f t="shared" si="16"/>
        <v/>
      </c>
    </row>
    <row r="525" spans="1:10">
      <c r="A525" s="16">
        <v>524</v>
      </c>
      <c r="B525" s="16" t="s">
        <v>9</v>
      </c>
      <c r="C525" s="16" t="s">
        <v>11213</v>
      </c>
      <c r="D525" s="16" t="s">
        <v>656</v>
      </c>
      <c r="E525" s="14">
        <v>81343</v>
      </c>
      <c r="F525" s="53">
        <v>6</v>
      </c>
      <c r="G525" s="113">
        <v>41.43333333333333</v>
      </c>
      <c r="H525" s="76"/>
      <c r="I525" s="79">
        <f t="shared" si="17"/>
        <v>0</v>
      </c>
      <c r="J525" s="78" t="str">
        <f t="shared" si="16"/>
        <v/>
      </c>
    </row>
    <row r="526" spans="1:10">
      <c r="A526" s="16">
        <v>525</v>
      </c>
      <c r="B526" s="16" t="s">
        <v>9</v>
      </c>
      <c r="C526" s="16" t="s">
        <v>11212</v>
      </c>
      <c r="D526" s="16" t="s">
        <v>656</v>
      </c>
      <c r="E526" s="14">
        <v>81343</v>
      </c>
      <c r="F526" s="53">
        <v>5</v>
      </c>
      <c r="G526" s="113">
        <v>22.816666666666666</v>
      </c>
      <c r="H526" s="76"/>
      <c r="I526" s="79">
        <f t="shared" si="17"/>
        <v>0</v>
      </c>
      <c r="J526" s="78" t="str">
        <f t="shared" si="16"/>
        <v/>
      </c>
    </row>
    <row r="527" spans="1:10">
      <c r="A527" s="16">
        <v>526</v>
      </c>
      <c r="B527" s="16" t="s">
        <v>9</v>
      </c>
      <c r="C527" s="16" t="s">
        <v>11210</v>
      </c>
      <c r="D527" s="16" t="s">
        <v>75</v>
      </c>
      <c r="E527" s="14" t="s">
        <v>11209</v>
      </c>
      <c r="F527" s="53">
        <f>102+4</f>
        <v>106</v>
      </c>
      <c r="G527" s="113">
        <v>0.95499999999999996</v>
      </c>
      <c r="H527" s="76"/>
      <c r="I527" s="79">
        <f t="shared" si="17"/>
        <v>0</v>
      </c>
      <c r="J527" s="78" t="str">
        <f t="shared" si="16"/>
        <v/>
      </c>
    </row>
    <row r="528" spans="1:10">
      <c r="A528" s="16">
        <v>527</v>
      </c>
      <c r="B528" s="16" t="s">
        <v>9</v>
      </c>
      <c r="C528" s="16" t="s">
        <v>11208</v>
      </c>
      <c r="D528" s="16" t="s">
        <v>75</v>
      </c>
      <c r="E528" s="14">
        <v>81343</v>
      </c>
      <c r="F528" s="53">
        <f>72+6</f>
        <v>78</v>
      </c>
      <c r="G528" s="113">
        <v>17.02</v>
      </c>
      <c r="H528" s="76"/>
      <c r="I528" s="79">
        <f t="shared" si="17"/>
        <v>0</v>
      </c>
      <c r="J528" s="78" t="str">
        <f t="shared" si="16"/>
        <v/>
      </c>
    </row>
    <row r="529" spans="1:10">
      <c r="A529" s="16">
        <v>528</v>
      </c>
      <c r="B529" s="16" t="s">
        <v>9</v>
      </c>
      <c r="C529" s="16" t="s">
        <v>11207</v>
      </c>
      <c r="D529" s="16" t="s">
        <v>75</v>
      </c>
      <c r="E529" s="14">
        <v>81343</v>
      </c>
      <c r="F529" s="53">
        <v>55</v>
      </c>
      <c r="G529" s="113">
        <v>2.813333333333333</v>
      </c>
      <c r="H529" s="76"/>
      <c r="I529" s="79">
        <f t="shared" si="17"/>
        <v>0</v>
      </c>
      <c r="J529" s="78" t="str">
        <f t="shared" si="16"/>
        <v/>
      </c>
    </row>
    <row r="530" spans="1:10">
      <c r="A530" s="16">
        <v>529</v>
      </c>
      <c r="B530" s="16" t="s">
        <v>9</v>
      </c>
      <c r="C530" s="16" t="s">
        <v>11206</v>
      </c>
      <c r="D530" s="16" t="s">
        <v>510</v>
      </c>
      <c r="E530" s="14">
        <v>81343</v>
      </c>
      <c r="F530" s="53">
        <f>223+20</f>
        <v>243</v>
      </c>
      <c r="G530" s="113">
        <v>1.45</v>
      </c>
      <c r="H530" s="76"/>
      <c r="I530" s="79">
        <f t="shared" si="17"/>
        <v>0</v>
      </c>
      <c r="J530" s="78" t="str">
        <f t="shared" si="16"/>
        <v/>
      </c>
    </row>
    <row r="531" spans="1:10">
      <c r="A531" s="16">
        <v>530</v>
      </c>
      <c r="B531" s="16" t="s">
        <v>9</v>
      </c>
      <c r="C531" s="16" t="s">
        <v>11205</v>
      </c>
      <c r="D531" s="16" t="s">
        <v>75</v>
      </c>
      <c r="E531" s="14">
        <v>198</v>
      </c>
      <c r="F531" s="53">
        <v>78</v>
      </c>
      <c r="G531" s="113">
        <v>0.91500000000000004</v>
      </c>
      <c r="H531" s="76"/>
      <c r="I531" s="79">
        <f t="shared" si="17"/>
        <v>0</v>
      </c>
      <c r="J531" s="78" t="str">
        <f t="shared" si="16"/>
        <v/>
      </c>
    </row>
    <row r="532" spans="1:10">
      <c r="A532" s="16">
        <v>531</v>
      </c>
      <c r="B532" s="16" t="s">
        <v>9</v>
      </c>
      <c r="C532" s="16" t="s">
        <v>1235</v>
      </c>
      <c r="D532" s="16" t="s">
        <v>510</v>
      </c>
      <c r="E532" s="14">
        <v>81343</v>
      </c>
      <c r="F532" s="53">
        <v>74</v>
      </c>
      <c r="G532" s="113">
        <v>1.6333333333333335</v>
      </c>
      <c r="H532" s="76"/>
      <c r="I532" s="79">
        <f t="shared" si="17"/>
        <v>0</v>
      </c>
      <c r="J532" s="78" t="str">
        <f t="shared" si="16"/>
        <v/>
      </c>
    </row>
    <row r="533" spans="1:10">
      <c r="A533" s="16">
        <v>532</v>
      </c>
      <c r="B533" s="16" t="s">
        <v>9</v>
      </c>
      <c r="C533" s="16" t="s">
        <v>4723</v>
      </c>
      <c r="D533" s="16" t="s">
        <v>75</v>
      </c>
      <c r="E533" s="14">
        <v>81343</v>
      </c>
      <c r="F533" s="53">
        <v>52</v>
      </c>
      <c r="G533" s="113">
        <v>2.4833333333333334</v>
      </c>
      <c r="H533" s="76"/>
      <c r="I533" s="79">
        <f t="shared" si="17"/>
        <v>0</v>
      </c>
      <c r="J533" s="78" t="str">
        <f t="shared" si="16"/>
        <v/>
      </c>
    </row>
    <row r="534" spans="1:10">
      <c r="A534" s="16">
        <v>533</v>
      </c>
      <c r="B534" s="16" t="s">
        <v>9</v>
      </c>
      <c r="C534" s="16" t="s">
        <v>4722</v>
      </c>
      <c r="D534" s="16" t="s">
        <v>75</v>
      </c>
      <c r="E534" s="14">
        <v>81343</v>
      </c>
      <c r="F534" s="53">
        <f>31+1</f>
        <v>32</v>
      </c>
      <c r="G534" s="113">
        <v>1.9400000000000002</v>
      </c>
      <c r="H534" s="76"/>
      <c r="I534" s="79">
        <f t="shared" si="17"/>
        <v>0</v>
      </c>
      <c r="J534" s="78" t="str">
        <f t="shared" si="16"/>
        <v/>
      </c>
    </row>
    <row r="535" spans="1:10">
      <c r="A535" s="16">
        <v>534</v>
      </c>
      <c r="B535" s="16" t="s">
        <v>9</v>
      </c>
      <c r="C535" s="16" t="s">
        <v>11204</v>
      </c>
      <c r="D535" s="16" t="s">
        <v>75</v>
      </c>
      <c r="E535" s="14">
        <v>81343</v>
      </c>
      <c r="F535" s="53">
        <f>34+1</f>
        <v>35</v>
      </c>
      <c r="G535" s="113">
        <v>1.835</v>
      </c>
      <c r="H535" s="76"/>
      <c r="I535" s="79">
        <f t="shared" si="17"/>
        <v>0</v>
      </c>
      <c r="J535" s="78" t="str">
        <f t="shared" si="16"/>
        <v/>
      </c>
    </row>
    <row r="536" spans="1:10">
      <c r="A536" s="16">
        <v>535</v>
      </c>
      <c r="B536" s="16" t="s">
        <v>9</v>
      </c>
      <c r="C536" s="16" t="s">
        <v>1226</v>
      </c>
      <c r="D536" s="16" t="s">
        <v>75</v>
      </c>
      <c r="E536" s="14">
        <v>81343</v>
      </c>
      <c r="F536" s="53">
        <v>20</v>
      </c>
      <c r="G536" s="113">
        <v>4.1900000000000004</v>
      </c>
      <c r="H536" s="76"/>
      <c r="I536" s="79">
        <f t="shared" si="17"/>
        <v>0</v>
      </c>
      <c r="J536" s="78" t="str">
        <f t="shared" si="16"/>
        <v/>
      </c>
    </row>
    <row r="537" spans="1:10">
      <c r="A537" s="16">
        <v>536</v>
      </c>
      <c r="B537" s="16" t="s">
        <v>9</v>
      </c>
      <c r="C537" s="16" t="s">
        <v>11203</v>
      </c>
      <c r="D537" s="16" t="s">
        <v>1230</v>
      </c>
      <c r="E537" s="14">
        <v>81343</v>
      </c>
      <c r="F537" s="53">
        <f>83+2</f>
        <v>85</v>
      </c>
      <c r="G537" s="113">
        <v>10.625</v>
      </c>
      <c r="H537" s="76"/>
      <c r="I537" s="79">
        <f t="shared" si="17"/>
        <v>0</v>
      </c>
      <c r="J537" s="78" t="str">
        <f t="shared" si="16"/>
        <v/>
      </c>
    </row>
    <row r="538" spans="1:10">
      <c r="A538" s="16">
        <v>537</v>
      </c>
      <c r="B538" s="16" t="s">
        <v>9</v>
      </c>
      <c r="C538" s="16" t="s">
        <v>11202</v>
      </c>
      <c r="D538" s="16" t="s">
        <v>75</v>
      </c>
      <c r="E538" s="14">
        <v>81343</v>
      </c>
      <c r="F538" s="53">
        <f>27+2</f>
        <v>29</v>
      </c>
      <c r="G538" s="113">
        <v>2.6633333333333331</v>
      </c>
      <c r="H538" s="76"/>
      <c r="I538" s="79">
        <f t="shared" si="17"/>
        <v>0</v>
      </c>
      <c r="J538" s="78" t="str">
        <f t="shared" si="16"/>
        <v/>
      </c>
    </row>
    <row r="539" spans="1:10">
      <c r="A539" s="16">
        <v>538</v>
      </c>
      <c r="B539" s="16" t="s">
        <v>9</v>
      </c>
      <c r="C539" s="16" t="s">
        <v>11201</v>
      </c>
      <c r="D539" s="16" t="s">
        <v>75</v>
      </c>
      <c r="E539" s="14">
        <v>81343</v>
      </c>
      <c r="F539" s="53">
        <f>24+4</f>
        <v>28</v>
      </c>
      <c r="G539" s="113">
        <v>91.679999999999993</v>
      </c>
      <c r="H539" s="76"/>
      <c r="I539" s="79">
        <f t="shared" si="17"/>
        <v>0</v>
      </c>
      <c r="J539" s="78" t="str">
        <f t="shared" si="16"/>
        <v/>
      </c>
    </row>
    <row r="540" spans="1:10">
      <c r="A540" s="16">
        <v>539</v>
      </c>
      <c r="B540" s="16" t="s">
        <v>9</v>
      </c>
      <c r="C540" s="16" t="s">
        <v>7835</v>
      </c>
      <c r="D540" s="16" t="s">
        <v>78</v>
      </c>
      <c r="E540" s="14">
        <v>81343</v>
      </c>
      <c r="F540" s="53">
        <f>115+3</f>
        <v>118</v>
      </c>
      <c r="G540" s="113">
        <v>23.91</v>
      </c>
      <c r="H540" s="76"/>
      <c r="I540" s="79">
        <f t="shared" si="17"/>
        <v>0</v>
      </c>
      <c r="J540" s="78" t="str">
        <f t="shared" si="16"/>
        <v/>
      </c>
    </row>
    <row r="541" spans="1:10">
      <c r="A541" s="16">
        <v>540</v>
      </c>
      <c r="B541" s="16" t="s">
        <v>9</v>
      </c>
      <c r="C541" s="16" t="s">
        <v>11200</v>
      </c>
      <c r="D541" s="16" t="s">
        <v>11147</v>
      </c>
      <c r="E541" s="14">
        <v>81343</v>
      </c>
      <c r="F541" s="53">
        <v>5</v>
      </c>
      <c r="G541" s="113">
        <v>65.81</v>
      </c>
      <c r="H541" s="76"/>
      <c r="I541" s="79">
        <f t="shared" si="17"/>
        <v>0</v>
      </c>
      <c r="J541" s="78" t="str">
        <f t="shared" si="16"/>
        <v/>
      </c>
    </row>
    <row r="542" spans="1:10">
      <c r="A542" s="16">
        <v>541</v>
      </c>
      <c r="B542" s="16" t="s">
        <v>9</v>
      </c>
      <c r="C542" s="16" t="s">
        <v>4697</v>
      </c>
      <c r="D542" s="16" t="s">
        <v>1036</v>
      </c>
      <c r="E542" s="14">
        <v>81346</v>
      </c>
      <c r="F542" s="53">
        <v>155</v>
      </c>
      <c r="G542" s="113">
        <v>53.033333333333331</v>
      </c>
      <c r="H542" s="76"/>
      <c r="I542" s="79">
        <f t="shared" si="17"/>
        <v>0</v>
      </c>
      <c r="J542" s="78" t="str">
        <f t="shared" si="16"/>
        <v/>
      </c>
    </row>
    <row r="543" spans="1:10">
      <c r="A543" s="16">
        <v>542</v>
      </c>
      <c r="B543" s="16" t="s">
        <v>9</v>
      </c>
      <c r="C543" s="16" t="s">
        <v>4696</v>
      </c>
      <c r="D543" s="16" t="s">
        <v>724</v>
      </c>
      <c r="E543" s="14">
        <v>81346</v>
      </c>
      <c r="F543" s="53">
        <f>37+4</f>
        <v>41</v>
      </c>
      <c r="G543" s="113">
        <v>4.4400000000000004</v>
      </c>
      <c r="H543" s="76"/>
      <c r="I543" s="79">
        <f t="shared" si="17"/>
        <v>0</v>
      </c>
      <c r="J543" s="78" t="str">
        <f t="shared" si="16"/>
        <v/>
      </c>
    </row>
    <row r="544" spans="1:10">
      <c r="A544" s="16">
        <v>543</v>
      </c>
      <c r="B544" s="16" t="s">
        <v>9</v>
      </c>
      <c r="C544" s="16" t="s">
        <v>11199</v>
      </c>
      <c r="D544" s="16" t="s">
        <v>11198</v>
      </c>
      <c r="E544" s="14">
        <v>55719</v>
      </c>
      <c r="F544" s="53">
        <v>5</v>
      </c>
      <c r="G544" s="113">
        <v>250.03333333333333</v>
      </c>
      <c r="H544" s="76"/>
      <c r="I544" s="79">
        <f t="shared" si="17"/>
        <v>0</v>
      </c>
      <c r="J544" s="78" t="str">
        <f t="shared" si="16"/>
        <v/>
      </c>
    </row>
    <row r="545" spans="1:10">
      <c r="A545" s="16">
        <v>544</v>
      </c>
      <c r="B545" s="16" t="s">
        <v>9</v>
      </c>
      <c r="C545" s="16" t="s">
        <v>11197</v>
      </c>
      <c r="D545" s="16" t="s">
        <v>600</v>
      </c>
      <c r="E545" s="14">
        <v>74063</v>
      </c>
      <c r="F545" s="53">
        <v>5</v>
      </c>
      <c r="G545" s="113">
        <v>1899.55</v>
      </c>
      <c r="H545" s="76"/>
      <c r="I545" s="79">
        <f t="shared" si="17"/>
        <v>0</v>
      </c>
      <c r="J545" s="78" t="str">
        <f t="shared" si="16"/>
        <v/>
      </c>
    </row>
    <row r="546" spans="1:10">
      <c r="A546" s="16">
        <v>545</v>
      </c>
      <c r="B546" s="16" t="s">
        <v>9</v>
      </c>
      <c r="C546" s="16" t="s">
        <v>11196</v>
      </c>
      <c r="D546" s="16" t="s">
        <v>11195</v>
      </c>
      <c r="E546" s="14">
        <v>98897</v>
      </c>
      <c r="F546" s="53">
        <f>41+4</f>
        <v>45</v>
      </c>
      <c r="G546" s="113">
        <v>265.76</v>
      </c>
      <c r="H546" s="76"/>
      <c r="I546" s="79">
        <f t="shared" si="17"/>
        <v>0</v>
      </c>
      <c r="J546" s="78" t="str">
        <f t="shared" si="16"/>
        <v/>
      </c>
    </row>
    <row r="547" spans="1:10">
      <c r="A547" s="16">
        <v>546</v>
      </c>
      <c r="B547" s="16" t="s">
        <v>9</v>
      </c>
      <c r="C547" s="16" t="s">
        <v>11194</v>
      </c>
      <c r="D547" s="16" t="s">
        <v>11193</v>
      </c>
      <c r="E547" s="14">
        <v>40920</v>
      </c>
      <c r="F547" s="53">
        <v>7</v>
      </c>
      <c r="G547" s="113">
        <v>246.51666666666665</v>
      </c>
      <c r="H547" s="76"/>
      <c r="I547" s="79">
        <f t="shared" si="17"/>
        <v>0</v>
      </c>
      <c r="J547" s="78" t="str">
        <f t="shared" si="16"/>
        <v/>
      </c>
    </row>
    <row r="548" spans="1:10">
      <c r="A548" s="16">
        <v>547</v>
      </c>
      <c r="B548" s="16" t="s">
        <v>9</v>
      </c>
      <c r="C548" s="16" t="s">
        <v>11192</v>
      </c>
      <c r="D548" s="16" t="s">
        <v>11191</v>
      </c>
      <c r="E548" s="14">
        <v>81349</v>
      </c>
      <c r="F548" s="53">
        <v>15</v>
      </c>
      <c r="G548" s="113">
        <v>7.41</v>
      </c>
      <c r="H548" s="76"/>
      <c r="I548" s="79">
        <f t="shared" si="17"/>
        <v>0</v>
      </c>
      <c r="J548" s="78" t="str">
        <f t="shared" si="16"/>
        <v/>
      </c>
    </row>
    <row r="549" spans="1:10">
      <c r="A549" s="16">
        <v>548</v>
      </c>
      <c r="B549" s="16" t="s">
        <v>9</v>
      </c>
      <c r="C549" s="16" t="s">
        <v>11190</v>
      </c>
      <c r="D549" s="16" t="s">
        <v>883</v>
      </c>
      <c r="E549" s="14">
        <v>81205</v>
      </c>
      <c r="F549" s="53">
        <v>55</v>
      </c>
      <c r="G549" s="113">
        <v>0.97499999999999998</v>
      </c>
      <c r="H549" s="76"/>
      <c r="I549" s="79">
        <f t="shared" si="17"/>
        <v>0</v>
      </c>
      <c r="J549" s="78" t="str">
        <f t="shared" si="16"/>
        <v/>
      </c>
    </row>
    <row r="550" spans="1:10">
      <c r="A550" s="16">
        <v>549</v>
      </c>
      <c r="B550" s="16" t="s">
        <v>9</v>
      </c>
      <c r="C550" s="16" t="s">
        <v>11189</v>
      </c>
      <c r="D550" s="16" t="s">
        <v>10055</v>
      </c>
      <c r="E550" s="14">
        <v>82918</v>
      </c>
      <c r="F550" s="53">
        <v>10</v>
      </c>
      <c r="G550" s="113">
        <v>59.055</v>
      </c>
      <c r="H550" s="76"/>
      <c r="I550" s="79">
        <f t="shared" si="17"/>
        <v>0</v>
      </c>
      <c r="J550" s="78" t="str">
        <f t="shared" si="16"/>
        <v/>
      </c>
    </row>
    <row r="551" spans="1:10">
      <c r="A551" s="16">
        <v>550</v>
      </c>
      <c r="B551" s="16" t="s">
        <v>9</v>
      </c>
      <c r="C551" s="16" t="s">
        <v>11188</v>
      </c>
      <c r="D551" s="16" t="s">
        <v>66</v>
      </c>
      <c r="E551" s="14">
        <v>17446</v>
      </c>
      <c r="F551" s="53">
        <v>60</v>
      </c>
      <c r="G551" s="113">
        <v>1.6466666666666667</v>
      </c>
      <c r="H551" s="76"/>
      <c r="I551" s="79">
        <f t="shared" si="17"/>
        <v>0</v>
      </c>
      <c r="J551" s="78" t="str">
        <f t="shared" si="16"/>
        <v/>
      </c>
    </row>
    <row r="552" spans="1:10">
      <c r="A552" s="16">
        <v>551</v>
      </c>
      <c r="B552" s="16" t="s">
        <v>9</v>
      </c>
      <c r="C552" s="16" t="s">
        <v>11187</v>
      </c>
      <c r="D552" s="16" t="s">
        <v>99</v>
      </c>
      <c r="E552" s="14">
        <v>24372</v>
      </c>
      <c r="F552" s="53">
        <v>100</v>
      </c>
      <c r="G552" s="113">
        <v>14.97</v>
      </c>
      <c r="H552" s="76"/>
      <c r="I552" s="79">
        <f t="shared" si="17"/>
        <v>0</v>
      </c>
      <c r="J552" s="78" t="str">
        <f t="shared" si="16"/>
        <v/>
      </c>
    </row>
    <row r="553" spans="1:10">
      <c r="A553" s="16">
        <v>552</v>
      </c>
      <c r="B553" s="16" t="s">
        <v>9</v>
      </c>
      <c r="C553" s="16" t="s">
        <v>6732</v>
      </c>
      <c r="D553" s="16" t="s">
        <v>99</v>
      </c>
      <c r="E553" s="14">
        <v>81205</v>
      </c>
      <c r="F553" s="53">
        <v>200</v>
      </c>
      <c r="G553" s="113">
        <v>14.323333333333332</v>
      </c>
      <c r="H553" s="76"/>
      <c r="I553" s="79">
        <f t="shared" si="17"/>
        <v>0</v>
      </c>
      <c r="J553" s="78" t="str">
        <f t="shared" si="16"/>
        <v/>
      </c>
    </row>
    <row r="554" spans="1:10">
      <c r="A554" s="16">
        <v>553</v>
      </c>
      <c r="B554" s="16" t="s">
        <v>9</v>
      </c>
      <c r="C554" s="16" t="s">
        <v>11186</v>
      </c>
      <c r="D554" s="16" t="s">
        <v>2194</v>
      </c>
      <c r="E554" s="14">
        <v>81205</v>
      </c>
      <c r="F554" s="53">
        <v>60</v>
      </c>
      <c r="G554" s="113">
        <v>1.75</v>
      </c>
      <c r="H554" s="76"/>
      <c r="I554" s="79">
        <f t="shared" si="17"/>
        <v>0</v>
      </c>
      <c r="J554" s="78" t="str">
        <f t="shared" si="16"/>
        <v/>
      </c>
    </row>
    <row r="555" spans="1:10">
      <c r="A555" s="16">
        <v>554</v>
      </c>
      <c r="B555" s="16" t="s">
        <v>9</v>
      </c>
      <c r="C555" s="16" t="s">
        <v>11185</v>
      </c>
      <c r="D555" s="16" t="s">
        <v>2194</v>
      </c>
      <c r="E555" s="14">
        <v>81205</v>
      </c>
      <c r="F555" s="53">
        <v>50</v>
      </c>
      <c r="G555" s="113">
        <v>2.2000000000000002</v>
      </c>
      <c r="H555" s="76"/>
      <c r="I555" s="79">
        <f t="shared" si="17"/>
        <v>0</v>
      </c>
      <c r="J555" s="78" t="str">
        <f t="shared" si="16"/>
        <v/>
      </c>
    </row>
    <row r="556" spans="1:10">
      <c r="A556" s="16">
        <v>555</v>
      </c>
      <c r="B556" s="16" t="s">
        <v>9</v>
      </c>
      <c r="C556" s="16" t="s">
        <v>11184</v>
      </c>
      <c r="D556" s="16" t="s">
        <v>11183</v>
      </c>
      <c r="E556" s="14">
        <v>2767</v>
      </c>
      <c r="F556" s="53">
        <v>5</v>
      </c>
      <c r="G556" s="113">
        <v>427.7</v>
      </c>
      <c r="H556" s="76"/>
      <c r="I556" s="79">
        <f t="shared" si="17"/>
        <v>0</v>
      </c>
      <c r="J556" s="78" t="str">
        <f t="shared" si="16"/>
        <v/>
      </c>
    </row>
    <row r="557" spans="1:10">
      <c r="A557" s="16">
        <v>556</v>
      </c>
      <c r="B557" s="16" t="s">
        <v>9</v>
      </c>
      <c r="C557" s="16" t="s">
        <v>11182</v>
      </c>
      <c r="D557" s="16" t="s">
        <v>1217</v>
      </c>
      <c r="E557" s="14">
        <v>50599</v>
      </c>
      <c r="F557" s="53">
        <v>5</v>
      </c>
      <c r="G557" s="113">
        <v>112.50333333333333</v>
      </c>
      <c r="H557" s="76"/>
      <c r="I557" s="79">
        <f t="shared" si="17"/>
        <v>0</v>
      </c>
      <c r="J557" s="78" t="str">
        <f t="shared" si="16"/>
        <v/>
      </c>
    </row>
    <row r="558" spans="1:10">
      <c r="A558" s="16">
        <v>557</v>
      </c>
      <c r="B558" s="16" t="s">
        <v>9</v>
      </c>
      <c r="C558" s="16" t="s">
        <v>11181</v>
      </c>
      <c r="D558" s="16" t="s">
        <v>1217</v>
      </c>
      <c r="E558" s="14">
        <v>50599</v>
      </c>
      <c r="F558" s="53">
        <v>5</v>
      </c>
      <c r="G558" s="113">
        <v>220.36</v>
      </c>
      <c r="H558" s="76"/>
      <c r="I558" s="79">
        <f t="shared" si="17"/>
        <v>0</v>
      </c>
      <c r="J558" s="78" t="str">
        <f t="shared" si="16"/>
        <v/>
      </c>
    </row>
    <row r="559" spans="1:10">
      <c r="A559" s="16">
        <v>558</v>
      </c>
      <c r="B559" s="16" t="s">
        <v>9</v>
      </c>
      <c r="C559" s="16" t="s">
        <v>11180</v>
      </c>
      <c r="D559" s="16" t="s">
        <v>1003</v>
      </c>
      <c r="E559" s="14">
        <v>81376</v>
      </c>
      <c r="F559" s="53">
        <v>5</v>
      </c>
      <c r="G559" s="113">
        <v>55.776666666666664</v>
      </c>
      <c r="H559" s="76"/>
      <c r="I559" s="79">
        <f t="shared" si="17"/>
        <v>0</v>
      </c>
      <c r="J559" s="78" t="str">
        <f t="shared" si="16"/>
        <v/>
      </c>
    </row>
    <row r="560" spans="1:10">
      <c r="A560" s="16">
        <v>559</v>
      </c>
      <c r="B560" s="16" t="s">
        <v>9</v>
      </c>
      <c r="C560" s="16" t="s">
        <v>11179</v>
      </c>
      <c r="D560" s="16" t="s">
        <v>31</v>
      </c>
      <c r="E560" s="14" t="s">
        <v>4806</v>
      </c>
      <c r="F560" s="53">
        <v>5</v>
      </c>
      <c r="G560" s="113">
        <v>154.41999999999999</v>
      </c>
      <c r="H560" s="76"/>
      <c r="I560" s="79">
        <f t="shared" si="17"/>
        <v>0</v>
      </c>
      <c r="J560" s="78" t="str">
        <f t="shared" si="16"/>
        <v/>
      </c>
    </row>
    <row r="561" spans="1:10">
      <c r="A561" s="16">
        <v>560</v>
      </c>
      <c r="B561" s="16" t="s">
        <v>9</v>
      </c>
      <c r="C561" s="16" t="s">
        <v>11178</v>
      </c>
      <c r="D561" s="16" t="s">
        <v>11177</v>
      </c>
      <c r="E561" s="14">
        <v>78189</v>
      </c>
      <c r="F561" s="53">
        <f>250+250</f>
        <v>500</v>
      </c>
      <c r="G561" s="113">
        <v>23.363333333333333</v>
      </c>
      <c r="H561" s="76"/>
      <c r="I561" s="79">
        <f t="shared" si="17"/>
        <v>0</v>
      </c>
      <c r="J561" s="78" t="str">
        <f t="shared" si="16"/>
        <v/>
      </c>
    </row>
    <row r="562" spans="1:10">
      <c r="A562" s="16">
        <v>561</v>
      </c>
      <c r="B562" s="16" t="s">
        <v>9</v>
      </c>
      <c r="C562" s="16" t="s">
        <v>11176</v>
      </c>
      <c r="D562" s="16" t="s">
        <v>315</v>
      </c>
      <c r="E562" s="14">
        <v>78189</v>
      </c>
      <c r="F562" s="53">
        <v>750</v>
      </c>
      <c r="G562" s="113">
        <v>1.145</v>
      </c>
      <c r="H562" s="76"/>
      <c r="I562" s="79">
        <f t="shared" si="17"/>
        <v>0</v>
      </c>
      <c r="J562" s="78" t="str">
        <f t="shared" si="16"/>
        <v/>
      </c>
    </row>
    <row r="563" spans="1:10">
      <c r="A563" s="16">
        <v>562</v>
      </c>
      <c r="B563" s="16" t="s">
        <v>9</v>
      </c>
      <c r="C563" s="16" t="s">
        <v>11175</v>
      </c>
      <c r="D563" s="16" t="s">
        <v>11062</v>
      </c>
      <c r="E563" s="14">
        <v>84992</v>
      </c>
      <c r="F563" s="53">
        <v>200</v>
      </c>
      <c r="G563" s="113">
        <v>0.45333333333333331</v>
      </c>
      <c r="H563" s="76"/>
      <c r="I563" s="79">
        <f t="shared" si="17"/>
        <v>0</v>
      </c>
      <c r="J563" s="78" t="str">
        <f t="shared" si="16"/>
        <v/>
      </c>
    </row>
    <row r="564" spans="1:10">
      <c r="A564" s="16">
        <v>563</v>
      </c>
      <c r="B564" s="16" t="s">
        <v>9</v>
      </c>
      <c r="C564" s="16" t="s">
        <v>11174</v>
      </c>
      <c r="D564" s="16" t="s">
        <v>11062</v>
      </c>
      <c r="E564" s="14">
        <v>81205</v>
      </c>
      <c r="F564" s="53">
        <v>120</v>
      </c>
      <c r="G564" s="113">
        <v>0.46333333333333337</v>
      </c>
      <c r="H564" s="76"/>
      <c r="I564" s="79">
        <f t="shared" si="17"/>
        <v>0</v>
      </c>
      <c r="J564" s="78" t="str">
        <f t="shared" si="16"/>
        <v/>
      </c>
    </row>
    <row r="565" spans="1:10">
      <c r="A565" s="16">
        <v>564</v>
      </c>
      <c r="B565" s="16" t="s">
        <v>9</v>
      </c>
      <c r="C565" s="16" t="s">
        <v>11173</v>
      </c>
      <c r="D565" s="16" t="s">
        <v>11062</v>
      </c>
      <c r="E565" s="14">
        <v>78189</v>
      </c>
      <c r="F565" s="53">
        <f>180+2</f>
        <v>182</v>
      </c>
      <c r="G565" s="113">
        <v>1.2</v>
      </c>
      <c r="H565" s="76"/>
      <c r="I565" s="79">
        <f t="shared" si="17"/>
        <v>0</v>
      </c>
      <c r="J565" s="78" t="str">
        <f t="shared" si="16"/>
        <v/>
      </c>
    </row>
    <row r="566" spans="1:10">
      <c r="A566" s="16">
        <v>565</v>
      </c>
      <c r="B566" s="16" t="s">
        <v>9</v>
      </c>
      <c r="C566" s="16" t="s">
        <v>11172</v>
      </c>
      <c r="D566" s="16" t="s">
        <v>11062</v>
      </c>
      <c r="E566" s="14">
        <v>78189</v>
      </c>
      <c r="F566" s="53">
        <v>110</v>
      </c>
      <c r="G566" s="113">
        <v>1.23</v>
      </c>
      <c r="H566" s="76"/>
      <c r="I566" s="79">
        <f t="shared" si="17"/>
        <v>0</v>
      </c>
      <c r="J566" s="78" t="str">
        <f t="shared" si="16"/>
        <v/>
      </c>
    </row>
    <row r="567" spans="1:10">
      <c r="A567" s="16">
        <v>566</v>
      </c>
      <c r="B567" s="16" t="s">
        <v>9</v>
      </c>
      <c r="C567" s="16" t="s">
        <v>11171</v>
      </c>
      <c r="D567" s="16" t="s">
        <v>115</v>
      </c>
      <c r="E567" s="14">
        <v>71468</v>
      </c>
      <c r="F567" s="53">
        <v>5</v>
      </c>
      <c r="G567" s="113">
        <v>2565.103333333333</v>
      </c>
      <c r="H567" s="76"/>
      <c r="I567" s="79">
        <f t="shared" si="17"/>
        <v>0</v>
      </c>
      <c r="J567" s="78" t="str">
        <f t="shared" si="16"/>
        <v/>
      </c>
    </row>
    <row r="568" spans="1:10">
      <c r="A568" s="16">
        <v>567</v>
      </c>
      <c r="B568" s="16" t="s">
        <v>9</v>
      </c>
      <c r="C568" s="16" t="s">
        <v>11170</v>
      </c>
      <c r="D568" s="16" t="s">
        <v>11169</v>
      </c>
      <c r="E568" s="14">
        <v>81348</v>
      </c>
      <c r="F568" s="53">
        <f>8+2</f>
        <v>10</v>
      </c>
      <c r="G568" s="113">
        <v>137.53</v>
      </c>
      <c r="H568" s="76"/>
      <c r="I568" s="79">
        <f t="shared" si="17"/>
        <v>0</v>
      </c>
      <c r="J568" s="78" t="str">
        <f t="shared" si="16"/>
        <v/>
      </c>
    </row>
    <row r="569" spans="1:10">
      <c r="A569" s="16">
        <v>568</v>
      </c>
      <c r="B569" s="16" t="s">
        <v>9</v>
      </c>
      <c r="C569" s="16" t="s">
        <v>11168</v>
      </c>
      <c r="D569" s="16" t="s">
        <v>11167</v>
      </c>
      <c r="E569" s="14">
        <v>81348</v>
      </c>
      <c r="F569" s="53">
        <v>9</v>
      </c>
      <c r="G569" s="113">
        <v>12.343333333333334</v>
      </c>
      <c r="H569" s="76"/>
      <c r="I569" s="79">
        <f t="shared" si="17"/>
        <v>0</v>
      </c>
      <c r="J569" s="78" t="str">
        <f t="shared" si="16"/>
        <v/>
      </c>
    </row>
    <row r="570" spans="1:10">
      <c r="A570" s="16">
        <v>569</v>
      </c>
      <c r="B570" s="16" t="s">
        <v>9</v>
      </c>
      <c r="C570" s="16" t="s">
        <v>11166</v>
      </c>
      <c r="D570" s="16" t="s">
        <v>75</v>
      </c>
      <c r="E570" s="14" t="s">
        <v>11165</v>
      </c>
      <c r="F570" s="53">
        <v>132</v>
      </c>
      <c r="G570" s="113">
        <v>2.0150000000000001</v>
      </c>
      <c r="H570" s="76"/>
      <c r="I570" s="79">
        <f t="shared" si="17"/>
        <v>0</v>
      </c>
      <c r="J570" s="78" t="str">
        <f t="shared" si="16"/>
        <v/>
      </c>
    </row>
    <row r="571" spans="1:10">
      <c r="A571" s="16">
        <v>570</v>
      </c>
      <c r="B571" s="16" t="s">
        <v>9</v>
      </c>
      <c r="C571" s="16" t="s">
        <v>11164</v>
      </c>
      <c r="D571" s="16" t="s">
        <v>949</v>
      </c>
      <c r="E571" s="14">
        <v>624</v>
      </c>
      <c r="F571" s="53">
        <v>5</v>
      </c>
      <c r="G571" s="113">
        <v>402.69333333333333</v>
      </c>
      <c r="H571" s="76"/>
      <c r="I571" s="79">
        <f t="shared" si="17"/>
        <v>0</v>
      </c>
      <c r="J571" s="78" t="str">
        <f t="shared" si="16"/>
        <v/>
      </c>
    </row>
    <row r="572" spans="1:10">
      <c r="A572" s="16">
        <v>571</v>
      </c>
      <c r="B572" s="16" t="s">
        <v>9</v>
      </c>
      <c r="C572" s="16" t="s">
        <v>11163</v>
      </c>
      <c r="D572" s="16" t="s">
        <v>11162</v>
      </c>
      <c r="E572" s="14" t="s">
        <v>4539</v>
      </c>
      <c r="F572" s="53">
        <f>21+1</f>
        <v>22</v>
      </c>
      <c r="G572" s="113">
        <v>626.72333333333336</v>
      </c>
      <c r="H572" s="76"/>
      <c r="I572" s="79">
        <f t="shared" si="17"/>
        <v>0</v>
      </c>
      <c r="J572" s="78" t="str">
        <f t="shared" si="16"/>
        <v/>
      </c>
    </row>
    <row r="573" spans="1:10">
      <c r="A573" s="16">
        <v>572</v>
      </c>
      <c r="B573" s="16" t="s">
        <v>9</v>
      </c>
      <c r="C573" s="16" t="s">
        <v>4532</v>
      </c>
      <c r="D573" s="16" t="s">
        <v>619</v>
      </c>
      <c r="E573" s="14">
        <v>86887</v>
      </c>
      <c r="F573" s="53">
        <v>8</v>
      </c>
      <c r="G573" s="113">
        <v>18.506666666666668</v>
      </c>
      <c r="H573" s="76"/>
      <c r="I573" s="79">
        <f t="shared" si="17"/>
        <v>0</v>
      </c>
      <c r="J573" s="78" t="str">
        <f t="shared" si="16"/>
        <v/>
      </c>
    </row>
    <row r="574" spans="1:10">
      <c r="A574" s="16">
        <v>573</v>
      </c>
      <c r="B574" s="16" t="s">
        <v>9</v>
      </c>
      <c r="C574" s="16" t="s">
        <v>11161</v>
      </c>
      <c r="D574" s="16" t="s">
        <v>196</v>
      </c>
      <c r="E574" s="14" t="s">
        <v>483</v>
      </c>
      <c r="F574" s="53">
        <v>200</v>
      </c>
      <c r="G574" s="113">
        <v>0.79</v>
      </c>
      <c r="H574" s="76"/>
      <c r="I574" s="79">
        <f t="shared" si="17"/>
        <v>0</v>
      </c>
      <c r="J574" s="78" t="str">
        <f t="shared" si="16"/>
        <v/>
      </c>
    </row>
    <row r="575" spans="1:10">
      <c r="A575" s="16">
        <v>574</v>
      </c>
      <c r="B575" s="16" t="s">
        <v>9</v>
      </c>
      <c r="C575" s="16" t="s">
        <v>11160</v>
      </c>
      <c r="D575" s="16" t="s">
        <v>196</v>
      </c>
      <c r="E575" s="14">
        <v>11815</v>
      </c>
      <c r="F575" s="53">
        <v>200</v>
      </c>
      <c r="G575" s="113">
        <v>0.5033333333333333</v>
      </c>
      <c r="H575" s="76"/>
      <c r="I575" s="79">
        <f t="shared" si="17"/>
        <v>0</v>
      </c>
      <c r="J575" s="78" t="str">
        <f t="shared" si="16"/>
        <v/>
      </c>
    </row>
    <row r="576" spans="1:10">
      <c r="A576" s="16">
        <v>575</v>
      </c>
      <c r="B576" s="16" t="s">
        <v>9</v>
      </c>
      <c r="C576" s="16" t="s">
        <v>6909</v>
      </c>
      <c r="D576" s="16" t="s">
        <v>196</v>
      </c>
      <c r="E576" s="14">
        <v>11815</v>
      </c>
      <c r="F576" s="53">
        <v>600</v>
      </c>
      <c r="G576" s="113">
        <v>0.54</v>
      </c>
      <c r="H576" s="76"/>
      <c r="I576" s="79">
        <f t="shared" si="17"/>
        <v>0</v>
      </c>
      <c r="J576" s="78" t="str">
        <f t="shared" si="16"/>
        <v/>
      </c>
    </row>
    <row r="577" spans="1:10">
      <c r="A577" s="16">
        <v>576</v>
      </c>
      <c r="B577" s="16" t="s">
        <v>9</v>
      </c>
      <c r="C577" s="16" t="s">
        <v>11159</v>
      </c>
      <c r="D577" s="16" t="s">
        <v>199</v>
      </c>
      <c r="E577" s="14">
        <v>11815</v>
      </c>
      <c r="F577" s="53">
        <v>100</v>
      </c>
      <c r="G577" s="113">
        <v>1.1100000000000001</v>
      </c>
      <c r="H577" s="76"/>
      <c r="I577" s="79">
        <f t="shared" si="17"/>
        <v>0</v>
      </c>
      <c r="J577" s="78" t="str">
        <f t="shared" si="16"/>
        <v/>
      </c>
    </row>
    <row r="578" spans="1:10">
      <c r="A578" s="16">
        <v>577</v>
      </c>
      <c r="B578" s="16" t="s">
        <v>9</v>
      </c>
      <c r="C578" s="16" t="s">
        <v>11158</v>
      </c>
      <c r="D578" s="16" t="s">
        <v>11157</v>
      </c>
      <c r="E578" s="14">
        <v>11815</v>
      </c>
      <c r="F578" s="53">
        <v>150</v>
      </c>
      <c r="G578" s="113">
        <v>1.5649999999999999</v>
      </c>
      <c r="H578" s="76"/>
      <c r="I578" s="79">
        <f t="shared" si="17"/>
        <v>0</v>
      </c>
      <c r="J578" s="78" t="str">
        <f t="shared" ref="J578:J641" si="18">IF(H:H&gt;G:G, "Above Estimated Unit Price", "")</f>
        <v/>
      </c>
    </row>
    <row r="579" spans="1:10">
      <c r="A579" s="16">
        <v>578</v>
      </c>
      <c r="B579" s="16" t="s">
        <v>9</v>
      </c>
      <c r="C579" s="16" t="s">
        <v>11156</v>
      </c>
      <c r="D579" s="16" t="s">
        <v>11155</v>
      </c>
      <c r="E579" s="14">
        <v>98897</v>
      </c>
      <c r="F579" s="53">
        <v>5</v>
      </c>
      <c r="G579" s="113">
        <v>34</v>
      </c>
      <c r="H579" s="76"/>
      <c r="I579" s="79">
        <f t="shared" ref="I579:I642" si="19">H579*F579</f>
        <v>0</v>
      </c>
      <c r="J579" s="78" t="str">
        <f t="shared" si="18"/>
        <v/>
      </c>
    </row>
    <row r="580" spans="1:10">
      <c r="A580" s="16">
        <v>579</v>
      </c>
      <c r="B580" s="16" t="s">
        <v>9</v>
      </c>
      <c r="C580" s="16" t="s">
        <v>11154</v>
      </c>
      <c r="D580" s="16" t="s">
        <v>10617</v>
      </c>
      <c r="E580" s="14">
        <v>72914</v>
      </c>
      <c r="F580" s="53">
        <v>5</v>
      </c>
      <c r="G580" s="113">
        <v>196.92000000000002</v>
      </c>
      <c r="H580" s="76"/>
      <c r="I580" s="79">
        <f t="shared" si="19"/>
        <v>0</v>
      </c>
      <c r="J580" s="78" t="str">
        <f t="shared" si="18"/>
        <v/>
      </c>
    </row>
    <row r="581" spans="1:10">
      <c r="A581" s="16">
        <v>580</v>
      </c>
      <c r="B581" s="16" t="s">
        <v>9</v>
      </c>
      <c r="C581" s="16" t="s">
        <v>11153</v>
      </c>
      <c r="D581" s="16" t="s">
        <v>1927</v>
      </c>
      <c r="E581" s="14">
        <v>81349</v>
      </c>
      <c r="F581" s="53">
        <f>14+1</f>
        <v>15</v>
      </c>
      <c r="G581" s="113">
        <v>887.75999999999988</v>
      </c>
      <c r="H581" s="76"/>
      <c r="I581" s="79">
        <f t="shared" si="19"/>
        <v>0</v>
      </c>
      <c r="J581" s="78" t="str">
        <f t="shared" si="18"/>
        <v/>
      </c>
    </row>
    <row r="582" spans="1:10">
      <c r="A582" s="16">
        <v>581</v>
      </c>
      <c r="B582" s="16" t="s">
        <v>9</v>
      </c>
      <c r="C582" s="16" t="s">
        <v>11152</v>
      </c>
      <c r="D582" s="16" t="s">
        <v>9812</v>
      </c>
      <c r="E582" s="14">
        <v>77896</v>
      </c>
      <c r="F582" s="53">
        <v>5</v>
      </c>
      <c r="G582" s="113">
        <v>188.14000000000001</v>
      </c>
      <c r="H582" s="76"/>
      <c r="I582" s="79">
        <f t="shared" si="19"/>
        <v>0</v>
      </c>
      <c r="J582" s="78" t="str">
        <f t="shared" si="18"/>
        <v/>
      </c>
    </row>
    <row r="583" spans="1:10">
      <c r="A583" s="16">
        <v>582</v>
      </c>
      <c r="B583" s="16" t="s">
        <v>9</v>
      </c>
      <c r="C583" s="16" t="s">
        <v>11151</v>
      </c>
      <c r="D583" s="16" t="s">
        <v>11150</v>
      </c>
      <c r="E583" s="14">
        <v>55719</v>
      </c>
      <c r="F583" s="53">
        <v>5</v>
      </c>
      <c r="G583" s="113">
        <v>79.743333333333325</v>
      </c>
      <c r="H583" s="76"/>
      <c r="I583" s="79">
        <f t="shared" si="19"/>
        <v>0</v>
      </c>
      <c r="J583" s="78" t="str">
        <f t="shared" si="18"/>
        <v/>
      </c>
    </row>
    <row r="584" spans="1:10">
      <c r="A584" s="16">
        <v>583</v>
      </c>
      <c r="B584" s="16" t="s">
        <v>9</v>
      </c>
      <c r="C584" s="16" t="s">
        <v>11149</v>
      </c>
      <c r="D584" s="16" t="s">
        <v>600</v>
      </c>
      <c r="E584" s="14">
        <v>74063</v>
      </c>
      <c r="F584" s="53">
        <v>5</v>
      </c>
      <c r="G584" s="113">
        <v>899.03</v>
      </c>
      <c r="H584" s="76"/>
      <c r="I584" s="79">
        <f t="shared" si="19"/>
        <v>0</v>
      </c>
      <c r="J584" s="78" t="str">
        <f t="shared" si="18"/>
        <v/>
      </c>
    </row>
    <row r="585" spans="1:10">
      <c r="A585" s="16">
        <v>584</v>
      </c>
      <c r="B585" s="16" t="s">
        <v>9</v>
      </c>
      <c r="C585" s="16" t="s">
        <v>11148</v>
      </c>
      <c r="D585" s="16" t="s">
        <v>1637</v>
      </c>
      <c r="E585" s="14">
        <v>98897</v>
      </c>
      <c r="F585" s="53">
        <v>5</v>
      </c>
      <c r="G585" s="113">
        <v>1125</v>
      </c>
      <c r="H585" s="76"/>
      <c r="I585" s="79">
        <f t="shared" si="19"/>
        <v>0</v>
      </c>
      <c r="J585" s="78" t="str">
        <f t="shared" si="18"/>
        <v/>
      </c>
    </row>
    <row r="586" spans="1:10">
      <c r="A586" s="16">
        <v>585</v>
      </c>
      <c r="B586" s="16" t="s">
        <v>9</v>
      </c>
      <c r="C586" s="16" t="s">
        <v>11146</v>
      </c>
      <c r="D586" s="16" t="s">
        <v>256</v>
      </c>
      <c r="E586" s="14">
        <v>75237</v>
      </c>
      <c r="F586" s="53">
        <v>20</v>
      </c>
      <c r="G586" s="113">
        <v>3.19</v>
      </c>
      <c r="H586" s="76"/>
      <c r="I586" s="79">
        <f t="shared" si="19"/>
        <v>0</v>
      </c>
      <c r="J586" s="78" t="str">
        <f t="shared" si="18"/>
        <v/>
      </c>
    </row>
    <row r="587" spans="1:10">
      <c r="A587" s="16">
        <v>586</v>
      </c>
      <c r="B587" s="16" t="s">
        <v>9</v>
      </c>
      <c r="C587" s="16" t="s">
        <v>11145</v>
      </c>
      <c r="D587" s="16" t="s">
        <v>10859</v>
      </c>
      <c r="E587" s="14">
        <v>97393</v>
      </c>
      <c r="F587" s="53">
        <v>8</v>
      </c>
      <c r="G587" s="113">
        <v>48.86</v>
      </c>
      <c r="H587" s="76"/>
      <c r="I587" s="79">
        <f t="shared" si="19"/>
        <v>0</v>
      </c>
      <c r="J587" s="78" t="str">
        <f t="shared" si="18"/>
        <v/>
      </c>
    </row>
    <row r="588" spans="1:10">
      <c r="A588" s="16">
        <v>587</v>
      </c>
      <c r="B588" s="16" t="s">
        <v>9</v>
      </c>
      <c r="C588" s="16" t="s">
        <v>11144</v>
      </c>
      <c r="D588" s="16" t="s">
        <v>557</v>
      </c>
      <c r="E588" s="14" t="s">
        <v>963</v>
      </c>
      <c r="F588" s="53">
        <v>8</v>
      </c>
      <c r="G588" s="113">
        <v>46.59</v>
      </c>
      <c r="H588" s="76"/>
      <c r="I588" s="79">
        <f t="shared" si="19"/>
        <v>0</v>
      </c>
      <c r="J588" s="78" t="str">
        <f t="shared" si="18"/>
        <v/>
      </c>
    </row>
    <row r="589" spans="1:10">
      <c r="A589" s="16">
        <v>588</v>
      </c>
      <c r="B589" s="16" t="s">
        <v>9</v>
      </c>
      <c r="C589" s="16" t="s">
        <v>11143</v>
      </c>
      <c r="D589" s="16" t="s">
        <v>11142</v>
      </c>
      <c r="E589" s="14">
        <v>51439</v>
      </c>
      <c r="F589" s="53">
        <v>5</v>
      </c>
      <c r="G589" s="113">
        <v>22.37</v>
      </c>
      <c r="H589" s="76"/>
      <c r="I589" s="79">
        <f t="shared" si="19"/>
        <v>0</v>
      </c>
      <c r="J589" s="78" t="str">
        <f t="shared" si="18"/>
        <v/>
      </c>
    </row>
    <row r="590" spans="1:10">
      <c r="A590" s="16">
        <v>589</v>
      </c>
      <c r="B590" s="16" t="s">
        <v>9</v>
      </c>
      <c r="C590" s="16" t="s">
        <v>11141</v>
      </c>
      <c r="D590" s="16" t="s">
        <v>11140</v>
      </c>
      <c r="E590" s="14">
        <v>60240</v>
      </c>
      <c r="F590" s="53">
        <v>5</v>
      </c>
      <c r="G590" s="113">
        <v>692.31</v>
      </c>
      <c r="H590" s="76"/>
      <c r="I590" s="79">
        <f t="shared" si="19"/>
        <v>0</v>
      </c>
      <c r="J590" s="78" t="str">
        <f t="shared" si="18"/>
        <v/>
      </c>
    </row>
    <row r="591" spans="1:10">
      <c r="A591" s="16">
        <v>590</v>
      </c>
      <c r="B591" s="16" t="s">
        <v>9</v>
      </c>
      <c r="C591" s="16" t="s">
        <v>11139</v>
      </c>
      <c r="D591" s="16" t="s">
        <v>600</v>
      </c>
      <c r="E591" s="14" t="s">
        <v>11138</v>
      </c>
      <c r="F591" s="53">
        <v>5</v>
      </c>
      <c r="G591" s="113">
        <v>295.71666666666664</v>
      </c>
      <c r="H591" s="76"/>
      <c r="I591" s="79">
        <f t="shared" si="19"/>
        <v>0</v>
      </c>
      <c r="J591" s="78" t="str">
        <f t="shared" si="18"/>
        <v/>
      </c>
    </row>
    <row r="592" spans="1:10">
      <c r="A592" s="16">
        <v>591</v>
      </c>
      <c r="B592" s="16" t="s">
        <v>9</v>
      </c>
      <c r="C592" s="16" t="s">
        <v>11137</v>
      </c>
      <c r="D592" s="16" t="s">
        <v>11136</v>
      </c>
      <c r="E592" s="14" t="s">
        <v>11135</v>
      </c>
      <c r="F592" s="53">
        <f>38+6</f>
        <v>44</v>
      </c>
      <c r="G592" s="113">
        <v>10.68</v>
      </c>
      <c r="H592" s="76"/>
      <c r="I592" s="79">
        <f t="shared" si="19"/>
        <v>0</v>
      </c>
      <c r="J592" s="78" t="str">
        <f t="shared" si="18"/>
        <v/>
      </c>
    </row>
    <row r="593" spans="1:10">
      <c r="A593" s="16">
        <v>592</v>
      </c>
      <c r="B593" s="16" t="s">
        <v>9</v>
      </c>
      <c r="C593" s="16" t="s">
        <v>11134</v>
      </c>
      <c r="D593" s="16" t="s">
        <v>11133</v>
      </c>
      <c r="E593" s="14">
        <v>55719</v>
      </c>
      <c r="F593" s="53">
        <v>5</v>
      </c>
      <c r="G593" s="113">
        <v>32.323333333333338</v>
      </c>
      <c r="H593" s="76"/>
      <c r="I593" s="79">
        <f t="shared" si="19"/>
        <v>0</v>
      </c>
      <c r="J593" s="78" t="str">
        <f t="shared" si="18"/>
        <v/>
      </c>
    </row>
    <row r="594" spans="1:10">
      <c r="A594" s="16">
        <v>593</v>
      </c>
      <c r="B594" s="16" t="s">
        <v>9</v>
      </c>
      <c r="C594" s="16" t="s">
        <v>11132</v>
      </c>
      <c r="D594" s="16" t="s">
        <v>11131</v>
      </c>
      <c r="E594" s="14">
        <v>81348</v>
      </c>
      <c r="F594" s="53">
        <v>10</v>
      </c>
      <c r="G594" s="113">
        <v>5.3866666666666667</v>
      </c>
      <c r="H594" s="76"/>
      <c r="I594" s="79">
        <f t="shared" si="19"/>
        <v>0</v>
      </c>
      <c r="J594" s="78" t="str">
        <f t="shared" si="18"/>
        <v/>
      </c>
    </row>
    <row r="595" spans="1:10">
      <c r="A595" s="16">
        <v>594</v>
      </c>
      <c r="B595" s="16" t="s">
        <v>9</v>
      </c>
      <c r="C595" s="16" t="s">
        <v>11130</v>
      </c>
      <c r="D595" s="16" t="s">
        <v>11129</v>
      </c>
      <c r="E595" s="14">
        <v>83014</v>
      </c>
      <c r="F595" s="53">
        <v>5</v>
      </c>
      <c r="G595" s="113">
        <v>1004.44</v>
      </c>
      <c r="H595" s="76"/>
      <c r="I595" s="79">
        <f t="shared" si="19"/>
        <v>0</v>
      </c>
      <c r="J595" s="78" t="str">
        <f t="shared" si="18"/>
        <v/>
      </c>
    </row>
    <row r="596" spans="1:10">
      <c r="A596" s="16">
        <v>595</v>
      </c>
      <c r="B596" s="16" t="s">
        <v>9</v>
      </c>
      <c r="C596" s="16" t="s">
        <v>11128</v>
      </c>
      <c r="D596" s="16" t="s">
        <v>11122</v>
      </c>
      <c r="E596" s="14">
        <v>83014</v>
      </c>
      <c r="F596" s="53">
        <v>5</v>
      </c>
      <c r="G596" s="113">
        <v>659.8</v>
      </c>
      <c r="H596" s="76"/>
      <c r="I596" s="79">
        <f t="shared" si="19"/>
        <v>0</v>
      </c>
      <c r="J596" s="78" t="str">
        <f t="shared" si="18"/>
        <v/>
      </c>
    </row>
    <row r="597" spans="1:10">
      <c r="A597" s="16">
        <v>596</v>
      </c>
      <c r="B597" s="16" t="s">
        <v>9</v>
      </c>
      <c r="C597" s="16" t="s">
        <v>11127</v>
      </c>
      <c r="D597" s="16" t="s">
        <v>899</v>
      </c>
      <c r="E597" s="14">
        <v>83014</v>
      </c>
      <c r="F597" s="53">
        <v>5</v>
      </c>
      <c r="G597" s="113">
        <v>577.58000000000004</v>
      </c>
      <c r="H597" s="76"/>
      <c r="I597" s="79">
        <f t="shared" si="19"/>
        <v>0</v>
      </c>
      <c r="J597" s="78" t="str">
        <f t="shared" si="18"/>
        <v/>
      </c>
    </row>
    <row r="598" spans="1:10">
      <c r="A598" s="16">
        <v>597</v>
      </c>
      <c r="B598" s="16" t="s">
        <v>9</v>
      </c>
      <c r="C598" s="16" t="s">
        <v>11126</v>
      </c>
      <c r="D598" s="16" t="s">
        <v>899</v>
      </c>
      <c r="E598" s="14">
        <v>83014</v>
      </c>
      <c r="F598" s="53">
        <v>5</v>
      </c>
      <c r="G598" s="113">
        <v>717.04999999999984</v>
      </c>
      <c r="H598" s="76"/>
      <c r="I598" s="79">
        <f t="shared" si="19"/>
        <v>0</v>
      </c>
      <c r="J598" s="78" t="str">
        <f t="shared" si="18"/>
        <v/>
      </c>
    </row>
    <row r="599" spans="1:10">
      <c r="A599" s="16">
        <v>598</v>
      </c>
      <c r="B599" s="16" t="s">
        <v>9</v>
      </c>
      <c r="C599" s="16" t="s">
        <v>11125</v>
      </c>
      <c r="D599" s="16" t="s">
        <v>11124</v>
      </c>
      <c r="E599" s="14">
        <v>83014</v>
      </c>
      <c r="F599" s="53">
        <v>5</v>
      </c>
      <c r="G599" s="113">
        <v>729.56</v>
      </c>
      <c r="H599" s="76"/>
      <c r="I599" s="79">
        <f t="shared" si="19"/>
        <v>0</v>
      </c>
      <c r="J599" s="78" t="str">
        <f t="shared" si="18"/>
        <v/>
      </c>
    </row>
    <row r="600" spans="1:10">
      <c r="A600" s="16">
        <v>599</v>
      </c>
      <c r="B600" s="16" t="s">
        <v>9</v>
      </c>
      <c r="C600" s="16" t="s">
        <v>11123</v>
      </c>
      <c r="D600" s="16" t="s">
        <v>11122</v>
      </c>
      <c r="E600" s="14">
        <v>83014</v>
      </c>
      <c r="F600" s="53">
        <v>5</v>
      </c>
      <c r="G600" s="113">
        <v>790.45000000000016</v>
      </c>
      <c r="H600" s="76"/>
      <c r="I600" s="79">
        <f t="shared" si="19"/>
        <v>0</v>
      </c>
      <c r="J600" s="78" t="str">
        <f t="shared" si="18"/>
        <v/>
      </c>
    </row>
    <row r="601" spans="1:10">
      <c r="A601" s="16">
        <v>600</v>
      </c>
      <c r="B601" s="16" t="s">
        <v>9</v>
      </c>
      <c r="C601" s="16" t="s">
        <v>11121</v>
      </c>
      <c r="D601" s="16" t="s">
        <v>11062</v>
      </c>
      <c r="E601" s="14">
        <v>78189</v>
      </c>
      <c r="F601" s="53">
        <v>100</v>
      </c>
      <c r="G601" s="113">
        <v>0.79</v>
      </c>
      <c r="H601" s="76"/>
      <c r="I601" s="79">
        <f t="shared" si="19"/>
        <v>0</v>
      </c>
      <c r="J601" s="78" t="str">
        <f t="shared" si="18"/>
        <v/>
      </c>
    </row>
    <row r="602" spans="1:10">
      <c r="A602" s="16">
        <v>601</v>
      </c>
      <c r="B602" s="16" t="s">
        <v>9</v>
      </c>
      <c r="C602" s="16" t="s">
        <v>11120</v>
      </c>
      <c r="D602" s="16" t="s">
        <v>11119</v>
      </c>
      <c r="E602" s="14">
        <v>81348</v>
      </c>
      <c r="F602" s="53">
        <v>5</v>
      </c>
      <c r="G602" s="113">
        <v>19.333333333333332</v>
      </c>
      <c r="H602" s="76"/>
      <c r="I602" s="79">
        <f t="shared" si="19"/>
        <v>0</v>
      </c>
      <c r="J602" s="78" t="str">
        <f t="shared" si="18"/>
        <v/>
      </c>
    </row>
    <row r="603" spans="1:10">
      <c r="A603" s="16">
        <v>602</v>
      </c>
      <c r="B603" s="16" t="s">
        <v>9</v>
      </c>
      <c r="C603" s="16" t="s">
        <v>11118</v>
      </c>
      <c r="D603" s="16" t="s">
        <v>11117</v>
      </c>
      <c r="E603" s="14">
        <v>45385</v>
      </c>
      <c r="F603" s="53">
        <f>75+8</f>
        <v>83</v>
      </c>
      <c r="G603" s="113">
        <v>43.756666666666668</v>
      </c>
      <c r="H603" s="76"/>
      <c r="I603" s="79">
        <f t="shared" si="19"/>
        <v>0</v>
      </c>
      <c r="J603" s="78" t="str">
        <f t="shared" si="18"/>
        <v/>
      </c>
    </row>
    <row r="604" spans="1:10">
      <c r="A604" s="16">
        <v>603</v>
      </c>
      <c r="B604" s="16" t="s">
        <v>9</v>
      </c>
      <c r="C604" s="16" t="s">
        <v>11116</v>
      </c>
      <c r="D604" s="16" t="s">
        <v>11113</v>
      </c>
      <c r="E604" s="14" t="s">
        <v>11115</v>
      </c>
      <c r="F604" s="53">
        <v>100</v>
      </c>
      <c r="G604" s="113">
        <v>0.63666666666666671</v>
      </c>
      <c r="H604" s="76"/>
      <c r="I604" s="79">
        <f t="shared" si="19"/>
        <v>0</v>
      </c>
      <c r="J604" s="78" t="str">
        <f t="shared" si="18"/>
        <v/>
      </c>
    </row>
    <row r="605" spans="1:10">
      <c r="A605" s="16">
        <v>604</v>
      </c>
      <c r="B605" s="16" t="s">
        <v>9</v>
      </c>
      <c r="C605" s="16" t="s">
        <v>11114</v>
      </c>
      <c r="D605" s="16" t="s">
        <v>11113</v>
      </c>
      <c r="E605" s="14">
        <v>17446</v>
      </c>
      <c r="F605" s="53">
        <v>100</v>
      </c>
      <c r="G605" s="113">
        <v>0.64</v>
      </c>
      <c r="H605" s="76"/>
      <c r="I605" s="79">
        <f t="shared" si="19"/>
        <v>0</v>
      </c>
      <c r="J605" s="78" t="str">
        <f t="shared" si="18"/>
        <v/>
      </c>
    </row>
    <row r="606" spans="1:10">
      <c r="A606" s="16">
        <v>605</v>
      </c>
      <c r="B606" s="16" t="s">
        <v>9</v>
      </c>
      <c r="C606" s="16" t="s">
        <v>11112</v>
      </c>
      <c r="D606" s="16" t="s">
        <v>883</v>
      </c>
      <c r="E606" s="14">
        <v>73197</v>
      </c>
      <c r="F606" s="53">
        <v>30</v>
      </c>
      <c r="G606" s="113">
        <v>3.0100000000000002</v>
      </c>
      <c r="H606" s="76"/>
      <c r="I606" s="79">
        <f t="shared" si="19"/>
        <v>0</v>
      </c>
      <c r="J606" s="78" t="str">
        <f t="shared" si="18"/>
        <v/>
      </c>
    </row>
    <row r="607" spans="1:10">
      <c r="A607" s="16">
        <v>606</v>
      </c>
      <c r="B607" s="16" t="s">
        <v>9</v>
      </c>
      <c r="C607" s="16" t="s">
        <v>11111</v>
      </c>
      <c r="D607" s="16" t="s">
        <v>883</v>
      </c>
      <c r="E607" s="14">
        <v>73197</v>
      </c>
      <c r="F607" s="53">
        <v>10</v>
      </c>
      <c r="G607" s="113">
        <v>7.53</v>
      </c>
      <c r="H607" s="76"/>
      <c r="I607" s="79">
        <f t="shared" si="19"/>
        <v>0</v>
      </c>
      <c r="J607" s="78" t="str">
        <f t="shared" si="18"/>
        <v/>
      </c>
    </row>
    <row r="608" spans="1:10">
      <c r="A608" s="16">
        <v>607</v>
      </c>
      <c r="B608" s="16" t="s">
        <v>9</v>
      </c>
      <c r="C608" s="16" t="s">
        <v>11110</v>
      </c>
      <c r="D608" s="16" t="s">
        <v>10055</v>
      </c>
      <c r="E608" s="14">
        <v>73197</v>
      </c>
      <c r="F608" s="53">
        <v>361</v>
      </c>
      <c r="G608" s="113">
        <v>0.89666666666666661</v>
      </c>
      <c r="H608" s="76"/>
      <c r="I608" s="79">
        <f t="shared" si="19"/>
        <v>0</v>
      </c>
      <c r="J608" s="78" t="str">
        <f t="shared" si="18"/>
        <v/>
      </c>
    </row>
    <row r="609" spans="1:10">
      <c r="A609" s="16">
        <v>608</v>
      </c>
      <c r="B609" s="16" t="s">
        <v>9</v>
      </c>
      <c r="C609" s="16" t="s">
        <v>11109</v>
      </c>
      <c r="D609" s="16" t="s">
        <v>883</v>
      </c>
      <c r="E609" s="14">
        <v>73197</v>
      </c>
      <c r="F609" s="53">
        <v>80</v>
      </c>
      <c r="G609" s="113">
        <v>6.1599999999999993</v>
      </c>
      <c r="H609" s="76"/>
      <c r="I609" s="79">
        <f t="shared" si="19"/>
        <v>0</v>
      </c>
      <c r="J609" s="78" t="str">
        <f t="shared" si="18"/>
        <v/>
      </c>
    </row>
    <row r="610" spans="1:10">
      <c r="A610" s="16">
        <v>609</v>
      </c>
      <c r="B610" s="16" t="s">
        <v>9</v>
      </c>
      <c r="C610" s="16" t="s">
        <v>10053</v>
      </c>
      <c r="D610" s="16" t="s">
        <v>10052</v>
      </c>
      <c r="E610" s="14">
        <v>73197</v>
      </c>
      <c r="F610" s="53">
        <f>600+252</f>
        <v>852</v>
      </c>
      <c r="G610" s="113">
        <v>0.31666666666666665</v>
      </c>
      <c r="H610" s="76"/>
      <c r="I610" s="79">
        <f t="shared" si="19"/>
        <v>0</v>
      </c>
      <c r="J610" s="78" t="str">
        <f t="shared" si="18"/>
        <v/>
      </c>
    </row>
    <row r="611" spans="1:10">
      <c r="A611" s="16">
        <v>610</v>
      </c>
      <c r="B611" s="16" t="s">
        <v>9</v>
      </c>
      <c r="C611" s="16" t="s">
        <v>11108</v>
      </c>
      <c r="D611" s="16" t="s">
        <v>10052</v>
      </c>
      <c r="E611" s="14">
        <v>73197</v>
      </c>
      <c r="F611" s="53">
        <v>300</v>
      </c>
      <c r="G611" s="113">
        <v>0.54</v>
      </c>
      <c r="H611" s="76"/>
      <c r="I611" s="79">
        <f t="shared" si="19"/>
        <v>0</v>
      </c>
      <c r="J611" s="78" t="str">
        <f t="shared" si="18"/>
        <v/>
      </c>
    </row>
    <row r="612" spans="1:10">
      <c r="A612" s="16">
        <v>611</v>
      </c>
      <c r="B612" s="16" t="s">
        <v>9</v>
      </c>
      <c r="C612" s="16" t="s">
        <v>11107</v>
      </c>
      <c r="D612" s="16" t="s">
        <v>11106</v>
      </c>
      <c r="E612" s="14">
        <v>73197</v>
      </c>
      <c r="F612" s="53">
        <v>66</v>
      </c>
      <c r="G612" s="113">
        <v>5.18</v>
      </c>
      <c r="H612" s="76"/>
      <c r="I612" s="79">
        <f t="shared" si="19"/>
        <v>0</v>
      </c>
      <c r="J612" s="78" t="str">
        <f t="shared" si="18"/>
        <v/>
      </c>
    </row>
    <row r="613" spans="1:10">
      <c r="A613" s="16">
        <v>612</v>
      </c>
      <c r="B613" s="16" t="s">
        <v>9</v>
      </c>
      <c r="C613" s="16" t="s">
        <v>11105</v>
      </c>
      <c r="D613" s="16" t="s">
        <v>10051</v>
      </c>
      <c r="E613" s="14">
        <v>73197</v>
      </c>
      <c r="F613" s="53">
        <v>160</v>
      </c>
      <c r="G613" s="113">
        <v>0.45</v>
      </c>
      <c r="H613" s="76"/>
      <c r="I613" s="79">
        <f t="shared" si="19"/>
        <v>0</v>
      </c>
      <c r="J613" s="78" t="str">
        <f t="shared" si="18"/>
        <v/>
      </c>
    </row>
    <row r="614" spans="1:10">
      <c r="A614" s="16">
        <v>613</v>
      </c>
      <c r="B614" s="16" t="s">
        <v>9</v>
      </c>
      <c r="C614" s="16" t="s">
        <v>11104</v>
      </c>
      <c r="D614" s="16" t="s">
        <v>11103</v>
      </c>
      <c r="E614" s="14">
        <v>3296</v>
      </c>
      <c r="F614" s="53">
        <v>5</v>
      </c>
      <c r="G614" s="113">
        <v>64.336666666666659</v>
      </c>
      <c r="H614" s="76"/>
      <c r="I614" s="79">
        <f t="shared" si="19"/>
        <v>0</v>
      </c>
      <c r="J614" s="78" t="str">
        <f t="shared" si="18"/>
        <v/>
      </c>
    </row>
    <row r="615" spans="1:10">
      <c r="A615" s="16">
        <v>614</v>
      </c>
      <c r="B615" s="16" t="s">
        <v>9</v>
      </c>
      <c r="C615" s="16" t="s">
        <v>11102</v>
      </c>
      <c r="D615" s="16" t="s">
        <v>802</v>
      </c>
      <c r="E615" s="14">
        <v>73030</v>
      </c>
      <c r="F615" s="53">
        <v>5</v>
      </c>
      <c r="G615" s="113">
        <v>1363.1666666666667</v>
      </c>
      <c r="H615" s="76"/>
      <c r="I615" s="79">
        <f t="shared" si="19"/>
        <v>0</v>
      </c>
      <c r="J615" s="78" t="str">
        <f t="shared" si="18"/>
        <v/>
      </c>
    </row>
    <row r="616" spans="1:10">
      <c r="A616" s="16">
        <v>615</v>
      </c>
      <c r="B616" s="16" t="s">
        <v>9</v>
      </c>
      <c r="C616" s="16" t="s">
        <v>11101</v>
      </c>
      <c r="D616" s="16" t="s">
        <v>11100</v>
      </c>
      <c r="E616" s="14">
        <v>11851</v>
      </c>
      <c r="F616" s="53">
        <v>5</v>
      </c>
      <c r="G616" s="113">
        <v>279.04000000000002</v>
      </c>
      <c r="H616" s="76"/>
      <c r="I616" s="79">
        <f t="shared" si="19"/>
        <v>0</v>
      </c>
      <c r="J616" s="78" t="str">
        <f t="shared" si="18"/>
        <v/>
      </c>
    </row>
    <row r="617" spans="1:10">
      <c r="A617" s="16">
        <v>616</v>
      </c>
      <c r="B617" s="16" t="s">
        <v>9</v>
      </c>
      <c r="C617" s="16" t="s">
        <v>11099</v>
      </c>
      <c r="D617" s="16" t="s">
        <v>1205</v>
      </c>
      <c r="E617" s="14">
        <v>76005</v>
      </c>
      <c r="F617" s="53">
        <v>5</v>
      </c>
      <c r="G617" s="113">
        <v>332.37</v>
      </c>
      <c r="H617" s="76"/>
      <c r="I617" s="79">
        <f t="shared" si="19"/>
        <v>0</v>
      </c>
      <c r="J617" s="78" t="str">
        <f t="shared" si="18"/>
        <v/>
      </c>
    </row>
    <row r="618" spans="1:10">
      <c r="A618" s="16">
        <v>617</v>
      </c>
      <c r="B618" s="16" t="s">
        <v>9</v>
      </c>
      <c r="C618" s="16" t="s">
        <v>11098</v>
      </c>
      <c r="D618" s="16" t="s">
        <v>11097</v>
      </c>
      <c r="E618" s="14">
        <v>81349</v>
      </c>
      <c r="F618" s="53">
        <v>5</v>
      </c>
      <c r="G618" s="113">
        <v>50.58</v>
      </c>
      <c r="H618" s="76"/>
      <c r="I618" s="79">
        <f t="shared" si="19"/>
        <v>0</v>
      </c>
      <c r="J618" s="78" t="str">
        <f t="shared" si="18"/>
        <v/>
      </c>
    </row>
    <row r="619" spans="1:10">
      <c r="A619" s="16">
        <v>618</v>
      </c>
      <c r="B619" s="16" t="s">
        <v>9</v>
      </c>
      <c r="C619" s="16" t="s">
        <v>11095</v>
      </c>
      <c r="D619" s="16" t="s">
        <v>11094</v>
      </c>
      <c r="E619" s="14" t="s">
        <v>11093</v>
      </c>
      <c r="F619" s="53">
        <v>7</v>
      </c>
      <c r="G619" s="113">
        <v>468.14</v>
      </c>
      <c r="H619" s="76"/>
      <c r="I619" s="79">
        <f t="shared" si="19"/>
        <v>0</v>
      </c>
      <c r="J619" s="78" t="str">
        <f t="shared" si="18"/>
        <v/>
      </c>
    </row>
    <row r="620" spans="1:10">
      <c r="A620" s="16">
        <v>619</v>
      </c>
      <c r="B620" s="16" t="s">
        <v>9</v>
      </c>
      <c r="C620" s="16" t="s">
        <v>11092</v>
      </c>
      <c r="D620" s="16" t="s">
        <v>51</v>
      </c>
      <c r="E620" s="14">
        <v>76005</v>
      </c>
      <c r="F620" s="53">
        <v>16</v>
      </c>
      <c r="G620" s="113">
        <v>7.1333333333333337</v>
      </c>
      <c r="H620" s="76"/>
      <c r="I620" s="79">
        <f t="shared" si="19"/>
        <v>0</v>
      </c>
      <c r="J620" s="78" t="str">
        <f t="shared" si="18"/>
        <v/>
      </c>
    </row>
    <row r="621" spans="1:10">
      <c r="A621" s="16">
        <v>620</v>
      </c>
      <c r="B621" s="16" t="s">
        <v>9</v>
      </c>
      <c r="C621" s="16" t="s">
        <v>11091</v>
      </c>
      <c r="D621" s="16" t="s">
        <v>2162</v>
      </c>
      <c r="E621" s="14">
        <v>76005</v>
      </c>
      <c r="F621" s="53">
        <f>3+2</f>
        <v>5</v>
      </c>
      <c r="G621" s="113">
        <v>51.343333333333327</v>
      </c>
      <c r="H621" s="76"/>
      <c r="I621" s="79">
        <f t="shared" si="19"/>
        <v>0</v>
      </c>
      <c r="J621" s="78" t="str">
        <f t="shared" si="18"/>
        <v/>
      </c>
    </row>
    <row r="622" spans="1:10">
      <c r="A622" s="16">
        <v>621</v>
      </c>
      <c r="B622" s="16" t="s">
        <v>9</v>
      </c>
      <c r="C622" s="16" t="s">
        <v>11090</v>
      </c>
      <c r="D622" s="16" t="s">
        <v>51</v>
      </c>
      <c r="E622" s="14">
        <v>76005</v>
      </c>
      <c r="F622" s="53">
        <v>5</v>
      </c>
      <c r="G622" s="113">
        <v>18.579999999999998</v>
      </c>
      <c r="H622" s="76"/>
      <c r="I622" s="79">
        <f t="shared" si="19"/>
        <v>0</v>
      </c>
      <c r="J622" s="78" t="str">
        <f t="shared" si="18"/>
        <v/>
      </c>
    </row>
    <row r="623" spans="1:10">
      <c r="A623" s="16">
        <v>622</v>
      </c>
      <c r="B623" s="16" t="s">
        <v>9</v>
      </c>
      <c r="C623" s="16" t="s">
        <v>11089</v>
      </c>
      <c r="D623" s="16" t="s">
        <v>66</v>
      </c>
      <c r="E623" s="14">
        <v>76005</v>
      </c>
      <c r="F623" s="53">
        <v>5</v>
      </c>
      <c r="G623" s="113">
        <v>25.15</v>
      </c>
      <c r="H623" s="76"/>
      <c r="I623" s="79">
        <f t="shared" si="19"/>
        <v>0</v>
      </c>
      <c r="J623" s="78" t="str">
        <f t="shared" si="18"/>
        <v/>
      </c>
    </row>
    <row r="624" spans="1:10">
      <c r="A624" s="16">
        <v>623</v>
      </c>
      <c r="B624" s="16" t="s">
        <v>9</v>
      </c>
      <c r="C624" s="16" t="s">
        <v>11088</v>
      </c>
      <c r="D624" s="16" t="s">
        <v>51</v>
      </c>
      <c r="E624" s="14">
        <v>76005</v>
      </c>
      <c r="F624" s="53">
        <v>5</v>
      </c>
      <c r="G624" s="113">
        <v>53.180000000000007</v>
      </c>
      <c r="H624" s="76"/>
      <c r="I624" s="79">
        <f t="shared" si="19"/>
        <v>0</v>
      </c>
      <c r="J624" s="78" t="str">
        <f t="shared" si="18"/>
        <v/>
      </c>
    </row>
    <row r="625" spans="1:10">
      <c r="A625" s="16">
        <v>624</v>
      </c>
      <c r="B625" s="16" t="s">
        <v>9</v>
      </c>
      <c r="C625" s="16" t="s">
        <v>11087</v>
      </c>
      <c r="D625" s="16" t="s">
        <v>11086</v>
      </c>
      <c r="E625" s="14">
        <v>76005</v>
      </c>
      <c r="F625" s="53">
        <v>5</v>
      </c>
      <c r="G625" s="113">
        <v>694.5100000000001</v>
      </c>
      <c r="H625" s="76"/>
      <c r="I625" s="79">
        <f t="shared" si="19"/>
        <v>0</v>
      </c>
      <c r="J625" s="78" t="str">
        <f t="shared" si="18"/>
        <v/>
      </c>
    </row>
    <row r="626" spans="1:10">
      <c r="A626" s="16">
        <v>625</v>
      </c>
      <c r="B626" s="16" t="s">
        <v>9</v>
      </c>
      <c r="C626" s="16" t="s">
        <v>11085</v>
      </c>
      <c r="D626" s="16" t="s">
        <v>70</v>
      </c>
      <c r="E626" s="14">
        <v>76005</v>
      </c>
      <c r="F626" s="53">
        <v>16</v>
      </c>
      <c r="G626" s="113">
        <v>67.55</v>
      </c>
      <c r="H626" s="76"/>
      <c r="I626" s="79">
        <f t="shared" si="19"/>
        <v>0</v>
      </c>
      <c r="J626" s="78" t="str">
        <f t="shared" si="18"/>
        <v/>
      </c>
    </row>
    <row r="627" spans="1:10">
      <c r="A627" s="16">
        <v>626</v>
      </c>
      <c r="B627" s="16" t="s">
        <v>9</v>
      </c>
      <c r="C627" s="16" t="s">
        <v>11084</v>
      </c>
      <c r="D627" s="16" t="s">
        <v>949</v>
      </c>
      <c r="E627" s="14">
        <v>98897</v>
      </c>
      <c r="F627" s="53">
        <v>5</v>
      </c>
      <c r="G627" s="113">
        <v>151.51333333333335</v>
      </c>
      <c r="H627" s="76"/>
      <c r="I627" s="79">
        <f t="shared" si="19"/>
        <v>0</v>
      </c>
      <c r="J627" s="78" t="str">
        <f t="shared" si="18"/>
        <v/>
      </c>
    </row>
    <row r="628" spans="1:10">
      <c r="A628" s="16">
        <v>627</v>
      </c>
      <c r="B628" s="16" t="s">
        <v>9</v>
      </c>
      <c r="C628" s="16" t="s">
        <v>11083</v>
      </c>
      <c r="D628" s="16" t="s">
        <v>11082</v>
      </c>
      <c r="E628" s="14">
        <v>98897</v>
      </c>
      <c r="F628" s="53">
        <v>11</v>
      </c>
      <c r="G628" s="113">
        <v>44.110000000000007</v>
      </c>
      <c r="H628" s="76"/>
      <c r="I628" s="79">
        <f t="shared" si="19"/>
        <v>0</v>
      </c>
      <c r="J628" s="78" t="str">
        <f t="shared" si="18"/>
        <v/>
      </c>
    </row>
    <row r="629" spans="1:10">
      <c r="A629" s="16">
        <v>628</v>
      </c>
      <c r="B629" s="16" t="s">
        <v>9</v>
      </c>
      <c r="C629" s="16" t="s">
        <v>834</v>
      </c>
      <c r="D629" s="16" t="s">
        <v>833</v>
      </c>
      <c r="E629" s="14" t="s">
        <v>832</v>
      </c>
      <c r="F629" s="53">
        <f>10+8</f>
        <v>18</v>
      </c>
      <c r="G629" s="113">
        <v>13.406666666666666</v>
      </c>
      <c r="H629" s="76"/>
      <c r="I629" s="79">
        <f t="shared" si="19"/>
        <v>0</v>
      </c>
      <c r="J629" s="78" t="str">
        <f t="shared" si="18"/>
        <v/>
      </c>
    </row>
    <row r="630" spans="1:10">
      <c r="A630" s="16">
        <v>629</v>
      </c>
      <c r="B630" s="16" t="s">
        <v>9</v>
      </c>
      <c r="C630" s="16" t="s">
        <v>11081</v>
      </c>
      <c r="D630" s="16" t="s">
        <v>11080</v>
      </c>
      <c r="E630" s="14">
        <v>98897</v>
      </c>
      <c r="F630" s="53">
        <f>100+6</f>
        <v>106</v>
      </c>
      <c r="G630" s="113">
        <v>15.78</v>
      </c>
      <c r="H630" s="76"/>
      <c r="I630" s="79">
        <f t="shared" si="19"/>
        <v>0</v>
      </c>
      <c r="J630" s="78" t="str">
        <f t="shared" si="18"/>
        <v/>
      </c>
    </row>
    <row r="631" spans="1:10">
      <c r="A631" s="16">
        <v>630</v>
      </c>
      <c r="B631" s="16" t="s">
        <v>9</v>
      </c>
      <c r="C631" s="16" t="s">
        <v>11079</v>
      </c>
      <c r="D631" s="16" t="s">
        <v>11078</v>
      </c>
      <c r="E631" s="14">
        <v>98897</v>
      </c>
      <c r="F631" s="53">
        <v>32</v>
      </c>
      <c r="G631" s="113">
        <v>15.74</v>
      </c>
      <c r="H631" s="76"/>
      <c r="I631" s="79">
        <f t="shared" si="19"/>
        <v>0</v>
      </c>
      <c r="J631" s="78" t="str">
        <f t="shared" si="18"/>
        <v/>
      </c>
    </row>
    <row r="632" spans="1:10">
      <c r="A632" s="16">
        <v>631</v>
      </c>
      <c r="B632" s="16" t="s">
        <v>9</v>
      </c>
      <c r="C632" s="16" t="s">
        <v>11077</v>
      </c>
      <c r="D632" s="16" t="s">
        <v>252</v>
      </c>
      <c r="E632" s="14">
        <v>98897</v>
      </c>
      <c r="F632" s="53">
        <v>5</v>
      </c>
      <c r="G632" s="113">
        <v>31.75</v>
      </c>
      <c r="H632" s="76"/>
      <c r="I632" s="79">
        <f t="shared" si="19"/>
        <v>0</v>
      </c>
      <c r="J632" s="78" t="str">
        <f t="shared" si="18"/>
        <v/>
      </c>
    </row>
    <row r="633" spans="1:10">
      <c r="A633" s="16">
        <v>632</v>
      </c>
      <c r="B633" s="16" t="s">
        <v>9</v>
      </c>
      <c r="C633" s="16" t="s">
        <v>11075</v>
      </c>
      <c r="D633" s="16" t="s">
        <v>11076</v>
      </c>
      <c r="E633" s="14">
        <v>98897</v>
      </c>
      <c r="F633" s="53">
        <f>7+3</f>
        <v>10</v>
      </c>
      <c r="G633" s="113">
        <v>9.1</v>
      </c>
      <c r="H633" s="76"/>
      <c r="I633" s="79">
        <f t="shared" si="19"/>
        <v>0</v>
      </c>
      <c r="J633" s="78" t="str">
        <f t="shared" si="18"/>
        <v/>
      </c>
    </row>
    <row r="634" spans="1:10">
      <c r="A634" s="16">
        <v>633</v>
      </c>
      <c r="B634" s="16" t="s">
        <v>9</v>
      </c>
      <c r="C634" s="16" t="s">
        <v>11075</v>
      </c>
      <c r="D634" s="16" t="s">
        <v>11074</v>
      </c>
      <c r="E634" s="14">
        <v>36659</v>
      </c>
      <c r="F634" s="53">
        <v>6</v>
      </c>
      <c r="G634" s="113">
        <v>8.66</v>
      </c>
      <c r="H634" s="76"/>
      <c r="I634" s="79">
        <f t="shared" si="19"/>
        <v>0</v>
      </c>
      <c r="J634" s="78" t="str">
        <f t="shared" si="18"/>
        <v/>
      </c>
    </row>
    <row r="635" spans="1:10">
      <c r="A635" s="16">
        <v>634</v>
      </c>
      <c r="B635" s="16" t="s">
        <v>9</v>
      </c>
      <c r="C635" s="16" t="s">
        <v>11073</v>
      </c>
      <c r="D635" s="16" t="s">
        <v>11072</v>
      </c>
      <c r="E635" s="14">
        <v>98897</v>
      </c>
      <c r="F635" s="53">
        <f>15+1</f>
        <v>16</v>
      </c>
      <c r="G635" s="113">
        <v>3.2333333333333329</v>
      </c>
      <c r="H635" s="76"/>
      <c r="I635" s="79">
        <f t="shared" si="19"/>
        <v>0</v>
      </c>
      <c r="J635" s="78" t="str">
        <f t="shared" si="18"/>
        <v/>
      </c>
    </row>
    <row r="636" spans="1:10">
      <c r="A636" s="16">
        <v>635</v>
      </c>
      <c r="B636" s="16" t="s">
        <v>9</v>
      </c>
      <c r="C636" s="16" t="s">
        <v>11071</v>
      </c>
      <c r="D636" s="16" t="s">
        <v>318</v>
      </c>
      <c r="E636" s="14">
        <v>98897</v>
      </c>
      <c r="F636" s="53">
        <v>60</v>
      </c>
      <c r="G636" s="113">
        <v>18.066666666666666</v>
      </c>
      <c r="H636" s="76"/>
      <c r="I636" s="79">
        <f t="shared" si="19"/>
        <v>0</v>
      </c>
      <c r="J636" s="78" t="str">
        <f t="shared" si="18"/>
        <v/>
      </c>
    </row>
    <row r="637" spans="1:10">
      <c r="A637" s="16">
        <v>636</v>
      </c>
      <c r="B637" s="16" t="s">
        <v>9</v>
      </c>
      <c r="C637" s="16" t="s">
        <v>11070</v>
      </c>
      <c r="D637" s="16" t="s">
        <v>10725</v>
      </c>
      <c r="E637" s="14">
        <v>98897</v>
      </c>
      <c r="F637" s="53">
        <v>16</v>
      </c>
      <c r="G637" s="113">
        <v>15.066666666666668</v>
      </c>
      <c r="H637" s="76"/>
      <c r="I637" s="79">
        <f t="shared" si="19"/>
        <v>0</v>
      </c>
      <c r="J637" s="78" t="str">
        <f t="shared" si="18"/>
        <v/>
      </c>
    </row>
    <row r="638" spans="1:10">
      <c r="A638" s="16">
        <v>637</v>
      </c>
      <c r="B638" s="16" t="s">
        <v>9</v>
      </c>
      <c r="C638" s="16" t="s">
        <v>11069</v>
      </c>
      <c r="D638" s="16" t="s">
        <v>2244</v>
      </c>
      <c r="E638" s="14">
        <v>98897</v>
      </c>
      <c r="F638" s="53">
        <v>5</v>
      </c>
      <c r="G638" s="113">
        <v>15.020000000000001</v>
      </c>
      <c r="H638" s="76"/>
      <c r="I638" s="79">
        <f t="shared" si="19"/>
        <v>0</v>
      </c>
      <c r="J638" s="78" t="str">
        <f t="shared" si="18"/>
        <v/>
      </c>
    </row>
    <row r="639" spans="1:10">
      <c r="A639" s="16">
        <v>638</v>
      </c>
      <c r="B639" s="16" t="s">
        <v>9</v>
      </c>
      <c r="C639" s="16" t="s">
        <v>11068</v>
      </c>
      <c r="D639" s="16" t="s">
        <v>574</v>
      </c>
      <c r="E639" s="14">
        <v>98897</v>
      </c>
      <c r="F639" s="53">
        <v>5</v>
      </c>
      <c r="G639" s="113">
        <v>463.32</v>
      </c>
      <c r="H639" s="76"/>
      <c r="I639" s="79">
        <f t="shared" si="19"/>
        <v>0</v>
      </c>
      <c r="J639" s="78" t="str">
        <f t="shared" si="18"/>
        <v/>
      </c>
    </row>
    <row r="640" spans="1:10">
      <c r="A640" s="16">
        <v>639</v>
      </c>
      <c r="B640" s="16" t="s">
        <v>9</v>
      </c>
      <c r="C640" s="16" t="s">
        <v>11067</v>
      </c>
      <c r="D640" s="16" t="s">
        <v>313</v>
      </c>
      <c r="E640" s="14">
        <v>98897</v>
      </c>
      <c r="F640" s="53">
        <v>112</v>
      </c>
      <c r="G640" s="113">
        <v>54.9</v>
      </c>
      <c r="H640" s="76"/>
      <c r="I640" s="79">
        <f t="shared" si="19"/>
        <v>0</v>
      </c>
      <c r="J640" s="78" t="str">
        <f t="shared" si="18"/>
        <v/>
      </c>
    </row>
    <row r="641" spans="1:10">
      <c r="A641" s="16">
        <v>640</v>
      </c>
      <c r="B641" s="16" t="s">
        <v>9</v>
      </c>
      <c r="C641" s="16" t="s">
        <v>11066</v>
      </c>
      <c r="D641" s="16" t="s">
        <v>313</v>
      </c>
      <c r="E641" s="14">
        <v>98897</v>
      </c>
      <c r="F641" s="53">
        <v>84</v>
      </c>
      <c r="G641" s="113">
        <v>1.1899999999999997</v>
      </c>
      <c r="H641" s="76"/>
      <c r="I641" s="79">
        <f t="shared" si="19"/>
        <v>0</v>
      </c>
      <c r="J641" s="78" t="str">
        <f t="shared" si="18"/>
        <v/>
      </c>
    </row>
    <row r="642" spans="1:10">
      <c r="A642" s="16">
        <v>641</v>
      </c>
      <c r="B642" s="16" t="s">
        <v>9</v>
      </c>
      <c r="C642" s="16" t="s">
        <v>11065</v>
      </c>
      <c r="D642" s="16" t="s">
        <v>11064</v>
      </c>
      <c r="E642" s="14">
        <v>98897</v>
      </c>
      <c r="F642" s="53">
        <f>164+2</f>
        <v>166</v>
      </c>
      <c r="G642" s="113">
        <v>4.4333333333333327</v>
      </c>
      <c r="H642" s="76"/>
      <c r="I642" s="79">
        <f t="shared" si="19"/>
        <v>0</v>
      </c>
      <c r="J642" s="78" t="str">
        <f t="shared" ref="J642:J705" si="20">IF(H:H&gt;G:G, "Above Estimated Unit Price", "")</f>
        <v/>
      </c>
    </row>
    <row r="643" spans="1:10">
      <c r="A643" s="16">
        <v>642</v>
      </c>
      <c r="B643" s="16" t="s">
        <v>9</v>
      </c>
      <c r="C643" s="16" t="s">
        <v>11063</v>
      </c>
      <c r="D643" s="16" t="s">
        <v>11062</v>
      </c>
      <c r="E643" s="14">
        <v>98897</v>
      </c>
      <c r="F643" s="53">
        <v>198</v>
      </c>
      <c r="G643" s="113">
        <v>7.95</v>
      </c>
      <c r="H643" s="76"/>
      <c r="I643" s="79">
        <f t="shared" ref="I643:I706" si="21">H643*F643</f>
        <v>0</v>
      </c>
      <c r="J643" s="78" t="str">
        <f t="shared" si="20"/>
        <v/>
      </c>
    </row>
    <row r="644" spans="1:10">
      <c r="A644" s="16">
        <v>643</v>
      </c>
      <c r="B644" s="16" t="s">
        <v>9</v>
      </c>
      <c r="C644" s="16" t="s">
        <v>11060</v>
      </c>
      <c r="D644" s="16" t="s">
        <v>11059</v>
      </c>
      <c r="E644" s="14">
        <v>14963</v>
      </c>
      <c r="F644" s="53">
        <v>7</v>
      </c>
      <c r="G644" s="113">
        <v>66.74666666666667</v>
      </c>
      <c r="H644" s="76"/>
      <c r="I644" s="79">
        <f t="shared" si="21"/>
        <v>0</v>
      </c>
      <c r="J644" s="78" t="str">
        <f t="shared" si="20"/>
        <v/>
      </c>
    </row>
    <row r="645" spans="1:10">
      <c r="A645" s="16">
        <v>644</v>
      </c>
      <c r="B645" s="16" t="s">
        <v>9</v>
      </c>
      <c r="C645" s="16" t="s">
        <v>11058</v>
      </c>
      <c r="D645" s="16" t="s">
        <v>11057</v>
      </c>
      <c r="E645" s="14">
        <v>59754</v>
      </c>
      <c r="F645" s="53">
        <f>4+4</f>
        <v>8</v>
      </c>
      <c r="G645" s="113">
        <v>8.25</v>
      </c>
      <c r="H645" s="76"/>
      <c r="I645" s="79">
        <f t="shared" si="21"/>
        <v>0</v>
      </c>
      <c r="J645" s="78" t="str">
        <f t="shared" si="20"/>
        <v/>
      </c>
    </row>
    <row r="646" spans="1:10">
      <c r="A646" s="16">
        <v>645</v>
      </c>
      <c r="B646" s="16" t="s">
        <v>9</v>
      </c>
      <c r="C646" s="16" t="s">
        <v>11056</v>
      </c>
      <c r="D646" s="16" t="s">
        <v>11055</v>
      </c>
      <c r="E646" s="14">
        <v>77335</v>
      </c>
      <c r="F646" s="53">
        <v>12</v>
      </c>
      <c r="G646" s="113">
        <v>11.11</v>
      </c>
      <c r="H646" s="76"/>
      <c r="I646" s="79">
        <f t="shared" si="21"/>
        <v>0</v>
      </c>
      <c r="J646" s="78" t="str">
        <f t="shared" si="20"/>
        <v/>
      </c>
    </row>
    <row r="647" spans="1:10">
      <c r="A647" s="16">
        <v>646</v>
      </c>
      <c r="B647" s="16" t="s">
        <v>9</v>
      </c>
      <c r="C647" s="16" t="s">
        <v>11054</v>
      </c>
      <c r="D647" s="16" t="s">
        <v>11053</v>
      </c>
      <c r="E647" s="14">
        <v>81349</v>
      </c>
      <c r="F647" s="53">
        <v>5</v>
      </c>
      <c r="G647" s="113">
        <v>348.65000000000003</v>
      </c>
      <c r="H647" s="76"/>
      <c r="I647" s="79">
        <f t="shared" si="21"/>
        <v>0</v>
      </c>
      <c r="J647" s="78" t="str">
        <f t="shared" si="20"/>
        <v/>
      </c>
    </row>
    <row r="648" spans="1:10">
      <c r="A648" s="16">
        <v>647</v>
      </c>
      <c r="B648" s="16" t="s">
        <v>9</v>
      </c>
      <c r="C648" s="16" t="s">
        <v>11052</v>
      </c>
      <c r="D648" s="16" t="s">
        <v>11051</v>
      </c>
      <c r="E648" s="14">
        <v>81349</v>
      </c>
      <c r="F648" s="53">
        <v>5</v>
      </c>
      <c r="G648" s="113">
        <v>97.589999999999989</v>
      </c>
      <c r="H648" s="76"/>
      <c r="I648" s="79">
        <f t="shared" si="21"/>
        <v>0</v>
      </c>
      <c r="J648" s="78" t="str">
        <f t="shared" si="20"/>
        <v/>
      </c>
    </row>
    <row r="649" spans="1:10">
      <c r="A649" s="16">
        <v>648</v>
      </c>
      <c r="B649" s="16" t="s">
        <v>9</v>
      </c>
      <c r="C649" s="16" t="s">
        <v>11050</v>
      </c>
      <c r="D649" s="16" t="s">
        <v>11049</v>
      </c>
      <c r="E649" s="14">
        <v>81349</v>
      </c>
      <c r="F649" s="53">
        <v>200</v>
      </c>
      <c r="G649" s="113">
        <v>67.86666666666666</v>
      </c>
      <c r="H649" s="76"/>
      <c r="I649" s="79">
        <f t="shared" si="21"/>
        <v>0</v>
      </c>
      <c r="J649" s="78" t="str">
        <f t="shared" si="20"/>
        <v/>
      </c>
    </row>
    <row r="650" spans="1:10">
      <c r="A650" s="16">
        <v>649</v>
      </c>
      <c r="B650" s="16" t="s">
        <v>9</v>
      </c>
      <c r="C650" s="16" t="s">
        <v>11048</v>
      </c>
      <c r="D650" s="16" t="s">
        <v>11047</v>
      </c>
      <c r="E650" s="14">
        <v>81349</v>
      </c>
      <c r="F650" s="53">
        <v>80</v>
      </c>
      <c r="G650" s="113">
        <v>1.41</v>
      </c>
      <c r="H650" s="76"/>
      <c r="I650" s="79">
        <f t="shared" si="21"/>
        <v>0</v>
      </c>
      <c r="J650" s="78" t="str">
        <f t="shared" si="20"/>
        <v/>
      </c>
    </row>
    <row r="651" spans="1:10">
      <c r="A651" s="16">
        <v>650</v>
      </c>
      <c r="B651" s="16" t="s">
        <v>9</v>
      </c>
      <c r="C651" s="16" t="s">
        <v>11046</v>
      </c>
      <c r="D651" s="16" t="s">
        <v>600</v>
      </c>
      <c r="E651" s="14">
        <v>81349</v>
      </c>
      <c r="F651" s="53">
        <v>5</v>
      </c>
      <c r="G651" s="113">
        <v>1064.42</v>
      </c>
      <c r="H651" s="76"/>
      <c r="I651" s="79">
        <f t="shared" si="21"/>
        <v>0</v>
      </c>
      <c r="J651" s="78" t="str">
        <f t="shared" si="20"/>
        <v/>
      </c>
    </row>
    <row r="652" spans="1:10">
      <c r="A652" s="16">
        <v>651</v>
      </c>
      <c r="B652" s="16" t="s">
        <v>9</v>
      </c>
      <c r="C652" s="16" t="s">
        <v>822</v>
      </c>
      <c r="D652" s="16" t="s">
        <v>193</v>
      </c>
      <c r="E652" s="14">
        <v>81349</v>
      </c>
      <c r="F652" s="53">
        <v>10</v>
      </c>
      <c r="G652" s="113">
        <v>16.599999999999998</v>
      </c>
      <c r="H652" s="76"/>
      <c r="I652" s="79">
        <f t="shared" si="21"/>
        <v>0</v>
      </c>
      <c r="J652" s="78" t="str">
        <f t="shared" si="20"/>
        <v/>
      </c>
    </row>
    <row r="653" spans="1:10">
      <c r="A653" s="16">
        <v>652</v>
      </c>
      <c r="B653" s="16" t="s">
        <v>9</v>
      </c>
      <c r="C653" s="16" t="s">
        <v>4155</v>
      </c>
      <c r="D653" s="16" t="s">
        <v>11045</v>
      </c>
      <c r="E653" s="14">
        <v>81349</v>
      </c>
      <c r="F653" s="53">
        <v>8</v>
      </c>
      <c r="G653" s="113">
        <v>46.136666666666663</v>
      </c>
      <c r="H653" s="76"/>
      <c r="I653" s="79">
        <f t="shared" si="21"/>
        <v>0</v>
      </c>
      <c r="J653" s="78" t="str">
        <f t="shared" si="20"/>
        <v/>
      </c>
    </row>
    <row r="654" spans="1:10">
      <c r="A654" s="16">
        <v>653</v>
      </c>
      <c r="B654" s="16" t="s">
        <v>9</v>
      </c>
      <c r="C654" s="16" t="s">
        <v>4146</v>
      </c>
      <c r="D654" s="16" t="s">
        <v>75</v>
      </c>
      <c r="E654" s="14">
        <v>81343</v>
      </c>
      <c r="F654" s="53">
        <v>162</v>
      </c>
      <c r="G654" s="113">
        <v>3.3933333333333331</v>
      </c>
      <c r="H654" s="76"/>
      <c r="I654" s="79">
        <f t="shared" si="21"/>
        <v>0</v>
      </c>
      <c r="J654" s="78" t="str">
        <f t="shared" si="20"/>
        <v/>
      </c>
    </row>
    <row r="655" spans="1:10">
      <c r="A655" s="16">
        <v>654</v>
      </c>
      <c r="B655" s="16" t="s">
        <v>9</v>
      </c>
      <c r="C655" s="16" t="s">
        <v>11043</v>
      </c>
      <c r="D655" s="16" t="s">
        <v>600</v>
      </c>
      <c r="E655" s="14">
        <v>81349</v>
      </c>
      <c r="F655" s="53">
        <v>5</v>
      </c>
      <c r="G655" s="113">
        <v>60.393333333333338</v>
      </c>
      <c r="H655" s="76"/>
      <c r="I655" s="79">
        <f t="shared" si="21"/>
        <v>0</v>
      </c>
      <c r="J655" s="78" t="str">
        <f t="shared" si="20"/>
        <v/>
      </c>
    </row>
    <row r="656" spans="1:10">
      <c r="A656" s="16">
        <v>655</v>
      </c>
      <c r="B656" s="16" t="s">
        <v>9</v>
      </c>
      <c r="C656" s="16" t="s">
        <v>11042</v>
      </c>
      <c r="D656" s="16" t="s">
        <v>600</v>
      </c>
      <c r="E656" s="14">
        <v>81349</v>
      </c>
      <c r="F656" s="53">
        <v>5</v>
      </c>
      <c r="G656" s="113">
        <v>70.586666666666659</v>
      </c>
      <c r="H656" s="76"/>
      <c r="I656" s="79">
        <f t="shared" si="21"/>
        <v>0</v>
      </c>
      <c r="J656" s="78" t="str">
        <f t="shared" si="20"/>
        <v/>
      </c>
    </row>
    <row r="657" spans="1:10">
      <c r="A657" s="16">
        <v>656</v>
      </c>
      <c r="B657" s="16" t="s">
        <v>9</v>
      </c>
      <c r="C657" s="16" t="s">
        <v>798</v>
      </c>
      <c r="D657" s="16" t="s">
        <v>600</v>
      </c>
      <c r="E657" s="14">
        <v>81349</v>
      </c>
      <c r="F657" s="53">
        <v>5</v>
      </c>
      <c r="G657" s="113">
        <v>76.396666666666661</v>
      </c>
      <c r="H657" s="76"/>
      <c r="I657" s="79">
        <f t="shared" si="21"/>
        <v>0</v>
      </c>
      <c r="J657" s="78" t="str">
        <f t="shared" si="20"/>
        <v/>
      </c>
    </row>
    <row r="658" spans="1:10">
      <c r="A658" s="16">
        <v>657</v>
      </c>
      <c r="B658" s="16" t="s">
        <v>9</v>
      </c>
      <c r="C658" s="16" t="s">
        <v>11041</v>
      </c>
      <c r="D658" s="16" t="s">
        <v>115</v>
      </c>
      <c r="E658" s="14">
        <v>71468</v>
      </c>
      <c r="F658" s="53">
        <v>5</v>
      </c>
      <c r="G658" s="113">
        <v>271.46666666666664</v>
      </c>
      <c r="H658" s="76"/>
      <c r="I658" s="79">
        <f t="shared" si="21"/>
        <v>0</v>
      </c>
      <c r="J658" s="78" t="str">
        <f t="shared" si="20"/>
        <v/>
      </c>
    </row>
    <row r="659" spans="1:10">
      <c r="A659" s="16">
        <v>658</v>
      </c>
      <c r="B659" s="16" t="s">
        <v>9</v>
      </c>
      <c r="C659" s="16" t="s">
        <v>11040</v>
      </c>
      <c r="D659" s="16" t="s">
        <v>11039</v>
      </c>
      <c r="E659" s="14">
        <v>81349</v>
      </c>
      <c r="F659" s="53">
        <v>5</v>
      </c>
      <c r="G659" s="113">
        <v>49.359999999999992</v>
      </c>
      <c r="H659" s="76"/>
      <c r="I659" s="79">
        <f t="shared" si="21"/>
        <v>0</v>
      </c>
      <c r="J659" s="78" t="str">
        <f t="shared" si="20"/>
        <v/>
      </c>
    </row>
    <row r="660" spans="1:10">
      <c r="A660" s="16">
        <v>659</v>
      </c>
      <c r="B660" s="16" t="s">
        <v>9</v>
      </c>
      <c r="C660" s="16" t="s">
        <v>11038</v>
      </c>
      <c r="D660" s="16" t="s">
        <v>11037</v>
      </c>
      <c r="E660" s="14">
        <v>81349</v>
      </c>
      <c r="F660" s="53">
        <v>85</v>
      </c>
      <c r="G660" s="113">
        <v>2.1066666666666669</v>
      </c>
      <c r="H660" s="76"/>
      <c r="I660" s="79">
        <f t="shared" si="21"/>
        <v>0</v>
      </c>
      <c r="J660" s="78" t="str">
        <f t="shared" si="20"/>
        <v/>
      </c>
    </row>
    <row r="661" spans="1:10">
      <c r="A661" s="16">
        <v>660</v>
      </c>
      <c r="B661" s="16" t="s">
        <v>9</v>
      </c>
      <c r="C661" s="16" t="s">
        <v>11036</v>
      </c>
      <c r="D661" s="16" t="s">
        <v>11035</v>
      </c>
      <c r="E661" s="14">
        <v>81348</v>
      </c>
      <c r="F661" s="53">
        <v>153</v>
      </c>
      <c r="G661" s="113">
        <v>56.36</v>
      </c>
      <c r="H661" s="76"/>
      <c r="I661" s="79">
        <f t="shared" si="21"/>
        <v>0</v>
      </c>
      <c r="J661" s="78" t="str">
        <f t="shared" si="20"/>
        <v/>
      </c>
    </row>
    <row r="662" spans="1:10">
      <c r="A662" s="16">
        <v>661</v>
      </c>
      <c r="B662" s="16" t="s">
        <v>9</v>
      </c>
      <c r="C662" s="16" t="s">
        <v>11034</v>
      </c>
      <c r="D662" s="16" t="s">
        <v>11033</v>
      </c>
      <c r="E662" s="14">
        <v>81349</v>
      </c>
      <c r="F662" s="53">
        <v>7</v>
      </c>
      <c r="G662" s="113">
        <v>8.4366666666666656</v>
      </c>
      <c r="H662" s="76"/>
      <c r="I662" s="79">
        <f t="shared" si="21"/>
        <v>0</v>
      </c>
      <c r="J662" s="78" t="str">
        <f t="shared" si="20"/>
        <v/>
      </c>
    </row>
    <row r="663" spans="1:10">
      <c r="A663" s="16">
        <v>662</v>
      </c>
      <c r="B663" s="16" t="s">
        <v>9</v>
      </c>
      <c r="C663" s="16" t="s">
        <v>11032</v>
      </c>
      <c r="D663" s="16" t="s">
        <v>833</v>
      </c>
      <c r="E663" s="14">
        <v>90303</v>
      </c>
      <c r="F663" s="53">
        <v>24</v>
      </c>
      <c r="G663" s="113">
        <v>9</v>
      </c>
      <c r="H663" s="76"/>
      <c r="I663" s="79">
        <f t="shared" si="21"/>
        <v>0</v>
      </c>
      <c r="J663" s="78" t="str">
        <f t="shared" si="20"/>
        <v/>
      </c>
    </row>
    <row r="664" spans="1:10">
      <c r="A664" s="16">
        <v>663</v>
      </c>
      <c r="B664" s="16" t="s">
        <v>9</v>
      </c>
      <c r="C664" s="16" t="s">
        <v>4020</v>
      </c>
      <c r="D664" s="16" t="s">
        <v>993</v>
      </c>
      <c r="E664" s="14">
        <v>88044</v>
      </c>
      <c r="F664" s="53">
        <v>7</v>
      </c>
      <c r="G664" s="113">
        <v>77.290000000000006</v>
      </c>
      <c r="H664" s="76"/>
      <c r="I664" s="79">
        <f t="shared" si="21"/>
        <v>0</v>
      </c>
      <c r="J664" s="78" t="str">
        <f t="shared" si="20"/>
        <v/>
      </c>
    </row>
    <row r="665" spans="1:10">
      <c r="A665" s="16">
        <v>664</v>
      </c>
      <c r="B665" s="16" t="s">
        <v>9</v>
      </c>
      <c r="C665" s="16" t="s">
        <v>9989</v>
      </c>
      <c r="D665" s="16" t="s">
        <v>447</v>
      </c>
      <c r="E665" s="14">
        <v>81205</v>
      </c>
      <c r="F665" s="53">
        <v>24</v>
      </c>
      <c r="G665" s="113">
        <v>6.04</v>
      </c>
      <c r="H665" s="76"/>
      <c r="I665" s="79">
        <f t="shared" si="21"/>
        <v>0</v>
      </c>
      <c r="J665" s="78" t="str">
        <f t="shared" si="20"/>
        <v/>
      </c>
    </row>
    <row r="666" spans="1:10">
      <c r="A666" s="16">
        <v>665</v>
      </c>
      <c r="B666" s="16" t="s">
        <v>9</v>
      </c>
      <c r="C666" s="16" t="s">
        <v>736</v>
      </c>
      <c r="D666" s="16" t="s">
        <v>51</v>
      </c>
      <c r="E666" s="14">
        <v>96906</v>
      </c>
      <c r="F666" s="53">
        <v>40</v>
      </c>
      <c r="G666" s="113">
        <v>6.78</v>
      </c>
      <c r="H666" s="76"/>
      <c r="I666" s="79">
        <f t="shared" si="21"/>
        <v>0</v>
      </c>
      <c r="J666" s="78" t="str">
        <f t="shared" si="20"/>
        <v/>
      </c>
    </row>
    <row r="667" spans="1:10">
      <c r="A667" s="16">
        <v>666</v>
      </c>
      <c r="B667" s="16" t="s">
        <v>9</v>
      </c>
      <c r="C667" s="16" t="s">
        <v>9986</v>
      </c>
      <c r="D667" s="16" t="s">
        <v>447</v>
      </c>
      <c r="E667" s="14">
        <v>96906</v>
      </c>
      <c r="F667" s="53">
        <v>10</v>
      </c>
      <c r="G667" s="113">
        <v>8.7733333333333334</v>
      </c>
      <c r="H667" s="76"/>
      <c r="I667" s="79">
        <f t="shared" si="21"/>
        <v>0</v>
      </c>
      <c r="J667" s="78" t="str">
        <f t="shared" si="20"/>
        <v/>
      </c>
    </row>
    <row r="668" spans="1:10">
      <c r="A668" s="16">
        <v>667</v>
      </c>
      <c r="B668" s="16" t="s">
        <v>9</v>
      </c>
      <c r="C668" s="16" t="s">
        <v>735</v>
      </c>
      <c r="D668" s="16" t="s">
        <v>367</v>
      </c>
      <c r="E668" s="14">
        <v>80205</v>
      </c>
      <c r="F668" s="53">
        <f>826+102</f>
        <v>928</v>
      </c>
      <c r="G668" s="113">
        <v>18.476666666666663</v>
      </c>
      <c r="H668" s="76"/>
      <c r="I668" s="79">
        <f t="shared" si="21"/>
        <v>0</v>
      </c>
      <c r="J668" s="78" t="str">
        <f t="shared" si="20"/>
        <v/>
      </c>
    </row>
    <row r="669" spans="1:10">
      <c r="A669" s="16">
        <v>668</v>
      </c>
      <c r="B669" s="16" t="s">
        <v>9</v>
      </c>
      <c r="C669" s="16" t="s">
        <v>7627</v>
      </c>
      <c r="D669" s="16" t="s">
        <v>733</v>
      </c>
      <c r="E669" s="14">
        <v>80205</v>
      </c>
      <c r="F669" s="53">
        <f>40+8</f>
        <v>48</v>
      </c>
      <c r="G669" s="113">
        <v>1.7433333333333334</v>
      </c>
      <c r="H669" s="76"/>
      <c r="I669" s="79">
        <f t="shared" si="21"/>
        <v>0</v>
      </c>
      <c r="J669" s="78" t="str">
        <f t="shared" si="20"/>
        <v/>
      </c>
    </row>
    <row r="670" spans="1:10">
      <c r="A670" s="16">
        <v>669</v>
      </c>
      <c r="B670" s="16" t="s">
        <v>9</v>
      </c>
      <c r="C670" s="16" t="s">
        <v>11031</v>
      </c>
      <c r="D670" s="16" t="s">
        <v>367</v>
      </c>
      <c r="E670" s="14">
        <v>96906</v>
      </c>
      <c r="F670" s="53">
        <v>8</v>
      </c>
      <c r="G670" s="113">
        <v>39.69</v>
      </c>
      <c r="H670" s="76"/>
      <c r="I670" s="79">
        <f t="shared" si="21"/>
        <v>0</v>
      </c>
      <c r="J670" s="78" t="str">
        <f t="shared" si="20"/>
        <v/>
      </c>
    </row>
    <row r="671" spans="1:10">
      <c r="A671" s="16">
        <v>670</v>
      </c>
      <c r="B671" s="16" t="s">
        <v>9</v>
      </c>
      <c r="C671" s="16" t="s">
        <v>734</v>
      </c>
      <c r="D671" s="16" t="s">
        <v>733</v>
      </c>
      <c r="E671" s="14">
        <v>80205</v>
      </c>
      <c r="F671" s="53">
        <f>72+6</f>
        <v>78</v>
      </c>
      <c r="G671" s="113">
        <v>5.876666666666666</v>
      </c>
      <c r="H671" s="76"/>
      <c r="I671" s="79">
        <f t="shared" si="21"/>
        <v>0</v>
      </c>
      <c r="J671" s="78" t="str">
        <f t="shared" si="20"/>
        <v/>
      </c>
    </row>
    <row r="672" spans="1:10">
      <c r="A672" s="16">
        <v>671</v>
      </c>
      <c r="B672" s="16" t="s">
        <v>9</v>
      </c>
      <c r="C672" s="16" t="s">
        <v>734</v>
      </c>
      <c r="D672" s="16" t="s">
        <v>733</v>
      </c>
      <c r="E672" s="14">
        <v>96906</v>
      </c>
      <c r="F672" s="53">
        <f>484+4</f>
        <v>488</v>
      </c>
      <c r="G672" s="113">
        <v>5.13</v>
      </c>
      <c r="H672" s="76"/>
      <c r="I672" s="79">
        <f t="shared" si="21"/>
        <v>0</v>
      </c>
      <c r="J672" s="78" t="str">
        <f t="shared" si="20"/>
        <v/>
      </c>
    </row>
    <row r="673" spans="1:10">
      <c r="A673" s="16">
        <v>672</v>
      </c>
      <c r="B673" s="16" t="s">
        <v>9</v>
      </c>
      <c r="C673" s="16" t="s">
        <v>7148</v>
      </c>
      <c r="D673" s="16" t="s">
        <v>367</v>
      </c>
      <c r="E673" s="14">
        <v>80205</v>
      </c>
      <c r="F673" s="53">
        <v>27</v>
      </c>
      <c r="G673" s="113">
        <v>9.33</v>
      </c>
      <c r="H673" s="76"/>
      <c r="I673" s="79">
        <f t="shared" si="21"/>
        <v>0</v>
      </c>
      <c r="J673" s="78" t="str">
        <f t="shared" si="20"/>
        <v/>
      </c>
    </row>
    <row r="674" spans="1:10">
      <c r="A674" s="16">
        <v>673</v>
      </c>
      <c r="B674" s="16" t="s">
        <v>9</v>
      </c>
      <c r="C674" s="16" t="s">
        <v>6869</v>
      </c>
      <c r="D674" s="16" t="s">
        <v>367</v>
      </c>
      <c r="E674" s="14">
        <v>80205</v>
      </c>
      <c r="F674" s="53">
        <f>80+18</f>
        <v>98</v>
      </c>
      <c r="G674" s="113">
        <v>3.8800000000000003</v>
      </c>
      <c r="H674" s="76"/>
      <c r="I674" s="79">
        <f t="shared" si="21"/>
        <v>0</v>
      </c>
      <c r="J674" s="78" t="str">
        <f t="shared" si="20"/>
        <v/>
      </c>
    </row>
    <row r="675" spans="1:10">
      <c r="A675" s="16">
        <v>674</v>
      </c>
      <c r="B675" s="16" t="s">
        <v>9</v>
      </c>
      <c r="C675" s="16" t="s">
        <v>6869</v>
      </c>
      <c r="D675" s="16" t="s">
        <v>367</v>
      </c>
      <c r="E675" s="14">
        <v>96906</v>
      </c>
      <c r="F675" s="53">
        <v>20</v>
      </c>
      <c r="G675" s="113">
        <v>3.2133333333333334</v>
      </c>
      <c r="H675" s="76"/>
      <c r="I675" s="79">
        <f t="shared" si="21"/>
        <v>0</v>
      </c>
      <c r="J675" s="78" t="str">
        <f t="shared" si="20"/>
        <v/>
      </c>
    </row>
    <row r="676" spans="1:10">
      <c r="A676" s="16">
        <v>675</v>
      </c>
      <c r="B676" s="16" t="s">
        <v>9</v>
      </c>
      <c r="C676" s="16" t="s">
        <v>11030</v>
      </c>
      <c r="D676" s="16" t="s">
        <v>1910</v>
      </c>
      <c r="E676" s="14">
        <v>80205</v>
      </c>
      <c r="F676" s="53">
        <v>99</v>
      </c>
      <c r="G676" s="113">
        <v>2.3866666666666667</v>
      </c>
      <c r="H676" s="76"/>
      <c r="I676" s="79">
        <f t="shared" si="21"/>
        <v>0</v>
      </c>
      <c r="J676" s="78" t="str">
        <f t="shared" si="20"/>
        <v/>
      </c>
    </row>
    <row r="677" spans="1:10">
      <c r="A677" s="16">
        <v>676</v>
      </c>
      <c r="B677" s="16" t="s">
        <v>9</v>
      </c>
      <c r="C677" s="16" t="s">
        <v>11029</v>
      </c>
      <c r="D677" s="16" t="s">
        <v>1910</v>
      </c>
      <c r="E677" s="14">
        <v>96906</v>
      </c>
      <c r="F677" s="53">
        <v>64</v>
      </c>
      <c r="G677" s="113">
        <v>17.05</v>
      </c>
      <c r="H677" s="76"/>
      <c r="I677" s="79">
        <f t="shared" si="21"/>
        <v>0</v>
      </c>
      <c r="J677" s="78" t="str">
        <f t="shared" si="20"/>
        <v/>
      </c>
    </row>
    <row r="678" spans="1:10">
      <c r="A678" s="16">
        <v>677</v>
      </c>
      <c r="B678" s="16" t="s">
        <v>9</v>
      </c>
      <c r="C678" s="16" t="s">
        <v>11028</v>
      </c>
      <c r="D678" s="16" t="s">
        <v>1910</v>
      </c>
      <c r="E678" s="14">
        <v>96906</v>
      </c>
      <c r="F678" s="53">
        <v>32</v>
      </c>
      <c r="G678" s="113">
        <v>7.8433333333333337</v>
      </c>
      <c r="H678" s="76"/>
      <c r="I678" s="79">
        <f t="shared" si="21"/>
        <v>0</v>
      </c>
      <c r="J678" s="78" t="str">
        <f t="shared" si="20"/>
        <v/>
      </c>
    </row>
    <row r="679" spans="1:10">
      <c r="A679" s="16">
        <v>678</v>
      </c>
      <c r="B679" s="16" t="s">
        <v>9</v>
      </c>
      <c r="C679" s="16" t="s">
        <v>11027</v>
      </c>
      <c r="D679" s="16" t="s">
        <v>1910</v>
      </c>
      <c r="E679" s="14">
        <v>80205</v>
      </c>
      <c r="F679" s="53">
        <v>14</v>
      </c>
      <c r="G679" s="113">
        <v>31.306666666666661</v>
      </c>
      <c r="H679" s="76"/>
      <c r="I679" s="79">
        <f t="shared" si="21"/>
        <v>0</v>
      </c>
      <c r="J679" s="78" t="str">
        <f t="shared" si="20"/>
        <v/>
      </c>
    </row>
    <row r="680" spans="1:10">
      <c r="A680" s="16">
        <v>679</v>
      </c>
      <c r="B680" s="16" t="s">
        <v>9</v>
      </c>
      <c r="C680" s="16" t="s">
        <v>3999</v>
      </c>
      <c r="D680" s="16" t="s">
        <v>66</v>
      </c>
      <c r="E680" s="14">
        <v>96906</v>
      </c>
      <c r="F680" s="53">
        <f>134+40</f>
        <v>174</v>
      </c>
      <c r="G680" s="113">
        <v>3.4433333333333329</v>
      </c>
      <c r="H680" s="76"/>
      <c r="I680" s="79">
        <f t="shared" si="21"/>
        <v>0</v>
      </c>
      <c r="J680" s="78" t="str">
        <f t="shared" si="20"/>
        <v/>
      </c>
    </row>
    <row r="681" spans="1:10">
      <c r="A681" s="16">
        <v>680</v>
      </c>
      <c r="B681" s="16" t="s">
        <v>9</v>
      </c>
      <c r="C681" s="16" t="s">
        <v>11026</v>
      </c>
      <c r="D681" s="16" t="s">
        <v>731</v>
      </c>
      <c r="E681" s="14">
        <v>80205</v>
      </c>
      <c r="F681" s="53">
        <v>200</v>
      </c>
      <c r="G681" s="113">
        <v>1.0533333333333335</v>
      </c>
      <c r="H681" s="76"/>
      <c r="I681" s="79">
        <f t="shared" si="21"/>
        <v>0</v>
      </c>
      <c r="J681" s="78" t="str">
        <f t="shared" si="20"/>
        <v/>
      </c>
    </row>
    <row r="682" spans="1:10">
      <c r="A682" s="16">
        <v>681</v>
      </c>
      <c r="B682" s="16" t="s">
        <v>9</v>
      </c>
      <c r="C682" s="16" t="s">
        <v>3985</v>
      </c>
      <c r="D682" s="16" t="s">
        <v>348</v>
      </c>
      <c r="E682" s="14">
        <v>80205</v>
      </c>
      <c r="F682" s="53">
        <v>5</v>
      </c>
      <c r="G682" s="113">
        <v>25.150000000000002</v>
      </c>
      <c r="H682" s="76"/>
      <c r="I682" s="79">
        <f t="shared" si="21"/>
        <v>0</v>
      </c>
      <c r="J682" s="78" t="str">
        <f t="shared" si="20"/>
        <v/>
      </c>
    </row>
    <row r="683" spans="1:10">
      <c r="A683" s="16">
        <v>682</v>
      </c>
      <c r="B683" s="16" t="s">
        <v>9</v>
      </c>
      <c r="C683" s="16" t="s">
        <v>3978</v>
      </c>
      <c r="D683" s="16" t="s">
        <v>384</v>
      </c>
      <c r="E683" s="14">
        <v>96906</v>
      </c>
      <c r="F683" s="53">
        <v>140</v>
      </c>
      <c r="G683" s="113">
        <v>15.940000000000003</v>
      </c>
      <c r="H683" s="76"/>
      <c r="I683" s="79">
        <f t="shared" si="21"/>
        <v>0</v>
      </c>
      <c r="J683" s="78" t="str">
        <f t="shared" si="20"/>
        <v/>
      </c>
    </row>
    <row r="684" spans="1:10">
      <c r="A684" s="16">
        <v>683</v>
      </c>
      <c r="B684" s="16" t="s">
        <v>9</v>
      </c>
      <c r="C684" s="16" t="s">
        <v>3975</v>
      </c>
      <c r="D684" s="16" t="s">
        <v>1358</v>
      </c>
      <c r="E684" s="14">
        <v>96906</v>
      </c>
      <c r="F684" s="53">
        <v>212</v>
      </c>
      <c r="G684" s="113">
        <v>12.769999999999998</v>
      </c>
      <c r="H684" s="76"/>
      <c r="I684" s="79">
        <f t="shared" si="21"/>
        <v>0</v>
      </c>
      <c r="J684" s="78" t="str">
        <f t="shared" si="20"/>
        <v/>
      </c>
    </row>
    <row r="685" spans="1:10">
      <c r="A685" s="16">
        <v>684</v>
      </c>
      <c r="B685" s="16" t="s">
        <v>9</v>
      </c>
      <c r="C685" s="16" t="s">
        <v>3974</v>
      </c>
      <c r="D685" s="16" t="s">
        <v>384</v>
      </c>
      <c r="E685" s="14">
        <v>88044</v>
      </c>
      <c r="F685" s="53">
        <v>5</v>
      </c>
      <c r="G685" s="113">
        <v>13.05</v>
      </c>
      <c r="H685" s="76"/>
      <c r="I685" s="79">
        <f t="shared" si="21"/>
        <v>0</v>
      </c>
      <c r="J685" s="78" t="str">
        <f t="shared" si="20"/>
        <v/>
      </c>
    </row>
    <row r="686" spans="1:10">
      <c r="A686" s="16">
        <v>685</v>
      </c>
      <c r="B686" s="16" t="s">
        <v>9</v>
      </c>
      <c r="C686" s="16" t="s">
        <v>11025</v>
      </c>
      <c r="D686" s="16" t="s">
        <v>11023</v>
      </c>
      <c r="E686" s="14">
        <v>80205</v>
      </c>
      <c r="F686" s="53">
        <v>200</v>
      </c>
      <c r="G686" s="113">
        <v>2.94</v>
      </c>
      <c r="H686" s="76"/>
      <c r="I686" s="79">
        <f t="shared" si="21"/>
        <v>0</v>
      </c>
      <c r="J686" s="78" t="str">
        <f t="shared" si="20"/>
        <v/>
      </c>
    </row>
    <row r="687" spans="1:10">
      <c r="A687" s="16">
        <v>686</v>
      </c>
      <c r="B687" s="16" t="s">
        <v>9</v>
      </c>
      <c r="C687" s="16" t="s">
        <v>11024</v>
      </c>
      <c r="D687" s="16" t="s">
        <v>384</v>
      </c>
      <c r="E687" s="14">
        <v>80205</v>
      </c>
      <c r="F687" s="53">
        <v>600</v>
      </c>
      <c r="G687" s="113">
        <v>0.84333333333333338</v>
      </c>
      <c r="H687" s="76"/>
      <c r="I687" s="79">
        <f t="shared" si="21"/>
        <v>0</v>
      </c>
      <c r="J687" s="78" t="str">
        <f t="shared" si="20"/>
        <v/>
      </c>
    </row>
    <row r="688" spans="1:10">
      <c r="A688" s="16">
        <v>687</v>
      </c>
      <c r="B688" s="16" t="s">
        <v>9</v>
      </c>
      <c r="C688" s="16" t="s">
        <v>3973</v>
      </c>
      <c r="D688" s="16" t="s">
        <v>384</v>
      </c>
      <c r="E688" s="14">
        <v>80205</v>
      </c>
      <c r="F688" s="53">
        <v>31</v>
      </c>
      <c r="G688" s="113">
        <v>14.313333333333333</v>
      </c>
      <c r="H688" s="76"/>
      <c r="I688" s="79">
        <f t="shared" si="21"/>
        <v>0</v>
      </c>
      <c r="J688" s="78" t="str">
        <f t="shared" si="20"/>
        <v/>
      </c>
    </row>
    <row r="689" spans="1:10">
      <c r="A689" s="16">
        <v>688</v>
      </c>
      <c r="B689" s="16" t="s">
        <v>9</v>
      </c>
      <c r="C689" s="16" t="s">
        <v>11022</v>
      </c>
      <c r="D689" s="16" t="s">
        <v>384</v>
      </c>
      <c r="E689" s="14">
        <v>80205</v>
      </c>
      <c r="F689" s="53">
        <v>200</v>
      </c>
      <c r="G689" s="113">
        <v>10.333333333333334</v>
      </c>
      <c r="H689" s="76"/>
      <c r="I689" s="79">
        <f t="shared" si="21"/>
        <v>0</v>
      </c>
      <c r="J689" s="78" t="str">
        <f t="shared" si="20"/>
        <v/>
      </c>
    </row>
    <row r="690" spans="1:10">
      <c r="A690" s="16">
        <v>689</v>
      </c>
      <c r="B690" s="16" t="s">
        <v>9</v>
      </c>
      <c r="C690" s="16" t="s">
        <v>11021</v>
      </c>
      <c r="D690" s="16" t="s">
        <v>384</v>
      </c>
      <c r="E690" s="14">
        <v>80205</v>
      </c>
      <c r="F690" s="53">
        <f>3+2</f>
        <v>5</v>
      </c>
      <c r="G690" s="113">
        <v>13.81</v>
      </c>
      <c r="H690" s="76"/>
      <c r="I690" s="79">
        <f t="shared" si="21"/>
        <v>0</v>
      </c>
      <c r="J690" s="78" t="str">
        <f t="shared" si="20"/>
        <v/>
      </c>
    </row>
    <row r="691" spans="1:10">
      <c r="A691" s="16">
        <v>690</v>
      </c>
      <c r="B691" s="16" t="s">
        <v>9</v>
      </c>
      <c r="C691" s="16" t="s">
        <v>11020</v>
      </c>
      <c r="D691" s="16" t="s">
        <v>384</v>
      </c>
      <c r="E691" s="14">
        <v>80205</v>
      </c>
      <c r="F691" s="53">
        <v>14</v>
      </c>
      <c r="G691" s="113">
        <v>17.173333333333332</v>
      </c>
      <c r="H691" s="76"/>
      <c r="I691" s="79">
        <f t="shared" si="21"/>
        <v>0</v>
      </c>
      <c r="J691" s="78" t="str">
        <f t="shared" si="20"/>
        <v/>
      </c>
    </row>
    <row r="692" spans="1:10">
      <c r="A692" s="16">
        <v>691</v>
      </c>
      <c r="B692" s="16" t="s">
        <v>9</v>
      </c>
      <c r="C692" s="16" t="s">
        <v>7623</v>
      </c>
      <c r="D692" s="16" t="s">
        <v>384</v>
      </c>
      <c r="E692" s="14">
        <v>80205</v>
      </c>
      <c r="F692" s="53">
        <v>5</v>
      </c>
      <c r="G692" s="113">
        <v>27.459999999999997</v>
      </c>
      <c r="H692" s="76"/>
      <c r="I692" s="79">
        <f t="shared" si="21"/>
        <v>0</v>
      </c>
      <c r="J692" s="78" t="str">
        <f t="shared" si="20"/>
        <v/>
      </c>
    </row>
    <row r="693" spans="1:10">
      <c r="A693" s="16">
        <v>692</v>
      </c>
      <c r="B693" s="16" t="s">
        <v>9</v>
      </c>
      <c r="C693" s="16" t="s">
        <v>11019</v>
      </c>
      <c r="D693" s="16" t="s">
        <v>384</v>
      </c>
      <c r="E693" s="14">
        <v>96906</v>
      </c>
      <c r="F693" s="53">
        <v>5</v>
      </c>
      <c r="G693" s="113">
        <v>23.42</v>
      </c>
      <c r="H693" s="76"/>
      <c r="I693" s="79">
        <f t="shared" si="21"/>
        <v>0</v>
      </c>
      <c r="J693" s="78" t="str">
        <f t="shared" si="20"/>
        <v/>
      </c>
    </row>
    <row r="694" spans="1:10">
      <c r="A694" s="16">
        <v>693</v>
      </c>
      <c r="B694" s="16" t="s">
        <v>9</v>
      </c>
      <c r="C694" s="16" t="s">
        <v>3968</v>
      </c>
      <c r="D694" s="16" t="s">
        <v>384</v>
      </c>
      <c r="E694" s="14">
        <v>80205</v>
      </c>
      <c r="F694" s="53">
        <v>350</v>
      </c>
      <c r="G694" s="113">
        <v>28.39</v>
      </c>
      <c r="H694" s="76"/>
      <c r="I694" s="79">
        <f t="shared" si="21"/>
        <v>0</v>
      </c>
      <c r="J694" s="78" t="str">
        <f t="shared" si="20"/>
        <v/>
      </c>
    </row>
    <row r="695" spans="1:10">
      <c r="A695" s="16">
        <v>694</v>
      </c>
      <c r="B695" s="16" t="s">
        <v>9</v>
      </c>
      <c r="C695" s="16" t="s">
        <v>3965</v>
      </c>
      <c r="D695" s="16" t="s">
        <v>384</v>
      </c>
      <c r="E695" s="14">
        <v>80205</v>
      </c>
      <c r="F695" s="53">
        <v>287</v>
      </c>
      <c r="G695" s="113">
        <v>19.210000000000004</v>
      </c>
      <c r="H695" s="76"/>
      <c r="I695" s="79">
        <f t="shared" si="21"/>
        <v>0</v>
      </c>
      <c r="J695" s="78" t="str">
        <f t="shared" si="20"/>
        <v/>
      </c>
    </row>
    <row r="696" spans="1:10">
      <c r="A696" s="16">
        <v>695</v>
      </c>
      <c r="B696" s="16" t="s">
        <v>9</v>
      </c>
      <c r="C696" s="16" t="s">
        <v>3960</v>
      </c>
      <c r="D696" s="16" t="s">
        <v>384</v>
      </c>
      <c r="E696" s="14">
        <v>80205</v>
      </c>
      <c r="F696" s="53">
        <v>5</v>
      </c>
      <c r="G696" s="113">
        <v>15.153333333333334</v>
      </c>
      <c r="H696" s="76"/>
      <c r="I696" s="79">
        <f t="shared" si="21"/>
        <v>0</v>
      </c>
      <c r="J696" s="78" t="str">
        <f t="shared" si="20"/>
        <v/>
      </c>
    </row>
    <row r="697" spans="1:10">
      <c r="A697" s="16">
        <v>696</v>
      </c>
      <c r="B697" s="16" t="s">
        <v>9</v>
      </c>
      <c r="C697" s="16" t="s">
        <v>3959</v>
      </c>
      <c r="D697" s="16" t="s">
        <v>384</v>
      </c>
      <c r="E697" s="14">
        <v>96906</v>
      </c>
      <c r="F697" s="53">
        <v>152</v>
      </c>
      <c r="G697" s="113">
        <v>18.239999999999998</v>
      </c>
      <c r="H697" s="76"/>
      <c r="I697" s="79">
        <f t="shared" si="21"/>
        <v>0</v>
      </c>
      <c r="J697" s="78" t="str">
        <f t="shared" si="20"/>
        <v/>
      </c>
    </row>
    <row r="698" spans="1:10">
      <c r="A698" s="16">
        <v>697</v>
      </c>
      <c r="B698" s="16" t="s">
        <v>9</v>
      </c>
      <c r="C698" s="16" t="s">
        <v>9983</v>
      </c>
      <c r="D698" s="16" t="s">
        <v>384</v>
      </c>
      <c r="E698" s="14">
        <v>96906</v>
      </c>
      <c r="F698" s="53">
        <v>100</v>
      </c>
      <c r="G698" s="113">
        <v>1.2666666666666666</v>
      </c>
      <c r="H698" s="76"/>
      <c r="I698" s="79">
        <f t="shared" si="21"/>
        <v>0</v>
      </c>
      <c r="J698" s="78" t="str">
        <f t="shared" si="20"/>
        <v/>
      </c>
    </row>
    <row r="699" spans="1:10">
      <c r="A699" s="16">
        <v>698</v>
      </c>
      <c r="B699" s="16" t="s">
        <v>9</v>
      </c>
      <c r="C699" s="16" t="s">
        <v>3957</v>
      </c>
      <c r="D699" s="16" t="s">
        <v>384</v>
      </c>
      <c r="E699" s="14">
        <v>80205</v>
      </c>
      <c r="F699" s="53">
        <f>898+2</f>
        <v>900</v>
      </c>
      <c r="G699" s="113">
        <v>15.746666666666668</v>
      </c>
      <c r="H699" s="76"/>
      <c r="I699" s="79">
        <f t="shared" si="21"/>
        <v>0</v>
      </c>
      <c r="J699" s="78" t="str">
        <f t="shared" si="20"/>
        <v/>
      </c>
    </row>
    <row r="700" spans="1:10">
      <c r="A700" s="16">
        <v>699</v>
      </c>
      <c r="B700" s="16" t="s">
        <v>9</v>
      </c>
      <c r="C700" s="16" t="s">
        <v>3957</v>
      </c>
      <c r="D700" s="16" t="s">
        <v>384</v>
      </c>
      <c r="E700" s="14">
        <v>96906</v>
      </c>
      <c r="F700" s="53">
        <v>6</v>
      </c>
      <c r="G700" s="113">
        <v>10.623333333333333</v>
      </c>
      <c r="H700" s="76"/>
      <c r="I700" s="79">
        <f t="shared" si="21"/>
        <v>0</v>
      </c>
      <c r="J700" s="78" t="str">
        <f t="shared" si="20"/>
        <v/>
      </c>
    </row>
    <row r="701" spans="1:10">
      <c r="A701" s="16">
        <v>700</v>
      </c>
      <c r="B701" s="16" t="s">
        <v>9</v>
      </c>
      <c r="C701" s="16" t="s">
        <v>3956</v>
      </c>
      <c r="D701" s="16" t="s">
        <v>348</v>
      </c>
      <c r="E701" s="14">
        <v>53551</v>
      </c>
      <c r="F701" s="53">
        <v>6</v>
      </c>
      <c r="G701" s="113">
        <v>11.733333333333334</v>
      </c>
      <c r="H701" s="76"/>
      <c r="I701" s="79">
        <f t="shared" si="21"/>
        <v>0</v>
      </c>
      <c r="J701" s="78" t="str">
        <f t="shared" si="20"/>
        <v/>
      </c>
    </row>
    <row r="702" spans="1:10">
      <c r="A702" s="16">
        <v>701</v>
      </c>
      <c r="B702" s="16" t="s">
        <v>9</v>
      </c>
      <c r="C702" s="16" t="s">
        <v>3951</v>
      </c>
      <c r="D702" s="16" t="s">
        <v>384</v>
      </c>
      <c r="E702" s="14">
        <v>80205</v>
      </c>
      <c r="F702" s="53">
        <v>200</v>
      </c>
      <c r="G702" s="113">
        <v>11.766666666666666</v>
      </c>
      <c r="H702" s="76"/>
      <c r="I702" s="79">
        <f t="shared" si="21"/>
        <v>0</v>
      </c>
      <c r="J702" s="78" t="str">
        <f t="shared" si="20"/>
        <v/>
      </c>
    </row>
    <row r="703" spans="1:10">
      <c r="A703" s="16">
        <v>702</v>
      </c>
      <c r="B703" s="16" t="s">
        <v>9</v>
      </c>
      <c r="C703" s="16" t="s">
        <v>11017</v>
      </c>
      <c r="D703" s="16" t="s">
        <v>384</v>
      </c>
      <c r="E703" s="14">
        <v>80205</v>
      </c>
      <c r="F703" s="53">
        <v>5</v>
      </c>
      <c r="G703" s="113">
        <v>33.82</v>
      </c>
      <c r="H703" s="76"/>
      <c r="I703" s="79">
        <f t="shared" si="21"/>
        <v>0</v>
      </c>
      <c r="J703" s="78" t="str">
        <f t="shared" si="20"/>
        <v/>
      </c>
    </row>
    <row r="704" spans="1:10">
      <c r="A704" s="16">
        <v>703</v>
      </c>
      <c r="B704" s="16" t="s">
        <v>9</v>
      </c>
      <c r="C704" s="16" t="s">
        <v>11016</v>
      </c>
      <c r="D704" s="16" t="s">
        <v>348</v>
      </c>
      <c r="E704" s="14">
        <v>96906</v>
      </c>
      <c r="F704" s="53">
        <v>200</v>
      </c>
      <c r="G704" s="113">
        <v>1.1100000000000001</v>
      </c>
      <c r="H704" s="76"/>
      <c r="I704" s="79">
        <f t="shared" si="21"/>
        <v>0</v>
      </c>
      <c r="J704" s="78" t="str">
        <f t="shared" si="20"/>
        <v/>
      </c>
    </row>
    <row r="705" spans="1:10">
      <c r="A705" s="16">
        <v>704</v>
      </c>
      <c r="B705" s="16" t="s">
        <v>9</v>
      </c>
      <c r="C705" s="16" t="s">
        <v>11015</v>
      </c>
      <c r="D705" s="16" t="s">
        <v>66</v>
      </c>
      <c r="E705" s="14">
        <v>96906</v>
      </c>
      <c r="F705" s="53">
        <v>9</v>
      </c>
      <c r="G705" s="113">
        <v>125.82</v>
      </c>
      <c r="H705" s="76"/>
      <c r="I705" s="79">
        <f t="shared" si="21"/>
        <v>0</v>
      </c>
      <c r="J705" s="78" t="str">
        <f t="shared" si="20"/>
        <v/>
      </c>
    </row>
    <row r="706" spans="1:10">
      <c r="A706" s="16">
        <v>705</v>
      </c>
      <c r="B706" s="16" t="s">
        <v>9</v>
      </c>
      <c r="C706" s="16" t="s">
        <v>3948</v>
      </c>
      <c r="D706" s="16" t="s">
        <v>196</v>
      </c>
      <c r="E706" s="14">
        <v>80205</v>
      </c>
      <c r="F706" s="53">
        <v>140</v>
      </c>
      <c r="G706" s="113">
        <v>14.020000000000001</v>
      </c>
      <c r="H706" s="76"/>
      <c r="I706" s="79">
        <f t="shared" si="21"/>
        <v>0</v>
      </c>
      <c r="J706" s="78" t="str">
        <f t="shared" ref="J706:J769" si="22">IF(H:H&gt;G:G, "Above Estimated Unit Price", "")</f>
        <v/>
      </c>
    </row>
    <row r="707" spans="1:10">
      <c r="A707" s="16">
        <v>706</v>
      </c>
      <c r="B707" s="16" t="s">
        <v>9</v>
      </c>
      <c r="C707" s="16" t="s">
        <v>3913</v>
      </c>
      <c r="D707" s="16" t="s">
        <v>1036</v>
      </c>
      <c r="E707" s="14">
        <v>80205</v>
      </c>
      <c r="F707" s="53">
        <f>14+5</f>
        <v>19</v>
      </c>
      <c r="G707" s="113">
        <v>30</v>
      </c>
      <c r="H707" s="76"/>
      <c r="I707" s="79">
        <f t="shared" ref="I707:I770" si="23">H707*F707</f>
        <v>0</v>
      </c>
      <c r="J707" s="78" t="str">
        <f t="shared" si="22"/>
        <v/>
      </c>
    </row>
    <row r="708" spans="1:10">
      <c r="A708" s="16">
        <v>707</v>
      </c>
      <c r="B708" s="16" t="s">
        <v>9</v>
      </c>
      <c r="C708" s="16" t="s">
        <v>725</v>
      </c>
      <c r="D708" s="16" t="s">
        <v>724</v>
      </c>
      <c r="E708" s="14">
        <v>96906</v>
      </c>
      <c r="F708" s="53">
        <f>16+5</f>
        <v>21</v>
      </c>
      <c r="G708" s="113">
        <v>5.0266666666666664</v>
      </c>
      <c r="H708" s="76"/>
      <c r="I708" s="79">
        <f t="shared" si="23"/>
        <v>0</v>
      </c>
      <c r="J708" s="78" t="str">
        <f t="shared" si="22"/>
        <v/>
      </c>
    </row>
    <row r="709" spans="1:10">
      <c r="A709" s="16">
        <v>708</v>
      </c>
      <c r="B709" s="16" t="s">
        <v>9</v>
      </c>
      <c r="C709" s="16" t="s">
        <v>725</v>
      </c>
      <c r="D709" s="16" t="s">
        <v>724</v>
      </c>
      <c r="E709" s="14">
        <v>80205</v>
      </c>
      <c r="F709" s="53">
        <v>15</v>
      </c>
      <c r="G709" s="113">
        <v>4.1399999999999997</v>
      </c>
      <c r="H709" s="76"/>
      <c r="I709" s="79">
        <f t="shared" si="23"/>
        <v>0</v>
      </c>
      <c r="J709" s="78" t="str">
        <f t="shared" si="22"/>
        <v/>
      </c>
    </row>
    <row r="710" spans="1:10">
      <c r="A710" s="16">
        <v>709</v>
      </c>
      <c r="B710" s="16" t="s">
        <v>9</v>
      </c>
      <c r="C710" s="16" t="s">
        <v>723</v>
      </c>
      <c r="D710" s="16" t="s">
        <v>722</v>
      </c>
      <c r="E710" s="14">
        <v>80205</v>
      </c>
      <c r="F710" s="53">
        <f>22+4</f>
        <v>26</v>
      </c>
      <c r="G710" s="113">
        <v>16.596666666666664</v>
      </c>
      <c r="H710" s="76"/>
      <c r="I710" s="79">
        <f t="shared" si="23"/>
        <v>0</v>
      </c>
      <c r="J710" s="78" t="str">
        <f t="shared" si="22"/>
        <v/>
      </c>
    </row>
    <row r="711" spans="1:10">
      <c r="A711" s="16">
        <v>710</v>
      </c>
      <c r="B711" s="16" t="s">
        <v>9</v>
      </c>
      <c r="C711" s="16" t="s">
        <v>7619</v>
      </c>
      <c r="D711" s="16" t="s">
        <v>9978</v>
      </c>
      <c r="E711" s="14">
        <v>96906</v>
      </c>
      <c r="F711" s="53">
        <v>5</v>
      </c>
      <c r="G711" s="113">
        <v>93.286666666666676</v>
      </c>
      <c r="H711" s="76"/>
      <c r="I711" s="79">
        <f t="shared" si="23"/>
        <v>0</v>
      </c>
      <c r="J711" s="78" t="str">
        <f t="shared" si="22"/>
        <v/>
      </c>
    </row>
    <row r="712" spans="1:10">
      <c r="A712" s="16">
        <v>711</v>
      </c>
      <c r="B712" s="16" t="s">
        <v>9</v>
      </c>
      <c r="C712" s="16" t="s">
        <v>716</v>
      </c>
      <c r="D712" s="16" t="s">
        <v>214</v>
      </c>
      <c r="E712" s="14">
        <v>80205</v>
      </c>
      <c r="F712" s="53">
        <v>12</v>
      </c>
      <c r="G712" s="113">
        <v>29.09</v>
      </c>
      <c r="H712" s="76"/>
      <c r="I712" s="79">
        <f t="shared" si="23"/>
        <v>0</v>
      </c>
      <c r="J712" s="78" t="str">
        <f t="shared" si="22"/>
        <v/>
      </c>
    </row>
    <row r="713" spans="1:10">
      <c r="A713" s="16">
        <v>712</v>
      </c>
      <c r="B713" s="16" t="s">
        <v>9</v>
      </c>
      <c r="C713" s="16" t="s">
        <v>712</v>
      </c>
      <c r="D713" s="16" t="s">
        <v>707</v>
      </c>
      <c r="E713" s="14">
        <v>80205</v>
      </c>
      <c r="F713" s="53">
        <v>80</v>
      </c>
      <c r="G713" s="113">
        <v>19.52</v>
      </c>
      <c r="H713" s="76"/>
      <c r="I713" s="79">
        <f t="shared" si="23"/>
        <v>0</v>
      </c>
      <c r="J713" s="78" t="str">
        <f t="shared" si="22"/>
        <v/>
      </c>
    </row>
    <row r="714" spans="1:10">
      <c r="A714" s="16">
        <v>713</v>
      </c>
      <c r="B714" s="16" t="s">
        <v>9</v>
      </c>
      <c r="C714" s="16" t="s">
        <v>711</v>
      </c>
      <c r="D714" s="16" t="s">
        <v>214</v>
      </c>
      <c r="E714" s="14">
        <v>96906</v>
      </c>
      <c r="F714" s="53">
        <v>888</v>
      </c>
      <c r="G714" s="113">
        <v>31.16</v>
      </c>
      <c r="H714" s="76"/>
      <c r="I714" s="79">
        <f t="shared" si="23"/>
        <v>0</v>
      </c>
      <c r="J714" s="78" t="str">
        <f t="shared" si="22"/>
        <v/>
      </c>
    </row>
    <row r="715" spans="1:10">
      <c r="A715" s="16">
        <v>714</v>
      </c>
      <c r="B715" s="16" t="s">
        <v>9</v>
      </c>
      <c r="C715" s="16" t="s">
        <v>711</v>
      </c>
      <c r="D715" s="16" t="s">
        <v>214</v>
      </c>
      <c r="E715" s="14">
        <v>80205</v>
      </c>
      <c r="F715" s="53">
        <f>677+35</f>
        <v>712</v>
      </c>
      <c r="G715" s="113">
        <v>30.14</v>
      </c>
      <c r="H715" s="76"/>
      <c r="I715" s="79">
        <f t="shared" si="23"/>
        <v>0</v>
      </c>
      <c r="J715" s="78" t="str">
        <f t="shared" si="22"/>
        <v/>
      </c>
    </row>
    <row r="716" spans="1:10">
      <c r="A716" s="16">
        <v>715</v>
      </c>
      <c r="B716" s="16" t="s">
        <v>9</v>
      </c>
      <c r="C716" s="16" t="s">
        <v>3894</v>
      </c>
      <c r="D716" s="16" t="s">
        <v>66</v>
      </c>
      <c r="E716" s="14">
        <v>80205</v>
      </c>
      <c r="F716" s="53">
        <f>24+2</f>
        <v>26</v>
      </c>
      <c r="G716" s="113">
        <v>10.233333333333333</v>
      </c>
      <c r="H716" s="76"/>
      <c r="I716" s="79">
        <f t="shared" si="23"/>
        <v>0</v>
      </c>
      <c r="J716" s="78" t="str">
        <f t="shared" si="22"/>
        <v/>
      </c>
    </row>
    <row r="717" spans="1:10">
      <c r="A717" s="16">
        <v>716</v>
      </c>
      <c r="B717" s="16" t="s">
        <v>9</v>
      </c>
      <c r="C717" s="16" t="s">
        <v>11013</v>
      </c>
      <c r="D717" s="16" t="s">
        <v>66</v>
      </c>
      <c r="E717" s="14">
        <v>96906</v>
      </c>
      <c r="F717" s="53">
        <v>5</v>
      </c>
      <c r="G717" s="113">
        <v>30.546666666666663</v>
      </c>
      <c r="H717" s="76"/>
      <c r="I717" s="79">
        <f t="shared" si="23"/>
        <v>0</v>
      </c>
      <c r="J717" s="78" t="str">
        <f t="shared" si="22"/>
        <v/>
      </c>
    </row>
    <row r="718" spans="1:10">
      <c r="A718" s="16">
        <v>717</v>
      </c>
      <c r="B718" s="16" t="s">
        <v>9</v>
      </c>
      <c r="C718" s="16" t="s">
        <v>3889</v>
      </c>
      <c r="D718" s="16" t="s">
        <v>256</v>
      </c>
      <c r="E718" s="14">
        <v>96906</v>
      </c>
      <c r="F718" s="53">
        <f>50+8</f>
        <v>58</v>
      </c>
      <c r="G718" s="113">
        <v>50.623333333333335</v>
      </c>
      <c r="H718" s="76"/>
      <c r="I718" s="79">
        <f t="shared" si="23"/>
        <v>0</v>
      </c>
      <c r="J718" s="78" t="str">
        <f t="shared" si="22"/>
        <v/>
      </c>
    </row>
    <row r="719" spans="1:10">
      <c r="A719" s="16">
        <v>718</v>
      </c>
      <c r="B719" s="16" t="s">
        <v>9</v>
      </c>
      <c r="C719" s="16" t="s">
        <v>3885</v>
      </c>
      <c r="D719" s="16" t="s">
        <v>11012</v>
      </c>
      <c r="E719" s="14">
        <v>80205</v>
      </c>
      <c r="F719" s="53">
        <v>100</v>
      </c>
      <c r="G719" s="113">
        <v>0.6</v>
      </c>
      <c r="H719" s="76"/>
      <c r="I719" s="79">
        <f t="shared" si="23"/>
        <v>0</v>
      </c>
      <c r="J719" s="78" t="str">
        <f t="shared" si="22"/>
        <v/>
      </c>
    </row>
    <row r="720" spans="1:10">
      <c r="A720" s="16">
        <v>719</v>
      </c>
      <c r="B720" s="16" t="s">
        <v>9</v>
      </c>
      <c r="C720" s="16" t="s">
        <v>11011</v>
      </c>
      <c r="D720" s="16" t="s">
        <v>690</v>
      </c>
      <c r="E720" s="14">
        <v>80205</v>
      </c>
      <c r="F720" s="53">
        <v>90</v>
      </c>
      <c r="G720" s="113">
        <v>1.9166666666666667</v>
      </c>
      <c r="H720" s="76"/>
      <c r="I720" s="79">
        <f t="shared" si="23"/>
        <v>0</v>
      </c>
      <c r="J720" s="78" t="str">
        <f t="shared" si="22"/>
        <v/>
      </c>
    </row>
    <row r="721" spans="1:10">
      <c r="A721" s="16">
        <v>720</v>
      </c>
      <c r="B721" s="16" t="s">
        <v>9</v>
      </c>
      <c r="C721" s="16" t="s">
        <v>11010</v>
      </c>
      <c r="D721" s="16" t="s">
        <v>11009</v>
      </c>
      <c r="E721" s="14">
        <v>96906</v>
      </c>
      <c r="F721" s="53">
        <v>50</v>
      </c>
      <c r="G721" s="113">
        <v>1.0533333333333335</v>
      </c>
      <c r="H721" s="76"/>
      <c r="I721" s="79">
        <f t="shared" si="23"/>
        <v>0</v>
      </c>
      <c r="J721" s="78" t="str">
        <f t="shared" si="22"/>
        <v/>
      </c>
    </row>
    <row r="722" spans="1:10">
      <c r="A722" s="16">
        <v>721</v>
      </c>
      <c r="B722" s="16" t="s">
        <v>9</v>
      </c>
      <c r="C722" s="16" t="s">
        <v>11008</v>
      </c>
      <c r="D722" s="16" t="s">
        <v>262</v>
      </c>
      <c r="E722" s="14">
        <v>80205</v>
      </c>
      <c r="F722" s="53">
        <v>253</v>
      </c>
      <c r="G722" s="113">
        <v>4.0566666666666666</v>
      </c>
      <c r="H722" s="76"/>
      <c r="I722" s="79">
        <f t="shared" si="23"/>
        <v>0</v>
      </c>
      <c r="J722" s="78" t="str">
        <f t="shared" si="22"/>
        <v/>
      </c>
    </row>
    <row r="723" spans="1:10">
      <c r="A723" s="16">
        <v>722</v>
      </c>
      <c r="B723" s="16" t="s">
        <v>9</v>
      </c>
      <c r="C723" s="16" t="s">
        <v>11007</v>
      </c>
      <c r="D723" s="16" t="s">
        <v>262</v>
      </c>
      <c r="E723" s="14">
        <v>80205</v>
      </c>
      <c r="F723" s="53">
        <v>12</v>
      </c>
      <c r="G723" s="113">
        <v>12.013333333333334</v>
      </c>
      <c r="H723" s="76"/>
      <c r="I723" s="79">
        <f t="shared" si="23"/>
        <v>0</v>
      </c>
      <c r="J723" s="78" t="str">
        <f t="shared" si="22"/>
        <v/>
      </c>
    </row>
    <row r="724" spans="1:10">
      <c r="A724" s="16">
        <v>723</v>
      </c>
      <c r="B724" s="16" t="s">
        <v>9</v>
      </c>
      <c r="C724" s="16" t="s">
        <v>11006</v>
      </c>
      <c r="D724" s="16" t="s">
        <v>262</v>
      </c>
      <c r="E724" s="14">
        <v>80205</v>
      </c>
      <c r="F724" s="53">
        <v>200</v>
      </c>
      <c r="G724" s="113">
        <v>18.079999999999998</v>
      </c>
      <c r="H724" s="76"/>
      <c r="I724" s="79">
        <f t="shared" si="23"/>
        <v>0</v>
      </c>
      <c r="J724" s="78" t="str">
        <f t="shared" si="22"/>
        <v/>
      </c>
    </row>
    <row r="725" spans="1:10">
      <c r="A725" s="16">
        <v>724</v>
      </c>
      <c r="B725" s="16" t="s">
        <v>9</v>
      </c>
      <c r="C725" s="16" t="s">
        <v>11006</v>
      </c>
      <c r="D725" s="16" t="s">
        <v>262</v>
      </c>
      <c r="E725" s="14">
        <v>73197</v>
      </c>
      <c r="F725" s="53">
        <v>5</v>
      </c>
      <c r="G725" s="113">
        <v>18.38</v>
      </c>
      <c r="H725" s="76"/>
      <c r="I725" s="79">
        <f t="shared" si="23"/>
        <v>0</v>
      </c>
      <c r="J725" s="78" t="str">
        <f t="shared" si="22"/>
        <v/>
      </c>
    </row>
    <row r="726" spans="1:10">
      <c r="A726" s="16">
        <v>725</v>
      </c>
      <c r="B726" s="16" t="s">
        <v>9</v>
      </c>
      <c r="C726" s="16" t="s">
        <v>11005</v>
      </c>
      <c r="D726" s="16" t="s">
        <v>262</v>
      </c>
      <c r="E726" s="14">
        <v>73197</v>
      </c>
      <c r="F726" s="53">
        <v>32</v>
      </c>
      <c r="G726" s="113">
        <v>11</v>
      </c>
      <c r="H726" s="76"/>
      <c r="I726" s="79">
        <f t="shared" si="23"/>
        <v>0</v>
      </c>
      <c r="J726" s="78" t="str">
        <f t="shared" si="22"/>
        <v/>
      </c>
    </row>
    <row r="727" spans="1:10">
      <c r="A727" s="16">
        <v>726</v>
      </c>
      <c r="B727" s="16" t="s">
        <v>9</v>
      </c>
      <c r="C727" s="16" t="s">
        <v>11004</v>
      </c>
      <c r="D727" s="16" t="s">
        <v>262</v>
      </c>
      <c r="E727" s="14">
        <v>80205</v>
      </c>
      <c r="F727" s="53">
        <v>236</v>
      </c>
      <c r="G727" s="113">
        <v>11.4</v>
      </c>
      <c r="H727" s="76"/>
      <c r="I727" s="79">
        <f t="shared" si="23"/>
        <v>0</v>
      </c>
      <c r="J727" s="78" t="str">
        <f t="shared" si="22"/>
        <v/>
      </c>
    </row>
    <row r="728" spans="1:10">
      <c r="A728" s="16">
        <v>727</v>
      </c>
      <c r="B728" s="16" t="s">
        <v>9</v>
      </c>
      <c r="C728" s="16" t="s">
        <v>11003</v>
      </c>
      <c r="D728" s="16" t="s">
        <v>262</v>
      </c>
      <c r="E728" s="14">
        <v>96906</v>
      </c>
      <c r="F728" s="53">
        <v>8</v>
      </c>
      <c r="G728" s="113">
        <v>18.734999999999999</v>
      </c>
      <c r="H728" s="76"/>
      <c r="I728" s="79">
        <f t="shared" si="23"/>
        <v>0</v>
      </c>
      <c r="J728" s="78" t="str">
        <f t="shared" si="22"/>
        <v/>
      </c>
    </row>
    <row r="729" spans="1:10">
      <c r="A729" s="16">
        <v>728</v>
      </c>
      <c r="B729" s="16" t="s">
        <v>9</v>
      </c>
      <c r="C729" s="16" t="s">
        <v>11002</v>
      </c>
      <c r="D729" s="16" t="s">
        <v>262</v>
      </c>
      <c r="E729" s="14">
        <v>96906</v>
      </c>
      <c r="F729" s="53">
        <v>10</v>
      </c>
      <c r="G729" s="113">
        <v>15.955</v>
      </c>
      <c r="H729" s="76"/>
      <c r="I729" s="79">
        <f t="shared" si="23"/>
        <v>0</v>
      </c>
      <c r="J729" s="78" t="str">
        <f t="shared" si="22"/>
        <v/>
      </c>
    </row>
    <row r="730" spans="1:10">
      <c r="A730" s="16">
        <v>729</v>
      </c>
      <c r="B730" s="16" t="s">
        <v>9</v>
      </c>
      <c r="C730" s="16" t="s">
        <v>11001</v>
      </c>
      <c r="D730" s="16" t="s">
        <v>262</v>
      </c>
      <c r="E730" s="14">
        <v>96906</v>
      </c>
      <c r="F730" s="53">
        <v>8</v>
      </c>
      <c r="G730" s="113">
        <v>33.49</v>
      </c>
      <c r="H730" s="76"/>
      <c r="I730" s="79">
        <f t="shared" si="23"/>
        <v>0</v>
      </c>
      <c r="J730" s="78" t="str">
        <f t="shared" si="22"/>
        <v/>
      </c>
    </row>
    <row r="731" spans="1:10">
      <c r="A731" s="16">
        <v>730</v>
      </c>
      <c r="B731" s="16" t="s">
        <v>9</v>
      </c>
      <c r="C731" s="16" t="s">
        <v>11000</v>
      </c>
      <c r="D731" s="16" t="s">
        <v>262</v>
      </c>
      <c r="E731" s="14">
        <v>96906</v>
      </c>
      <c r="F731" s="53">
        <v>5</v>
      </c>
      <c r="G731" s="113">
        <v>45.64</v>
      </c>
      <c r="H731" s="76"/>
      <c r="I731" s="79">
        <f t="shared" si="23"/>
        <v>0</v>
      </c>
      <c r="J731" s="78" t="str">
        <f t="shared" si="22"/>
        <v/>
      </c>
    </row>
    <row r="732" spans="1:10">
      <c r="A732" s="16">
        <v>731</v>
      </c>
      <c r="B732" s="16" t="s">
        <v>9</v>
      </c>
      <c r="C732" s="16" t="s">
        <v>10999</v>
      </c>
      <c r="D732" s="16" t="s">
        <v>262</v>
      </c>
      <c r="E732" s="14">
        <v>96906</v>
      </c>
      <c r="F732" s="53">
        <v>5</v>
      </c>
      <c r="G732" s="113">
        <v>45</v>
      </c>
      <c r="H732" s="76"/>
      <c r="I732" s="79">
        <f t="shared" si="23"/>
        <v>0</v>
      </c>
      <c r="J732" s="78" t="str">
        <f t="shared" si="22"/>
        <v/>
      </c>
    </row>
    <row r="733" spans="1:10">
      <c r="A733" s="16">
        <v>732</v>
      </c>
      <c r="B733" s="16" t="s">
        <v>9</v>
      </c>
      <c r="C733" s="16" t="s">
        <v>10998</v>
      </c>
      <c r="D733" s="16" t="s">
        <v>262</v>
      </c>
      <c r="E733" s="14">
        <v>96906</v>
      </c>
      <c r="F733" s="53">
        <v>5</v>
      </c>
      <c r="G733" s="113">
        <v>163</v>
      </c>
      <c r="H733" s="76"/>
      <c r="I733" s="79">
        <f t="shared" si="23"/>
        <v>0</v>
      </c>
      <c r="J733" s="78" t="str">
        <f t="shared" si="22"/>
        <v/>
      </c>
    </row>
    <row r="734" spans="1:10">
      <c r="A734" s="16">
        <v>733</v>
      </c>
      <c r="B734" s="16" t="s">
        <v>9</v>
      </c>
      <c r="C734" s="16" t="s">
        <v>10997</v>
      </c>
      <c r="D734" s="16" t="s">
        <v>262</v>
      </c>
      <c r="E734" s="14">
        <v>96906</v>
      </c>
      <c r="F734" s="53">
        <v>5</v>
      </c>
      <c r="G734" s="113">
        <v>107.04</v>
      </c>
      <c r="H734" s="76"/>
      <c r="I734" s="79">
        <f t="shared" si="23"/>
        <v>0</v>
      </c>
      <c r="J734" s="78" t="str">
        <f t="shared" si="22"/>
        <v/>
      </c>
    </row>
    <row r="735" spans="1:10">
      <c r="A735" s="16">
        <v>734</v>
      </c>
      <c r="B735" s="16" t="s">
        <v>9</v>
      </c>
      <c r="C735" s="16" t="s">
        <v>10996</v>
      </c>
      <c r="D735" s="16" t="s">
        <v>262</v>
      </c>
      <c r="E735" s="14">
        <v>96906</v>
      </c>
      <c r="F735" s="53">
        <v>5</v>
      </c>
      <c r="G735" s="113">
        <v>934.17499999999995</v>
      </c>
      <c r="H735" s="76"/>
      <c r="I735" s="79">
        <f t="shared" si="23"/>
        <v>0</v>
      </c>
      <c r="J735" s="78" t="str">
        <f t="shared" si="22"/>
        <v/>
      </c>
    </row>
    <row r="736" spans="1:10">
      <c r="A736" s="16">
        <v>735</v>
      </c>
      <c r="B736" s="16" t="s">
        <v>9</v>
      </c>
      <c r="C736" s="16" t="s">
        <v>10995</v>
      </c>
      <c r="D736" s="16" t="s">
        <v>262</v>
      </c>
      <c r="E736" s="14">
        <v>80205</v>
      </c>
      <c r="F736" s="53">
        <v>8</v>
      </c>
      <c r="G736" s="113">
        <v>51.510000000000005</v>
      </c>
      <c r="H736" s="76"/>
      <c r="I736" s="79">
        <f t="shared" si="23"/>
        <v>0</v>
      </c>
      <c r="J736" s="78" t="str">
        <f t="shared" si="22"/>
        <v/>
      </c>
    </row>
    <row r="737" spans="1:10">
      <c r="A737" s="16">
        <v>736</v>
      </c>
      <c r="B737" s="16" t="s">
        <v>9</v>
      </c>
      <c r="C737" s="16" t="s">
        <v>3849</v>
      </c>
      <c r="D737" s="16" t="s">
        <v>656</v>
      </c>
      <c r="E737" s="14">
        <v>96906</v>
      </c>
      <c r="F737" s="53">
        <v>8</v>
      </c>
      <c r="G737" s="113">
        <v>8.0133333333333336</v>
      </c>
      <c r="H737" s="76"/>
      <c r="I737" s="79">
        <f t="shared" si="23"/>
        <v>0</v>
      </c>
      <c r="J737" s="78" t="str">
        <f t="shared" si="22"/>
        <v/>
      </c>
    </row>
    <row r="738" spans="1:10">
      <c r="A738" s="16">
        <v>737</v>
      </c>
      <c r="B738" s="16" t="s">
        <v>9</v>
      </c>
      <c r="C738" s="16" t="s">
        <v>10994</v>
      </c>
      <c r="D738" s="16" t="s">
        <v>664</v>
      </c>
      <c r="E738" s="14">
        <v>81343</v>
      </c>
      <c r="F738" s="53">
        <v>5</v>
      </c>
      <c r="G738" s="113">
        <v>54.75</v>
      </c>
      <c r="H738" s="76"/>
      <c r="I738" s="79">
        <f t="shared" si="23"/>
        <v>0</v>
      </c>
      <c r="J738" s="78" t="str">
        <f t="shared" si="22"/>
        <v/>
      </c>
    </row>
    <row r="739" spans="1:10">
      <c r="A739" s="16">
        <v>738</v>
      </c>
      <c r="B739" s="16" t="s">
        <v>9</v>
      </c>
      <c r="C739" s="16" t="s">
        <v>7598</v>
      </c>
      <c r="D739" s="16" t="s">
        <v>657</v>
      </c>
      <c r="E739" s="14">
        <v>96906</v>
      </c>
      <c r="F739" s="53">
        <v>6</v>
      </c>
      <c r="G739" s="113">
        <v>11.62</v>
      </c>
      <c r="H739" s="76"/>
      <c r="I739" s="79">
        <f t="shared" si="23"/>
        <v>0</v>
      </c>
      <c r="J739" s="78" t="str">
        <f t="shared" si="22"/>
        <v/>
      </c>
    </row>
    <row r="740" spans="1:10">
      <c r="A740" s="16">
        <v>739</v>
      </c>
      <c r="B740" s="16" t="s">
        <v>9</v>
      </c>
      <c r="C740" s="16" t="s">
        <v>10993</v>
      </c>
      <c r="D740" s="16" t="s">
        <v>657</v>
      </c>
      <c r="E740" s="14">
        <v>81343</v>
      </c>
      <c r="F740" s="53">
        <v>5</v>
      </c>
      <c r="G740" s="113">
        <v>19.483333333333334</v>
      </c>
      <c r="H740" s="76"/>
      <c r="I740" s="79">
        <f t="shared" si="23"/>
        <v>0</v>
      </c>
      <c r="J740" s="78" t="str">
        <f t="shared" si="22"/>
        <v/>
      </c>
    </row>
    <row r="741" spans="1:10">
      <c r="A741" s="16">
        <v>740</v>
      </c>
      <c r="B741" s="16" t="s">
        <v>9</v>
      </c>
      <c r="C741" s="16" t="s">
        <v>10991</v>
      </c>
      <c r="D741" s="16" t="s">
        <v>10990</v>
      </c>
      <c r="E741" s="14">
        <v>96906</v>
      </c>
      <c r="F741" s="53">
        <v>5</v>
      </c>
      <c r="G741" s="113">
        <v>439.53</v>
      </c>
      <c r="H741" s="76"/>
      <c r="I741" s="79">
        <f t="shared" si="23"/>
        <v>0</v>
      </c>
      <c r="J741" s="78" t="str">
        <f t="shared" si="22"/>
        <v/>
      </c>
    </row>
    <row r="742" spans="1:10">
      <c r="A742" s="16">
        <v>741</v>
      </c>
      <c r="B742" s="16" t="s">
        <v>9</v>
      </c>
      <c r="C742" s="16" t="s">
        <v>10988</v>
      </c>
      <c r="D742" s="16" t="s">
        <v>540</v>
      </c>
      <c r="E742" s="14">
        <v>96906</v>
      </c>
      <c r="F742" s="53">
        <v>5</v>
      </c>
      <c r="G742" s="113">
        <v>33.893333333333338</v>
      </c>
      <c r="H742" s="76"/>
      <c r="I742" s="79">
        <f t="shared" si="23"/>
        <v>0</v>
      </c>
      <c r="J742" s="78" t="str">
        <f t="shared" si="22"/>
        <v/>
      </c>
    </row>
    <row r="743" spans="1:10">
      <c r="A743" s="16">
        <v>742</v>
      </c>
      <c r="B743" s="16" t="s">
        <v>9</v>
      </c>
      <c r="C743" s="16" t="s">
        <v>3783</v>
      </c>
      <c r="D743" s="16" t="s">
        <v>10987</v>
      </c>
      <c r="E743" s="14">
        <v>80205</v>
      </c>
      <c r="F743" s="53">
        <v>104</v>
      </c>
      <c r="G743" s="113">
        <v>0.49066666666666664</v>
      </c>
      <c r="H743" s="76"/>
      <c r="I743" s="79">
        <f t="shared" si="23"/>
        <v>0</v>
      </c>
      <c r="J743" s="78" t="str">
        <f t="shared" si="22"/>
        <v/>
      </c>
    </row>
    <row r="744" spans="1:10">
      <c r="A744" s="16">
        <v>743</v>
      </c>
      <c r="B744" s="16" t="s">
        <v>9</v>
      </c>
      <c r="C744" s="16" t="s">
        <v>638</v>
      </c>
      <c r="D744" s="16" t="s">
        <v>22</v>
      </c>
      <c r="E744" s="14">
        <v>80205</v>
      </c>
      <c r="F744" s="53">
        <f>500+5</f>
        <v>505</v>
      </c>
      <c r="G744" s="113">
        <v>0.55999999999999994</v>
      </c>
      <c r="H744" s="76"/>
      <c r="I744" s="79">
        <f t="shared" si="23"/>
        <v>0</v>
      </c>
      <c r="J744" s="78" t="str">
        <f t="shared" si="22"/>
        <v/>
      </c>
    </row>
    <row r="745" spans="1:10">
      <c r="A745" s="16">
        <v>744</v>
      </c>
      <c r="B745" s="16" t="s">
        <v>9</v>
      </c>
      <c r="C745" s="16" t="s">
        <v>3782</v>
      </c>
      <c r="D745" s="16" t="s">
        <v>22</v>
      </c>
      <c r="E745" s="14">
        <v>96906</v>
      </c>
      <c r="F745" s="53">
        <f>29+4</f>
        <v>33</v>
      </c>
      <c r="G745" s="113">
        <v>1.6666666666666667</v>
      </c>
      <c r="H745" s="76"/>
      <c r="I745" s="79">
        <f t="shared" si="23"/>
        <v>0</v>
      </c>
      <c r="J745" s="78" t="str">
        <f t="shared" si="22"/>
        <v/>
      </c>
    </row>
    <row r="746" spans="1:10">
      <c r="A746" s="16">
        <v>745</v>
      </c>
      <c r="B746" s="16" t="s">
        <v>9</v>
      </c>
      <c r="C746" s="16" t="s">
        <v>10986</v>
      </c>
      <c r="D746" s="16" t="s">
        <v>22</v>
      </c>
      <c r="E746" s="14">
        <v>96906</v>
      </c>
      <c r="F746" s="53">
        <f>131+7</f>
        <v>138</v>
      </c>
      <c r="G746" s="113">
        <v>1.0233333333333332</v>
      </c>
      <c r="H746" s="76"/>
      <c r="I746" s="79">
        <f t="shared" si="23"/>
        <v>0</v>
      </c>
      <c r="J746" s="78" t="str">
        <f t="shared" si="22"/>
        <v/>
      </c>
    </row>
    <row r="747" spans="1:10">
      <c r="A747" s="16">
        <v>746</v>
      </c>
      <c r="B747" s="16" t="s">
        <v>9</v>
      </c>
      <c r="C747" s="16" t="s">
        <v>637</v>
      </c>
      <c r="D747" s="16" t="s">
        <v>22</v>
      </c>
      <c r="E747" s="14">
        <v>80205</v>
      </c>
      <c r="F747" s="53">
        <f>217+8</f>
        <v>225</v>
      </c>
      <c r="G747" s="113">
        <v>1.0453333333333334</v>
      </c>
      <c r="H747" s="76"/>
      <c r="I747" s="79">
        <f t="shared" si="23"/>
        <v>0</v>
      </c>
      <c r="J747" s="78" t="str">
        <f t="shared" si="22"/>
        <v/>
      </c>
    </row>
    <row r="748" spans="1:10">
      <c r="A748" s="16">
        <v>747</v>
      </c>
      <c r="B748" s="16" t="s">
        <v>9</v>
      </c>
      <c r="C748" s="16" t="s">
        <v>634</v>
      </c>
      <c r="D748" s="16" t="s">
        <v>22</v>
      </c>
      <c r="E748" s="14">
        <v>80205</v>
      </c>
      <c r="F748" s="53">
        <f>126+33</f>
        <v>159</v>
      </c>
      <c r="G748" s="113">
        <v>1.3833333333333335</v>
      </c>
      <c r="H748" s="76"/>
      <c r="I748" s="79">
        <f t="shared" si="23"/>
        <v>0</v>
      </c>
      <c r="J748" s="78" t="str">
        <f t="shared" si="22"/>
        <v/>
      </c>
    </row>
    <row r="749" spans="1:10">
      <c r="A749" s="16">
        <v>748</v>
      </c>
      <c r="B749" s="16" t="s">
        <v>9</v>
      </c>
      <c r="C749" s="16" t="s">
        <v>10985</v>
      </c>
      <c r="D749" s="16" t="s">
        <v>9949</v>
      </c>
      <c r="E749" s="14">
        <v>96906</v>
      </c>
      <c r="F749" s="53">
        <v>48</v>
      </c>
      <c r="G749" s="113">
        <v>1.8023333333333333</v>
      </c>
      <c r="H749" s="76"/>
      <c r="I749" s="79">
        <f t="shared" si="23"/>
        <v>0</v>
      </c>
      <c r="J749" s="78" t="str">
        <f t="shared" si="22"/>
        <v/>
      </c>
    </row>
    <row r="750" spans="1:10">
      <c r="A750" s="16">
        <v>749</v>
      </c>
      <c r="B750" s="16" t="s">
        <v>9</v>
      </c>
      <c r="C750" s="16" t="s">
        <v>3773</v>
      </c>
      <c r="D750" s="16" t="s">
        <v>10984</v>
      </c>
      <c r="E750" s="14">
        <v>96906</v>
      </c>
      <c r="F750" s="53">
        <v>13</v>
      </c>
      <c r="G750" s="113">
        <v>4.6533333333333333</v>
      </c>
      <c r="H750" s="76"/>
      <c r="I750" s="79">
        <f t="shared" si="23"/>
        <v>0</v>
      </c>
      <c r="J750" s="78" t="str">
        <f t="shared" si="22"/>
        <v/>
      </c>
    </row>
    <row r="751" spans="1:10">
      <c r="A751" s="16">
        <v>750</v>
      </c>
      <c r="B751" s="16" t="s">
        <v>9</v>
      </c>
      <c r="C751" s="16" t="s">
        <v>10983</v>
      </c>
      <c r="D751" s="16" t="s">
        <v>22</v>
      </c>
      <c r="E751" s="14">
        <v>81348</v>
      </c>
      <c r="F751" s="53">
        <v>5</v>
      </c>
      <c r="G751" s="113">
        <v>41.93</v>
      </c>
      <c r="H751" s="76"/>
      <c r="I751" s="79">
        <f t="shared" si="23"/>
        <v>0</v>
      </c>
      <c r="J751" s="78" t="str">
        <f t="shared" si="22"/>
        <v/>
      </c>
    </row>
    <row r="752" spans="1:10">
      <c r="A752" s="16">
        <v>751</v>
      </c>
      <c r="B752" s="16" t="s">
        <v>9</v>
      </c>
      <c r="C752" s="16" t="s">
        <v>3749</v>
      </c>
      <c r="D752" s="16" t="s">
        <v>358</v>
      </c>
      <c r="E752" s="14">
        <v>80205</v>
      </c>
      <c r="F752" s="53">
        <f>132+10</f>
        <v>142</v>
      </c>
      <c r="G752" s="113">
        <v>3.895</v>
      </c>
      <c r="H752" s="76"/>
      <c r="I752" s="79">
        <f t="shared" si="23"/>
        <v>0</v>
      </c>
      <c r="J752" s="78" t="str">
        <f t="shared" si="22"/>
        <v/>
      </c>
    </row>
    <row r="753" spans="1:10">
      <c r="A753" s="16">
        <v>752</v>
      </c>
      <c r="B753" s="16" t="s">
        <v>9</v>
      </c>
      <c r="C753" s="16" t="s">
        <v>10982</v>
      </c>
      <c r="D753" s="16" t="s">
        <v>313</v>
      </c>
      <c r="E753" s="14">
        <v>60144</v>
      </c>
      <c r="F753" s="53">
        <f>60+40</f>
        <v>100</v>
      </c>
      <c r="G753" s="113">
        <v>1.75</v>
      </c>
      <c r="H753" s="76"/>
      <c r="I753" s="79">
        <f t="shared" si="23"/>
        <v>0</v>
      </c>
      <c r="J753" s="78" t="str">
        <f t="shared" si="22"/>
        <v/>
      </c>
    </row>
    <row r="754" spans="1:10">
      <c r="A754" s="16">
        <v>753</v>
      </c>
      <c r="B754" s="16" t="s">
        <v>9</v>
      </c>
      <c r="C754" s="16" t="s">
        <v>10981</v>
      </c>
      <c r="D754" s="16" t="s">
        <v>10980</v>
      </c>
      <c r="E754" s="14">
        <v>96906</v>
      </c>
      <c r="F754" s="53">
        <v>90</v>
      </c>
      <c r="G754" s="113">
        <v>3.7244333333333337</v>
      </c>
      <c r="H754" s="76"/>
      <c r="I754" s="79">
        <f t="shared" si="23"/>
        <v>0</v>
      </c>
      <c r="J754" s="78" t="str">
        <f t="shared" si="22"/>
        <v/>
      </c>
    </row>
    <row r="755" spans="1:10">
      <c r="A755" s="16">
        <v>754</v>
      </c>
      <c r="B755" s="16" t="s">
        <v>9</v>
      </c>
      <c r="C755" s="16" t="s">
        <v>10979</v>
      </c>
      <c r="D755" s="16" t="s">
        <v>313</v>
      </c>
      <c r="E755" s="14">
        <v>80205</v>
      </c>
      <c r="F755" s="53">
        <v>10</v>
      </c>
      <c r="G755" s="113">
        <v>32.519999999999996</v>
      </c>
      <c r="H755" s="76"/>
      <c r="I755" s="79">
        <f t="shared" si="23"/>
        <v>0</v>
      </c>
      <c r="J755" s="78" t="str">
        <f t="shared" si="22"/>
        <v/>
      </c>
    </row>
    <row r="756" spans="1:10">
      <c r="A756" s="16">
        <v>755</v>
      </c>
      <c r="B756" s="16" t="s">
        <v>9</v>
      </c>
      <c r="C756" s="16" t="s">
        <v>3716</v>
      </c>
      <c r="D756" s="16" t="s">
        <v>615</v>
      </c>
      <c r="E756" s="14">
        <v>96906</v>
      </c>
      <c r="F756" s="53">
        <v>16</v>
      </c>
      <c r="G756" s="113">
        <v>5.8033333333333337</v>
      </c>
      <c r="H756" s="76"/>
      <c r="I756" s="79">
        <f t="shared" si="23"/>
        <v>0</v>
      </c>
      <c r="J756" s="78" t="str">
        <f t="shared" si="22"/>
        <v/>
      </c>
    </row>
    <row r="757" spans="1:10">
      <c r="A757" s="16">
        <v>756</v>
      </c>
      <c r="B757" s="16" t="s">
        <v>9</v>
      </c>
      <c r="C757" s="16" t="s">
        <v>10978</v>
      </c>
      <c r="D757" s="16" t="s">
        <v>540</v>
      </c>
      <c r="E757" s="14">
        <v>78286</v>
      </c>
      <c r="F757" s="53">
        <v>5</v>
      </c>
      <c r="G757" s="113">
        <v>43</v>
      </c>
      <c r="H757" s="76"/>
      <c r="I757" s="79">
        <f t="shared" si="23"/>
        <v>0</v>
      </c>
      <c r="J757" s="78" t="str">
        <f t="shared" si="22"/>
        <v/>
      </c>
    </row>
    <row r="758" spans="1:10">
      <c r="A758" s="16">
        <v>757</v>
      </c>
      <c r="B758" s="16" t="s">
        <v>9</v>
      </c>
      <c r="C758" s="16" t="s">
        <v>10978</v>
      </c>
      <c r="D758" s="16" t="s">
        <v>540</v>
      </c>
      <c r="E758" s="14">
        <v>96906</v>
      </c>
      <c r="F758" s="53">
        <v>5</v>
      </c>
      <c r="G758" s="113">
        <v>69.900000000000006</v>
      </c>
      <c r="H758" s="76"/>
      <c r="I758" s="79">
        <f t="shared" si="23"/>
        <v>0</v>
      </c>
      <c r="J758" s="78" t="str">
        <f t="shared" si="22"/>
        <v/>
      </c>
    </row>
    <row r="759" spans="1:10">
      <c r="A759" s="16">
        <v>758</v>
      </c>
      <c r="B759" s="16" t="s">
        <v>9</v>
      </c>
      <c r="C759" s="16" t="s">
        <v>10977</v>
      </c>
      <c r="D759" s="16" t="s">
        <v>10976</v>
      </c>
      <c r="E759" s="14">
        <v>96906</v>
      </c>
      <c r="F759" s="53">
        <v>50</v>
      </c>
      <c r="G759" s="113">
        <v>1.6166666666666665</v>
      </c>
      <c r="H759" s="76"/>
      <c r="I759" s="79">
        <f t="shared" si="23"/>
        <v>0</v>
      </c>
      <c r="J759" s="78" t="str">
        <f t="shared" si="22"/>
        <v/>
      </c>
    </row>
    <row r="760" spans="1:10">
      <c r="A760" s="16">
        <v>759</v>
      </c>
      <c r="B760" s="16" t="s">
        <v>9</v>
      </c>
      <c r="C760" s="16" t="s">
        <v>10975</v>
      </c>
      <c r="D760" s="16" t="s">
        <v>10974</v>
      </c>
      <c r="E760" s="14">
        <v>96906</v>
      </c>
      <c r="F760" s="53">
        <v>70</v>
      </c>
      <c r="G760" s="113">
        <v>2.85</v>
      </c>
      <c r="H760" s="76"/>
      <c r="I760" s="79">
        <f t="shared" si="23"/>
        <v>0</v>
      </c>
      <c r="J760" s="78" t="str">
        <f t="shared" si="22"/>
        <v/>
      </c>
    </row>
    <row r="761" spans="1:10">
      <c r="A761" s="16">
        <v>760</v>
      </c>
      <c r="B761" s="16" t="s">
        <v>9</v>
      </c>
      <c r="C761" s="16" t="s">
        <v>10973</v>
      </c>
      <c r="D761" s="16" t="s">
        <v>10972</v>
      </c>
      <c r="E761" s="14" t="s">
        <v>10971</v>
      </c>
      <c r="F761" s="53">
        <v>50</v>
      </c>
      <c r="G761" s="113">
        <v>1.1933333333333334</v>
      </c>
      <c r="H761" s="76"/>
      <c r="I761" s="79">
        <f t="shared" si="23"/>
        <v>0</v>
      </c>
      <c r="J761" s="78" t="str">
        <f t="shared" si="22"/>
        <v/>
      </c>
    </row>
    <row r="762" spans="1:10">
      <c r="A762" s="16">
        <v>761</v>
      </c>
      <c r="B762" s="16" t="s">
        <v>9</v>
      </c>
      <c r="C762" s="16" t="s">
        <v>609</v>
      </c>
      <c r="D762" s="16" t="s">
        <v>115</v>
      </c>
      <c r="E762" s="14">
        <v>96906</v>
      </c>
      <c r="F762" s="53">
        <v>5</v>
      </c>
      <c r="G762" s="113">
        <v>131.57333333333335</v>
      </c>
      <c r="H762" s="76"/>
      <c r="I762" s="79">
        <f t="shared" si="23"/>
        <v>0</v>
      </c>
      <c r="J762" s="78" t="str">
        <f t="shared" si="22"/>
        <v/>
      </c>
    </row>
    <row r="763" spans="1:10">
      <c r="A763" s="16">
        <v>762</v>
      </c>
      <c r="B763" s="16" t="s">
        <v>9</v>
      </c>
      <c r="C763" s="16" t="s">
        <v>9943</v>
      </c>
      <c r="D763" s="16" t="s">
        <v>193</v>
      </c>
      <c r="E763" s="14">
        <v>81349</v>
      </c>
      <c r="F763" s="53">
        <v>25</v>
      </c>
      <c r="G763" s="113">
        <v>3706.4166666666665</v>
      </c>
      <c r="H763" s="76"/>
      <c r="I763" s="79">
        <f t="shared" si="23"/>
        <v>0</v>
      </c>
      <c r="J763" s="78" t="str">
        <f t="shared" si="22"/>
        <v/>
      </c>
    </row>
    <row r="764" spans="1:10">
      <c r="A764" s="16">
        <v>763</v>
      </c>
      <c r="B764" s="16" t="s">
        <v>9</v>
      </c>
      <c r="C764" s="16" t="s">
        <v>10970</v>
      </c>
      <c r="D764" s="16" t="s">
        <v>2645</v>
      </c>
      <c r="E764" s="14">
        <v>96906</v>
      </c>
      <c r="F764" s="53">
        <f>5+1</f>
        <v>6</v>
      </c>
      <c r="G764" s="113">
        <v>20.81</v>
      </c>
      <c r="H764" s="76"/>
      <c r="I764" s="79">
        <f t="shared" si="23"/>
        <v>0</v>
      </c>
      <c r="J764" s="78" t="str">
        <f t="shared" si="22"/>
        <v/>
      </c>
    </row>
    <row r="765" spans="1:10">
      <c r="A765" s="16">
        <v>764</v>
      </c>
      <c r="B765" s="16" t="s">
        <v>9</v>
      </c>
      <c r="C765" s="16" t="s">
        <v>7568</v>
      </c>
      <c r="D765" s="16" t="s">
        <v>78</v>
      </c>
      <c r="E765" s="14">
        <v>96906</v>
      </c>
      <c r="F765" s="53">
        <f>33+3</f>
        <v>36</v>
      </c>
      <c r="G765" s="113">
        <v>10.11</v>
      </c>
      <c r="H765" s="76"/>
      <c r="I765" s="79">
        <f t="shared" si="23"/>
        <v>0</v>
      </c>
      <c r="J765" s="78" t="str">
        <f t="shared" si="22"/>
        <v/>
      </c>
    </row>
    <row r="766" spans="1:10">
      <c r="A766" s="16">
        <v>765</v>
      </c>
      <c r="B766" s="16" t="s">
        <v>9</v>
      </c>
      <c r="C766" s="16" t="s">
        <v>3604</v>
      </c>
      <c r="D766" s="16" t="s">
        <v>10969</v>
      </c>
      <c r="E766" s="14">
        <v>96906</v>
      </c>
      <c r="F766" s="53">
        <v>27</v>
      </c>
      <c r="G766" s="113">
        <v>399.98</v>
      </c>
      <c r="H766" s="76"/>
      <c r="I766" s="79">
        <f t="shared" si="23"/>
        <v>0</v>
      </c>
      <c r="J766" s="78" t="str">
        <f t="shared" si="22"/>
        <v/>
      </c>
    </row>
    <row r="767" spans="1:10">
      <c r="A767" s="16">
        <v>766</v>
      </c>
      <c r="B767" s="16" t="s">
        <v>9</v>
      </c>
      <c r="C767" s="16" t="s">
        <v>10968</v>
      </c>
      <c r="D767" s="16" t="s">
        <v>538</v>
      </c>
      <c r="E767" s="14">
        <v>96906</v>
      </c>
      <c r="F767" s="53">
        <v>15</v>
      </c>
      <c r="G767" s="113">
        <v>9.27</v>
      </c>
      <c r="H767" s="76"/>
      <c r="I767" s="79">
        <f t="shared" si="23"/>
        <v>0</v>
      </c>
      <c r="J767" s="78" t="str">
        <f t="shared" si="22"/>
        <v/>
      </c>
    </row>
    <row r="768" spans="1:10">
      <c r="A768" s="16">
        <v>767</v>
      </c>
      <c r="B768" s="16" t="s">
        <v>9</v>
      </c>
      <c r="C768" s="16" t="s">
        <v>10967</v>
      </c>
      <c r="D768" s="16" t="s">
        <v>538</v>
      </c>
      <c r="E768" s="14">
        <v>96906</v>
      </c>
      <c r="F768" s="53">
        <v>100</v>
      </c>
      <c r="G768" s="113">
        <v>2.08</v>
      </c>
      <c r="H768" s="76"/>
      <c r="I768" s="79">
        <f t="shared" si="23"/>
        <v>0</v>
      </c>
      <c r="J768" s="78" t="str">
        <f t="shared" si="22"/>
        <v/>
      </c>
    </row>
    <row r="769" spans="1:10">
      <c r="A769" s="16">
        <v>768</v>
      </c>
      <c r="B769" s="16" t="s">
        <v>9</v>
      </c>
      <c r="C769" s="16" t="s">
        <v>10966</v>
      </c>
      <c r="D769" s="16" t="s">
        <v>150</v>
      </c>
      <c r="E769" s="14">
        <v>96906</v>
      </c>
      <c r="F769" s="53">
        <v>109</v>
      </c>
      <c r="G769" s="113">
        <v>2.73</v>
      </c>
      <c r="H769" s="76"/>
      <c r="I769" s="79">
        <f t="shared" si="23"/>
        <v>0</v>
      </c>
      <c r="J769" s="78" t="str">
        <f t="shared" si="22"/>
        <v/>
      </c>
    </row>
    <row r="770" spans="1:10">
      <c r="A770" s="16">
        <v>769</v>
      </c>
      <c r="B770" s="16" t="s">
        <v>9</v>
      </c>
      <c r="C770" s="16" t="s">
        <v>3550</v>
      </c>
      <c r="D770" s="16" t="s">
        <v>75</v>
      </c>
      <c r="E770" s="14">
        <v>81343</v>
      </c>
      <c r="F770" s="53">
        <f>48+10</f>
        <v>58</v>
      </c>
      <c r="G770" s="113">
        <v>10.526666666666667</v>
      </c>
      <c r="H770" s="76"/>
      <c r="I770" s="79">
        <f t="shared" si="23"/>
        <v>0</v>
      </c>
      <c r="J770" s="78" t="str">
        <f t="shared" ref="J770:J833" si="24">IF(H:H&gt;G:G, "Above Estimated Unit Price", "")</f>
        <v/>
      </c>
    </row>
    <row r="771" spans="1:10">
      <c r="A771" s="16">
        <v>770</v>
      </c>
      <c r="B771" s="16" t="s">
        <v>9</v>
      </c>
      <c r="C771" s="16" t="s">
        <v>3549</v>
      </c>
      <c r="D771" s="16" t="s">
        <v>10965</v>
      </c>
      <c r="E771" s="14">
        <v>81532</v>
      </c>
      <c r="F771" s="53">
        <v>11</v>
      </c>
      <c r="G771" s="113">
        <v>28.996666666666666</v>
      </c>
      <c r="H771" s="76"/>
      <c r="I771" s="79">
        <f t="shared" ref="I771:I834" si="25">H771*F771</f>
        <v>0</v>
      </c>
      <c r="J771" s="78" t="str">
        <f t="shared" si="24"/>
        <v/>
      </c>
    </row>
    <row r="772" spans="1:10">
      <c r="A772" s="16">
        <v>771</v>
      </c>
      <c r="B772" s="16" t="s">
        <v>9</v>
      </c>
      <c r="C772" s="16" t="s">
        <v>10964</v>
      </c>
      <c r="D772" s="16" t="s">
        <v>193</v>
      </c>
      <c r="E772" s="14">
        <v>96906</v>
      </c>
      <c r="F772" s="53">
        <v>19</v>
      </c>
      <c r="G772" s="113">
        <v>7.3</v>
      </c>
      <c r="H772" s="76"/>
      <c r="I772" s="79">
        <f t="shared" si="25"/>
        <v>0</v>
      </c>
      <c r="J772" s="78" t="str">
        <f t="shared" si="24"/>
        <v/>
      </c>
    </row>
    <row r="773" spans="1:10">
      <c r="A773" s="16">
        <v>772</v>
      </c>
      <c r="B773" s="16" t="s">
        <v>9</v>
      </c>
      <c r="C773" s="16" t="s">
        <v>587</v>
      </c>
      <c r="D773" s="16" t="s">
        <v>582</v>
      </c>
      <c r="E773" s="14">
        <v>96906</v>
      </c>
      <c r="F773" s="53">
        <v>20</v>
      </c>
      <c r="G773" s="113">
        <v>115.83</v>
      </c>
      <c r="H773" s="76"/>
      <c r="I773" s="79">
        <f t="shared" si="25"/>
        <v>0</v>
      </c>
      <c r="J773" s="78" t="str">
        <f t="shared" si="24"/>
        <v/>
      </c>
    </row>
    <row r="774" spans="1:10">
      <c r="A774" s="16">
        <v>773</v>
      </c>
      <c r="B774" s="16" t="s">
        <v>9</v>
      </c>
      <c r="C774" s="16" t="s">
        <v>584</v>
      </c>
      <c r="D774" s="16" t="s">
        <v>582</v>
      </c>
      <c r="E774" s="14">
        <v>96906</v>
      </c>
      <c r="F774" s="53">
        <v>5</v>
      </c>
      <c r="G774" s="113">
        <v>107.58999999999999</v>
      </c>
      <c r="H774" s="76"/>
      <c r="I774" s="79">
        <f t="shared" si="25"/>
        <v>0</v>
      </c>
      <c r="J774" s="78" t="str">
        <f t="shared" si="24"/>
        <v/>
      </c>
    </row>
    <row r="775" spans="1:10">
      <c r="A775" s="16">
        <v>774</v>
      </c>
      <c r="B775" s="16" t="s">
        <v>9</v>
      </c>
      <c r="C775" s="16" t="s">
        <v>583</v>
      </c>
      <c r="D775" s="16" t="s">
        <v>582</v>
      </c>
      <c r="E775" s="14">
        <v>96906</v>
      </c>
      <c r="F775" s="53">
        <v>52</v>
      </c>
      <c r="G775" s="113">
        <v>124.22000000000001</v>
      </c>
      <c r="H775" s="76"/>
      <c r="I775" s="79">
        <f t="shared" si="25"/>
        <v>0</v>
      </c>
      <c r="J775" s="78" t="str">
        <f t="shared" si="24"/>
        <v/>
      </c>
    </row>
    <row r="776" spans="1:10">
      <c r="A776" s="16">
        <v>775</v>
      </c>
      <c r="B776" s="16" t="s">
        <v>9</v>
      </c>
      <c r="C776" s="16" t="s">
        <v>3543</v>
      </c>
      <c r="D776" s="16" t="s">
        <v>75</v>
      </c>
      <c r="E776" s="14">
        <v>81343</v>
      </c>
      <c r="F776" s="53">
        <f>14+6</f>
        <v>20</v>
      </c>
      <c r="G776" s="113">
        <v>2.6466666666666665</v>
      </c>
      <c r="H776" s="76"/>
      <c r="I776" s="79">
        <f t="shared" si="25"/>
        <v>0</v>
      </c>
      <c r="J776" s="78" t="str">
        <f t="shared" si="24"/>
        <v/>
      </c>
    </row>
    <row r="777" spans="1:10">
      <c r="A777" s="16">
        <v>776</v>
      </c>
      <c r="B777" s="16" t="s">
        <v>9</v>
      </c>
      <c r="C777" s="16" t="s">
        <v>10963</v>
      </c>
      <c r="D777" s="16" t="s">
        <v>75</v>
      </c>
      <c r="E777" s="14">
        <v>96906</v>
      </c>
      <c r="F777" s="53">
        <f>150+12</f>
        <v>162</v>
      </c>
      <c r="G777" s="113">
        <v>0.61666666666666659</v>
      </c>
      <c r="H777" s="76"/>
      <c r="I777" s="79">
        <f t="shared" si="25"/>
        <v>0</v>
      </c>
      <c r="J777" s="78" t="str">
        <f t="shared" si="24"/>
        <v/>
      </c>
    </row>
    <row r="778" spans="1:10">
      <c r="A778" s="16">
        <v>777</v>
      </c>
      <c r="B778" s="16" t="s">
        <v>9</v>
      </c>
      <c r="C778" s="16" t="s">
        <v>3517</v>
      </c>
      <c r="D778" s="16" t="s">
        <v>9916</v>
      </c>
      <c r="E778" s="14">
        <v>96906</v>
      </c>
      <c r="F778" s="53">
        <v>5</v>
      </c>
      <c r="G778" s="113">
        <v>19.88</v>
      </c>
      <c r="H778" s="76"/>
      <c r="I778" s="79">
        <f t="shared" si="25"/>
        <v>0</v>
      </c>
      <c r="J778" s="78" t="str">
        <f t="shared" si="24"/>
        <v/>
      </c>
    </row>
    <row r="779" spans="1:10">
      <c r="A779" s="16">
        <v>778</v>
      </c>
      <c r="B779" s="16" t="s">
        <v>9</v>
      </c>
      <c r="C779" s="16" t="s">
        <v>10962</v>
      </c>
      <c r="D779" s="16" t="s">
        <v>10961</v>
      </c>
      <c r="E779" s="14">
        <v>96906</v>
      </c>
      <c r="F779" s="53">
        <v>8</v>
      </c>
      <c r="G779" s="113">
        <v>16.149999999999999</v>
      </c>
      <c r="H779" s="76"/>
      <c r="I779" s="79">
        <f t="shared" si="25"/>
        <v>0</v>
      </c>
      <c r="J779" s="78" t="str">
        <f t="shared" si="24"/>
        <v/>
      </c>
    </row>
    <row r="780" spans="1:10">
      <c r="A780" s="16">
        <v>779</v>
      </c>
      <c r="B780" s="16" t="s">
        <v>9</v>
      </c>
      <c r="C780" s="16" t="s">
        <v>10960</v>
      </c>
      <c r="D780" s="16" t="s">
        <v>78</v>
      </c>
      <c r="E780" s="14">
        <v>96906</v>
      </c>
      <c r="F780" s="53">
        <f>76+4</f>
        <v>80</v>
      </c>
      <c r="G780" s="113">
        <v>5.373333333333334</v>
      </c>
      <c r="H780" s="76"/>
      <c r="I780" s="79">
        <f t="shared" si="25"/>
        <v>0</v>
      </c>
      <c r="J780" s="78" t="str">
        <f t="shared" si="24"/>
        <v/>
      </c>
    </row>
    <row r="781" spans="1:10">
      <c r="A781" s="16">
        <v>780</v>
      </c>
      <c r="B781" s="16" t="s">
        <v>9</v>
      </c>
      <c r="C781" s="16" t="s">
        <v>10959</v>
      </c>
      <c r="D781" s="16" t="s">
        <v>196</v>
      </c>
      <c r="E781" s="14">
        <v>80205</v>
      </c>
      <c r="F781" s="53">
        <v>80</v>
      </c>
      <c r="G781" s="113">
        <v>0.84666666666666668</v>
      </c>
      <c r="H781" s="76"/>
      <c r="I781" s="79">
        <f t="shared" si="25"/>
        <v>0</v>
      </c>
      <c r="J781" s="78" t="str">
        <f t="shared" si="24"/>
        <v/>
      </c>
    </row>
    <row r="782" spans="1:10">
      <c r="A782" s="16">
        <v>781</v>
      </c>
      <c r="B782" s="16" t="s">
        <v>9</v>
      </c>
      <c r="C782" s="16" t="s">
        <v>10958</v>
      </c>
      <c r="D782" s="16" t="s">
        <v>10957</v>
      </c>
      <c r="E782" s="14">
        <v>96906</v>
      </c>
      <c r="F782" s="53">
        <v>5</v>
      </c>
      <c r="G782" s="113">
        <v>77.489999999999995</v>
      </c>
      <c r="H782" s="76"/>
      <c r="I782" s="79">
        <f t="shared" si="25"/>
        <v>0</v>
      </c>
      <c r="J782" s="78" t="str">
        <f t="shared" si="24"/>
        <v/>
      </c>
    </row>
    <row r="783" spans="1:10">
      <c r="A783" s="16">
        <v>782</v>
      </c>
      <c r="B783" s="16" t="s">
        <v>9</v>
      </c>
      <c r="C783" s="16" t="s">
        <v>10956</v>
      </c>
      <c r="D783" s="16" t="s">
        <v>172</v>
      </c>
      <c r="E783" s="14">
        <v>96906</v>
      </c>
      <c r="F783" s="53">
        <v>5</v>
      </c>
      <c r="G783" s="113">
        <v>121.06666666666666</v>
      </c>
      <c r="H783" s="76"/>
      <c r="I783" s="79">
        <f t="shared" si="25"/>
        <v>0</v>
      </c>
      <c r="J783" s="78" t="str">
        <f t="shared" si="24"/>
        <v/>
      </c>
    </row>
    <row r="784" spans="1:10">
      <c r="A784" s="16">
        <v>783</v>
      </c>
      <c r="B784" s="16" t="s">
        <v>9</v>
      </c>
      <c r="C784" s="16" t="s">
        <v>10954</v>
      </c>
      <c r="D784" s="16" t="s">
        <v>9762</v>
      </c>
      <c r="E784" s="14">
        <v>96906</v>
      </c>
      <c r="F784" s="53">
        <v>12</v>
      </c>
      <c r="G784" s="113">
        <v>7.56</v>
      </c>
      <c r="H784" s="76"/>
      <c r="I784" s="79">
        <f t="shared" si="25"/>
        <v>0</v>
      </c>
      <c r="J784" s="78" t="str">
        <f t="shared" si="24"/>
        <v/>
      </c>
    </row>
    <row r="785" spans="1:10">
      <c r="A785" s="16">
        <v>784</v>
      </c>
      <c r="B785" s="16" t="s">
        <v>9</v>
      </c>
      <c r="C785" s="16" t="s">
        <v>3360</v>
      </c>
      <c r="D785" s="16" t="s">
        <v>10953</v>
      </c>
      <c r="E785" s="14">
        <v>96906</v>
      </c>
      <c r="F785" s="53">
        <v>5</v>
      </c>
      <c r="G785" s="113">
        <v>22.443333333333332</v>
      </c>
      <c r="H785" s="76"/>
      <c r="I785" s="79">
        <f t="shared" si="25"/>
        <v>0</v>
      </c>
      <c r="J785" s="78" t="str">
        <f t="shared" si="24"/>
        <v/>
      </c>
    </row>
    <row r="786" spans="1:10">
      <c r="A786" s="16">
        <v>785</v>
      </c>
      <c r="B786" s="16" t="s">
        <v>9</v>
      </c>
      <c r="C786" s="16" t="s">
        <v>3349</v>
      </c>
      <c r="D786" s="16" t="s">
        <v>51</v>
      </c>
      <c r="E786" s="14">
        <v>96906</v>
      </c>
      <c r="F786" s="53">
        <v>50</v>
      </c>
      <c r="G786" s="113">
        <v>10.636666666666668</v>
      </c>
      <c r="H786" s="76"/>
      <c r="I786" s="79">
        <f t="shared" si="25"/>
        <v>0</v>
      </c>
      <c r="J786" s="78" t="str">
        <f t="shared" si="24"/>
        <v/>
      </c>
    </row>
    <row r="787" spans="1:10">
      <c r="A787" s="16">
        <v>786</v>
      </c>
      <c r="B787" s="16" t="s">
        <v>9</v>
      </c>
      <c r="C787" s="16" t="s">
        <v>10952</v>
      </c>
      <c r="D787" s="16" t="s">
        <v>70</v>
      </c>
      <c r="E787" s="14">
        <v>96906</v>
      </c>
      <c r="F787" s="53">
        <v>431</v>
      </c>
      <c r="G787" s="113">
        <v>2.59</v>
      </c>
      <c r="H787" s="76"/>
      <c r="I787" s="79">
        <f t="shared" si="25"/>
        <v>0</v>
      </c>
      <c r="J787" s="78" t="str">
        <f t="shared" si="24"/>
        <v/>
      </c>
    </row>
    <row r="788" spans="1:10">
      <c r="A788" s="16">
        <v>787</v>
      </c>
      <c r="B788" s="16" t="s">
        <v>9</v>
      </c>
      <c r="C788" s="16" t="s">
        <v>10951</v>
      </c>
      <c r="D788" s="16" t="s">
        <v>70</v>
      </c>
      <c r="E788" s="14">
        <v>96906</v>
      </c>
      <c r="F788" s="53">
        <v>85</v>
      </c>
      <c r="G788" s="113">
        <v>1.6133333333333333</v>
      </c>
      <c r="H788" s="76"/>
      <c r="I788" s="79">
        <f t="shared" si="25"/>
        <v>0</v>
      </c>
      <c r="J788" s="78" t="str">
        <f t="shared" si="24"/>
        <v/>
      </c>
    </row>
    <row r="789" spans="1:10">
      <c r="A789" s="16">
        <v>788</v>
      </c>
      <c r="B789" s="16" t="s">
        <v>9</v>
      </c>
      <c r="C789" s="16" t="s">
        <v>10950</v>
      </c>
      <c r="D789" s="16" t="s">
        <v>949</v>
      </c>
      <c r="E789" s="14">
        <v>94581</v>
      </c>
      <c r="F789" s="53">
        <v>5</v>
      </c>
      <c r="G789" s="113">
        <v>127.58</v>
      </c>
      <c r="H789" s="76"/>
      <c r="I789" s="79">
        <f t="shared" si="25"/>
        <v>0</v>
      </c>
      <c r="J789" s="78" t="str">
        <f t="shared" si="24"/>
        <v/>
      </c>
    </row>
    <row r="790" spans="1:10">
      <c r="A790" s="16">
        <v>789</v>
      </c>
      <c r="B790" s="16" t="s">
        <v>9</v>
      </c>
      <c r="C790" s="16" t="s">
        <v>10949</v>
      </c>
      <c r="D790" s="16" t="s">
        <v>10948</v>
      </c>
      <c r="E790" s="14" t="s">
        <v>10947</v>
      </c>
      <c r="F790" s="53">
        <v>6</v>
      </c>
      <c r="G790" s="113">
        <v>106.10333333333334</v>
      </c>
      <c r="H790" s="76"/>
      <c r="I790" s="79">
        <f t="shared" si="25"/>
        <v>0</v>
      </c>
      <c r="J790" s="78" t="str">
        <f t="shared" si="24"/>
        <v/>
      </c>
    </row>
    <row r="791" spans="1:10">
      <c r="A791" s="16">
        <v>790</v>
      </c>
      <c r="B791" s="16" t="s">
        <v>9</v>
      </c>
      <c r="C791" s="16" t="s">
        <v>10946</v>
      </c>
      <c r="D791" s="16" t="s">
        <v>256</v>
      </c>
      <c r="E791" s="14">
        <v>80205</v>
      </c>
      <c r="F791" s="53">
        <v>5</v>
      </c>
      <c r="G791" s="113">
        <v>120</v>
      </c>
      <c r="H791" s="76"/>
      <c r="I791" s="79">
        <f t="shared" si="25"/>
        <v>0</v>
      </c>
      <c r="J791" s="78" t="str">
        <f t="shared" si="24"/>
        <v/>
      </c>
    </row>
    <row r="792" spans="1:10">
      <c r="A792" s="16">
        <v>791</v>
      </c>
      <c r="B792" s="16" t="s">
        <v>9</v>
      </c>
      <c r="C792" s="16" t="s">
        <v>451</v>
      </c>
      <c r="D792" s="16" t="s">
        <v>51</v>
      </c>
      <c r="E792" s="14">
        <v>80205</v>
      </c>
      <c r="F792" s="53">
        <f>104+14</f>
        <v>118</v>
      </c>
      <c r="G792" s="113">
        <v>0.65</v>
      </c>
      <c r="H792" s="76"/>
      <c r="I792" s="79">
        <f t="shared" si="25"/>
        <v>0</v>
      </c>
      <c r="J792" s="78" t="str">
        <f t="shared" si="24"/>
        <v/>
      </c>
    </row>
    <row r="793" spans="1:10">
      <c r="A793" s="16">
        <v>792</v>
      </c>
      <c r="B793" s="16" t="s">
        <v>9</v>
      </c>
      <c r="C793" s="16" t="s">
        <v>10945</v>
      </c>
      <c r="D793" s="16" t="s">
        <v>315</v>
      </c>
      <c r="E793" s="14">
        <v>80205</v>
      </c>
      <c r="F793" s="53">
        <v>400</v>
      </c>
      <c r="G793" s="113">
        <v>0.3</v>
      </c>
      <c r="H793" s="76"/>
      <c r="I793" s="79">
        <f t="shared" si="25"/>
        <v>0</v>
      </c>
      <c r="J793" s="78" t="str">
        <f t="shared" si="24"/>
        <v/>
      </c>
    </row>
    <row r="794" spans="1:10">
      <c r="A794" s="16">
        <v>793</v>
      </c>
      <c r="B794" s="16" t="s">
        <v>9</v>
      </c>
      <c r="C794" s="16" t="s">
        <v>10944</v>
      </c>
      <c r="D794" s="16" t="s">
        <v>2160</v>
      </c>
      <c r="E794" s="14">
        <v>80205</v>
      </c>
      <c r="F794" s="53">
        <v>60</v>
      </c>
      <c r="G794" s="113">
        <v>1.87</v>
      </c>
      <c r="H794" s="76"/>
      <c r="I794" s="79">
        <f t="shared" si="25"/>
        <v>0</v>
      </c>
      <c r="J794" s="78" t="str">
        <f t="shared" si="24"/>
        <v/>
      </c>
    </row>
    <row r="795" spans="1:10">
      <c r="A795" s="16">
        <v>794</v>
      </c>
      <c r="B795" s="16" t="s">
        <v>9</v>
      </c>
      <c r="C795" s="16" t="s">
        <v>10943</v>
      </c>
      <c r="D795" s="16" t="s">
        <v>256</v>
      </c>
      <c r="E795" s="14">
        <v>80205</v>
      </c>
      <c r="F795" s="53">
        <f>526+120</f>
        <v>646</v>
      </c>
      <c r="G795" s="113">
        <v>2.89</v>
      </c>
      <c r="H795" s="76"/>
      <c r="I795" s="79">
        <f t="shared" si="25"/>
        <v>0</v>
      </c>
      <c r="J795" s="78" t="str">
        <f t="shared" si="24"/>
        <v/>
      </c>
    </row>
    <row r="796" spans="1:10">
      <c r="A796" s="16">
        <v>795</v>
      </c>
      <c r="B796" s="16" t="s">
        <v>9</v>
      </c>
      <c r="C796" s="16" t="s">
        <v>10943</v>
      </c>
      <c r="D796" s="16" t="s">
        <v>256</v>
      </c>
      <c r="E796" s="14">
        <v>72962</v>
      </c>
      <c r="F796" s="53">
        <v>100</v>
      </c>
      <c r="G796" s="113">
        <v>2.89</v>
      </c>
      <c r="H796" s="76"/>
      <c r="I796" s="79">
        <f t="shared" si="25"/>
        <v>0</v>
      </c>
      <c r="J796" s="78" t="str">
        <f t="shared" si="24"/>
        <v/>
      </c>
    </row>
    <row r="797" spans="1:10">
      <c r="A797" s="16">
        <v>796</v>
      </c>
      <c r="B797" s="16" t="s">
        <v>9</v>
      </c>
      <c r="C797" s="16" t="s">
        <v>10942</v>
      </c>
      <c r="D797" s="16" t="s">
        <v>313</v>
      </c>
      <c r="E797" s="14">
        <v>80205</v>
      </c>
      <c r="F797" s="53">
        <v>397</v>
      </c>
      <c r="G797" s="113">
        <v>0.1371</v>
      </c>
      <c r="H797" s="76"/>
      <c r="I797" s="79">
        <f t="shared" si="25"/>
        <v>0</v>
      </c>
      <c r="J797" s="78" t="str">
        <f t="shared" si="24"/>
        <v/>
      </c>
    </row>
    <row r="798" spans="1:10">
      <c r="A798" s="16">
        <v>797</v>
      </c>
      <c r="B798" s="16" t="s">
        <v>9</v>
      </c>
      <c r="C798" s="16" t="s">
        <v>10941</v>
      </c>
      <c r="D798" s="16" t="s">
        <v>316</v>
      </c>
      <c r="E798" s="14">
        <v>80205</v>
      </c>
      <c r="F798" s="53">
        <v>439</v>
      </c>
      <c r="G798" s="113">
        <v>0.11853333333333334</v>
      </c>
      <c r="H798" s="76"/>
      <c r="I798" s="79">
        <f t="shared" si="25"/>
        <v>0</v>
      </c>
      <c r="J798" s="78" t="str">
        <f t="shared" si="24"/>
        <v/>
      </c>
    </row>
    <row r="799" spans="1:10">
      <c r="A799" s="16">
        <v>798</v>
      </c>
      <c r="B799" s="16" t="s">
        <v>9</v>
      </c>
      <c r="C799" s="16" t="s">
        <v>3210</v>
      </c>
      <c r="D799" s="16" t="s">
        <v>313</v>
      </c>
      <c r="E799" s="14">
        <v>80205</v>
      </c>
      <c r="F799" s="53">
        <f>1447+180</f>
        <v>1627</v>
      </c>
      <c r="G799" s="113">
        <v>6.2300000000000001E-2</v>
      </c>
      <c r="H799" s="76"/>
      <c r="I799" s="79">
        <f t="shared" si="25"/>
        <v>0</v>
      </c>
      <c r="J799" s="78" t="str">
        <f t="shared" si="24"/>
        <v/>
      </c>
    </row>
    <row r="800" spans="1:10">
      <c r="A800" s="16">
        <v>799</v>
      </c>
      <c r="B800" s="16" t="s">
        <v>9</v>
      </c>
      <c r="C800" s="16" t="s">
        <v>10940</v>
      </c>
      <c r="D800" s="16" t="s">
        <v>315</v>
      </c>
      <c r="E800" s="14">
        <v>80205</v>
      </c>
      <c r="F800" s="53">
        <v>802</v>
      </c>
      <c r="G800" s="113">
        <v>0.114</v>
      </c>
      <c r="H800" s="76"/>
      <c r="I800" s="79">
        <f t="shared" si="25"/>
        <v>0</v>
      </c>
      <c r="J800" s="78" t="str">
        <f t="shared" si="24"/>
        <v/>
      </c>
    </row>
    <row r="801" spans="1:10">
      <c r="A801" s="16">
        <v>800</v>
      </c>
      <c r="B801" s="16" t="s">
        <v>9</v>
      </c>
      <c r="C801" s="16" t="s">
        <v>10939</v>
      </c>
      <c r="D801" s="16" t="s">
        <v>313</v>
      </c>
      <c r="E801" s="14">
        <v>80205</v>
      </c>
      <c r="F801" s="53">
        <v>905</v>
      </c>
      <c r="G801" s="113">
        <v>0.56666666666666654</v>
      </c>
      <c r="H801" s="76"/>
      <c r="I801" s="79">
        <f t="shared" si="25"/>
        <v>0</v>
      </c>
      <c r="J801" s="78" t="str">
        <f t="shared" si="24"/>
        <v/>
      </c>
    </row>
    <row r="802" spans="1:10">
      <c r="A802" s="16">
        <v>801</v>
      </c>
      <c r="B802" s="16" t="s">
        <v>9</v>
      </c>
      <c r="C802" s="16" t="s">
        <v>3209</v>
      </c>
      <c r="D802" s="16" t="s">
        <v>313</v>
      </c>
      <c r="E802" s="14">
        <v>80205</v>
      </c>
      <c r="F802" s="53">
        <v>981</v>
      </c>
      <c r="G802" s="113">
        <v>6.3600000000000004E-2</v>
      </c>
      <c r="H802" s="76"/>
      <c r="I802" s="79">
        <f t="shared" si="25"/>
        <v>0</v>
      </c>
      <c r="J802" s="78" t="str">
        <f t="shared" si="24"/>
        <v/>
      </c>
    </row>
    <row r="803" spans="1:10">
      <c r="A803" s="16">
        <v>802</v>
      </c>
      <c r="B803" s="16" t="s">
        <v>9</v>
      </c>
      <c r="C803" s="16" t="s">
        <v>3208</v>
      </c>
      <c r="D803" s="16" t="s">
        <v>313</v>
      </c>
      <c r="E803" s="14">
        <v>80205</v>
      </c>
      <c r="F803" s="53">
        <v>1983</v>
      </c>
      <c r="G803" s="113">
        <v>0.745</v>
      </c>
      <c r="H803" s="76"/>
      <c r="I803" s="79">
        <f t="shared" si="25"/>
        <v>0</v>
      </c>
      <c r="J803" s="78" t="str">
        <f t="shared" si="24"/>
        <v/>
      </c>
    </row>
    <row r="804" spans="1:10">
      <c r="A804" s="16">
        <v>803</v>
      </c>
      <c r="B804" s="16" t="s">
        <v>9</v>
      </c>
      <c r="C804" s="16" t="s">
        <v>3207</v>
      </c>
      <c r="D804" s="16" t="s">
        <v>10092</v>
      </c>
      <c r="E804" s="14">
        <v>80205</v>
      </c>
      <c r="F804" s="53">
        <v>472</v>
      </c>
      <c r="G804" s="113">
        <v>0.13876666666666668</v>
      </c>
      <c r="H804" s="76"/>
      <c r="I804" s="79">
        <f t="shared" si="25"/>
        <v>0</v>
      </c>
      <c r="J804" s="78" t="str">
        <f t="shared" si="24"/>
        <v/>
      </c>
    </row>
    <row r="805" spans="1:10">
      <c r="A805" s="16">
        <v>804</v>
      </c>
      <c r="B805" s="16" t="s">
        <v>9</v>
      </c>
      <c r="C805" s="16" t="s">
        <v>10938</v>
      </c>
      <c r="D805" s="16" t="s">
        <v>315</v>
      </c>
      <c r="E805" s="14">
        <v>96906</v>
      </c>
      <c r="F805" s="53">
        <f>1245+650</f>
        <v>1895</v>
      </c>
      <c r="G805" s="113">
        <v>0.12156666666666667</v>
      </c>
      <c r="H805" s="76"/>
      <c r="I805" s="79">
        <f t="shared" si="25"/>
        <v>0</v>
      </c>
      <c r="J805" s="78" t="str">
        <f t="shared" si="24"/>
        <v/>
      </c>
    </row>
    <row r="806" spans="1:10">
      <c r="A806" s="16">
        <v>805</v>
      </c>
      <c r="B806" s="16" t="s">
        <v>9</v>
      </c>
      <c r="C806" s="16" t="s">
        <v>10937</v>
      </c>
      <c r="D806" s="16" t="s">
        <v>313</v>
      </c>
      <c r="E806" s="14">
        <v>80205</v>
      </c>
      <c r="F806" s="53">
        <v>600</v>
      </c>
      <c r="G806" s="113">
        <v>0.13213333333333332</v>
      </c>
      <c r="H806" s="76"/>
      <c r="I806" s="79">
        <f t="shared" si="25"/>
        <v>0</v>
      </c>
      <c r="J806" s="78" t="str">
        <f t="shared" si="24"/>
        <v/>
      </c>
    </row>
    <row r="807" spans="1:10">
      <c r="A807" s="16">
        <v>806</v>
      </c>
      <c r="B807" s="16" t="s">
        <v>9</v>
      </c>
      <c r="C807" s="16" t="s">
        <v>10936</v>
      </c>
      <c r="D807" s="16" t="s">
        <v>313</v>
      </c>
      <c r="E807" s="14">
        <v>80205</v>
      </c>
      <c r="F807" s="53">
        <f>300+5</f>
        <v>305</v>
      </c>
      <c r="G807" s="113">
        <v>5.5074333333333323</v>
      </c>
      <c r="H807" s="76"/>
      <c r="I807" s="79">
        <f t="shared" si="25"/>
        <v>0</v>
      </c>
      <c r="J807" s="78" t="str">
        <f t="shared" si="24"/>
        <v/>
      </c>
    </row>
    <row r="808" spans="1:10">
      <c r="A808" s="16">
        <v>807</v>
      </c>
      <c r="B808" s="16" t="s">
        <v>9</v>
      </c>
      <c r="C808" s="16" t="s">
        <v>10935</v>
      </c>
      <c r="D808" s="16" t="s">
        <v>316</v>
      </c>
      <c r="E808" s="14">
        <v>80205</v>
      </c>
      <c r="F808" s="53">
        <f>250+124</f>
        <v>374</v>
      </c>
      <c r="G808" s="113">
        <v>0.14976666666666669</v>
      </c>
      <c r="H808" s="76"/>
      <c r="I808" s="79">
        <f t="shared" si="25"/>
        <v>0</v>
      </c>
      <c r="J808" s="78" t="str">
        <f t="shared" si="24"/>
        <v/>
      </c>
    </row>
    <row r="809" spans="1:10">
      <c r="A809" s="16">
        <v>808</v>
      </c>
      <c r="B809" s="16" t="s">
        <v>9</v>
      </c>
      <c r="C809" s="16" t="s">
        <v>10934</v>
      </c>
      <c r="D809" s="16" t="s">
        <v>10859</v>
      </c>
      <c r="E809" s="14">
        <v>80205</v>
      </c>
      <c r="F809" s="53">
        <v>5</v>
      </c>
      <c r="G809" s="113">
        <v>53.9</v>
      </c>
      <c r="H809" s="76"/>
      <c r="I809" s="79">
        <f t="shared" si="25"/>
        <v>0</v>
      </c>
      <c r="J809" s="78" t="str">
        <f t="shared" si="24"/>
        <v/>
      </c>
    </row>
    <row r="810" spans="1:10">
      <c r="A810" s="16">
        <v>809</v>
      </c>
      <c r="B810" s="16" t="s">
        <v>9</v>
      </c>
      <c r="C810" s="16" t="s">
        <v>10933</v>
      </c>
      <c r="D810" s="16" t="s">
        <v>10859</v>
      </c>
      <c r="E810" s="14">
        <v>80205</v>
      </c>
      <c r="F810" s="53">
        <v>5</v>
      </c>
      <c r="G810" s="113">
        <v>29.846666666666668</v>
      </c>
      <c r="H810" s="76"/>
      <c r="I810" s="79">
        <f t="shared" si="25"/>
        <v>0</v>
      </c>
      <c r="J810" s="78" t="str">
        <f t="shared" si="24"/>
        <v/>
      </c>
    </row>
    <row r="811" spans="1:10">
      <c r="A811" s="16">
        <v>810</v>
      </c>
      <c r="B811" s="16" t="s">
        <v>9</v>
      </c>
      <c r="C811" s="16" t="s">
        <v>321</v>
      </c>
      <c r="D811" s="16" t="s">
        <v>320</v>
      </c>
      <c r="E811" s="14">
        <v>80205</v>
      </c>
      <c r="F811" s="53">
        <v>5</v>
      </c>
      <c r="G811" s="113">
        <v>82.693333333333342</v>
      </c>
      <c r="H811" s="76"/>
      <c r="I811" s="79">
        <f t="shared" si="25"/>
        <v>0</v>
      </c>
      <c r="J811" s="78" t="str">
        <f t="shared" si="24"/>
        <v/>
      </c>
    </row>
    <row r="812" spans="1:10">
      <c r="A812" s="16">
        <v>811</v>
      </c>
      <c r="B812" s="16" t="s">
        <v>9</v>
      </c>
      <c r="C812" s="16" t="s">
        <v>319</v>
      </c>
      <c r="D812" s="16" t="s">
        <v>318</v>
      </c>
      <c r="E812" s="14">
        <v>80205</v>
      </c>
      <c r="F812" s="53">
        <v>40</v>
      </c>
      <c r="G812" s="113">
        <v>9.81</v>
      </c>
      <c r="H812" s="76"/>
      <c r="I812" s="79">
        <f t="shared" si="25"/>
        <v>0</v>
      </c>
      <c r="J812" s="78" t="str">
        <f t="shared" si="24"/>
        <v/>
      </c>
    </row>
    <row r="813" spans="1:10">
      <c r="A813" s="16">
        <v>812</v>
      </c>
      <c r="B813" s="16" t="s">
        <v>9</v>
      </c>
      <c r="C813" s="16" t="s">
        <v>10932</v>
      </c>
      <c r="D813" s="16" t="s">
        <v>313</v>
      </c>
      <c r="E813" s="14">
        <v>80205</v>
      </c>
      <c r="F813" s="53">
        <f>118+68</f>
        <v>186</v>
      </c>
      <c r="G813" s="113">
        <v>3.5249999999999999</v>
      </c>
      <c r="H813" s="76"/>
      <c r="I813" s="79">
        <f t="shared" si="25"/>
        <v>0</v>
      </c>
      <c r="J813" s="78" t="str">
        <f t="shared" si="24"/>
        <v/>
      </c>
    </row>
    <row r="814" spans="1:10">
      <c r="A814" s="16">
        <v>813</v>
      </c>
      <c r="B814" s="16" t="s">
        <v>9</v>
      </c>
      <c r="C814" s="16" t="s">
        <v>10931</v>
      </c>
      <c r="D814" s="16" t="s">
        <v>262</v>
      </c>
      <c r="E814" s="14">
        <v>80205</v>
      </c>
      <c r="F814" s="53">
        <v>50</v>
      </c>
      <c r="G814" s="113">
        <v>1.1666666666666667</v>
      </c>
      <c r="H814" s="76"/>
      <c r="I814" s="79">
        <f t="shared" si="25"/>
        <v>0</v>
      </c>
      <c r="J814" s="78" t="str">
        <f t="shared" si="24"/>
        <v/>
      </c>
    </row>
    <row r="815" spans="1:10">
      <c r="A815" s="16">
        <v>814</v>
      </c>
      <c r="B815" s="16" t="s">
        <v>9</v>
      </c>
      <c r="C815" s="16" t="s">
        <v>10930</v>
      </c>
      <c r="D815" s="16" t="s">
        <v>313</v>
      </c>
      <c r="E815" s="14" t="s">
        <v>626</v>
      </c>
      <c r="F815" s="53">
        <v>307</v>
      </c>
      <c r="G815" s="113">
        <v>0.19653333333333334</v>
      </c>
      <c r="H815" s="76"/>
      <c r="I815" s="79">
        <f t="shared" si="25"/>
        <v>0</v>
      </c>
      <c r="J815" s="78" t="str">
        <f t="shared" si="24"/>
        <v/>
      </c>
    </row>
    <row r="816" spans="1:10">
      <c r="A816" s="16">
        <v>815</v>
      </c>
      <c r="B816" s="16" t="s">
        <v>9</v>
      </c>
      <c r="C816" s="16" t="s">
        <v>10929</v>
      </c>
      <c r="D816" s="16" t="s">
        <v>315</v>
      </c>
      <c r="E816" s="14">
        <v>80205</v>
      </c>
      <c r="F816" s="53">
        <f>741+182</f>
        <v>923</v>
      </c>
      <c r="G816" s="113">
        <v>0.10229999999999999</v>
      </c>
      <c r="H816" s="76"/>
      <c r="I816" s="79">
        <f t="shared" si="25"/>
        <v>0</v>
      </c>
      <c r="J816" s="78" t="str">
        <f t="shared" si="24"/>
        <v/>
      </c>
    </row>
    <row r="817" spans="1:10">
      <c r="A817" s="16">
        <v>816</v>
      </c>
      <c r="B817" s="16" t="s">
        <v>9</v>
      </c>
      <c r="C817" s="16" t="s">
        <v>10928</v>
      </c>
      <c r="D817" s="16" t="s">
        <v>313</v>
      </c>
      <c r="E817" s="14">
        <v>80205</v>
      </c>
      <c r="F817" s="53">
        <f>502+93</f>
        <v>595</v>
      </c>
      <c r="G817" s="113">
        <v>0.14330000000000001</v>
      </c>
      <c r="H817" s="76"/>
      <c r="I817" s="79">
        <f t="shared" si="25"/>
        <v>0</v>
      </c>
      <c r="J817" s="78" t="str">
        <f t="shared" si="24"/>
        <v/>
      </c>
    </row>
    <row r="818" spans="1:10">
      <c r="A818" s="16">
        <v>817</v>
      </c>
      <c r="B818" s="16" t="s">
        <v>9</v>
      </c>
      <c r="C818" s="16" t="s">
        <v>10927</v>
      </c>
      <c r="D818" s="16" t="s">
        <v>313</v>
      </c>
      <c r="E818" s="14">
        <v>80205</v>
      </c>
      <c r="F818" s="53">
        <v>302</v>
      </c>
      <c r="G818" s="113">
        <v>0.32136666666666663</v>
      </c>
      <c r="H818" s="76"/>
      <c r="I818" s="79">
        <f t="shared" si="25"/>
        <v>0</v>
      </c>
      <c r="J818" s="78" t="str">
        <f t="shared" si="24"/>
        <v/>
      </c>
    </row>
    <row r="819" spans="1:10">
      <c r="A819" s="16">
        <v>818</v>
      </c>
      <c r="B819" s="16" t="s">
        <v>9</v>
      </c>
      <c r="C819" s="16" t="s">
        <v>10926</v>
      </c>
      <c r="D819" s="16" t="s">
        <v>315</v>
      </c>
      <c r="E819" s="14">
        <v>81205</v>
      </c>
      <c r="F819" s="53">
        <v>511</v>
      </c>
      <c r="G819" s="113">
        <v>0.34666666666666668</v>
      </c>
      <c r="H819" s="76"/>
      <c r="I819" s="79">
        <f t="shared" si="25"/>
        <v>0</v>
      </c>
      <c r="J819" s="78" t="str">
        <f t="shared" si="24"/>
        <v/>
      </c>
    </row>
    <row r="820" spans="1:10">
      <c r="A820" s="16">
        <v>819</v>
      </c>
      <c r="B820" s="16" t="s">
        <v>9</v>
      </c>
      <c r="C820" s="16" t="s">
        <v>10925</v>
      </c>
      <c r="D820" s="16" t="s">
        <v>10924</v>
      </c>
      <c r="E820" s="14">
        <v>80205</v>
      </c>
      <c r="F820" s="53">
        <v>76</v>
      </c>
      <c r="G820" s="113">
        <v>1.0249999999999999</v>
      </c>
      <c r="H820" s="76"/>
      <c r="I820" s="79">
        <f t="shared" si="25"/>
        <v>0</v>
      </c>
      <c r="J820" s="78" t="str">
        <f t="shared" si="24"/>
        <v/>
      </c>
    </row>
    <row r="821" spans="1:10">
      <c r="A821" s="16">
        <v>820</v>
      </c>
      <c r="B821" s="16" t="s">
        <v>9</v>
      </c>
      <c r="C821" s="16" t="s">
        <v>3152</v>
      </c>
      <c r="D821" s="16" t="s">
        <v>196</v>
      </c>
      <c r="E821" s="14">
        <v>80205</v>
      </c>
      <c r="F821" s="53">
        <v>280</v>
      </c>
      <c r="G821" s="113">
        <v>0.29666666666666669</v>
      </c>
      <c r="H821" s="76"/>
      <c r="I821" s="79">
        <f t="shared" si="25"/>
        <v>0</v>
      </c>
      <c r="J821" s="78" t="str">
        <f t="shared" si="24"/>
        <v/>
      </c>
    </row>
    <row r="822" spans="1:10">
      <c r="A822" s="16">
        <v>821</v>
      </c>
      <c r="B822" s="16" t="s">
        <v>9</v>
      </c>
      <c r="C822" s="16" t="s">
        <v>10923</v>
      </c>
      <c r="D822" s="16" t="s">
        <v>196</v>
      </c>
      <c r="E822" s="14">
        <v>80205</v>
      </c>
      <c r="F822" s="53">
        <v>200</v>
      </c>
      <c r="G822" s="113">
        <v>0.44666666666666671</v>
      </c>
      <c r="H822" s="76"/>
      <c r="I822" s="79">
        <f t="shared" si="25"/>
        <v>0</v>
      </c>
      <c r="J822" s="78" t="str">
        <f t="shared" si="24"/>
        <v/>
      </c>
    </row>
    <row r="823" spans="1:10">
      <c r="A823" s="16">
        <v>822</v>
      </c>
      <c r="B823" s="16" t="s">
        <v>9</v>
      </c>
      <c r="C823" s="16" t="s">
        <v>10922</v>
      </c>
      <c r="D823" s="16" t="s">
        <v>196</v>
      </c>
      <c r="E823" s="14">
        <v>80205</v>
      </c>
      <c r="F823" s="53">
        <v>200</v>
      </c>
      <c r="G823" s="113">
        <v>0.50666666666666671</v>
      </c>
      <c r="H823" s="76"/>
      <c r="I823" s="79">
        <f t="shared" si="25"/>
        <v>0</v>
      </c>
      <c r="J823" s="78" t="str">
        <f t="shared" si="24"/>
        <v/>
      </c>
    </row>
    <row r="824" spans="1:10">
      <c r="A824" s="16">
        <v>823</v>
      </c>
      <c r="B824" s="16" t="s">
        <v>9</v>
      </c>
      <c r="C824" s="16" t="s">
        <v>3147</v>
      </c>
      <c r="D824" s="16" t="s">
        <v>196</v>
      </c>
      <c r="E824" s="14">
        <v>80205</v>
      </c>
      <c r="F824" s="53">
        <v>200</v>
      </c>
      <c r="G824" s="113">
        <v>0.40333333333333332</v>
      </c>
      <c r="H824" s="76"/>
      <c r="I824" s="79">
        <f t="shared" si="25"/>
        <v>0</v>
      </c>
      <c r="J824" s="78" t="str">
        <f t="shared" si="24"/>
        <v/>
      </c>
    </row>
    <row r="825" spans="1:10">
      <c r="A825" s="16">
        <v>824</v>
      </c>
      <c r="B825" s="16" t="s">
        <v>9</v>
      </c>
      <c r="C825" s="16" t="s">
        <v>10921</v>
      </c>
      <c r="D825" s="16" t="s">
        <v>384</v>
      </c>
      <c r="E825" s="14">
        <v>80205</v>
      </c>
      <c r="F825" s="53">
        <v>200</v>
      </c>
      <c r="G825" s="113">
        <v>0.53666666666666663</v>
      </c>
      <c r="H825" s="76"/>
      <c r="I825" s="79">
        <f t="shared" si="25"/>
        <v>0</v>
      </c>
      <c r="J825" s="78" t="str">
        <f t="shared" si="24"/>
        <v/>
      </c>
    </row>
    <row r="826" spans="1:10">
      <c r="A826" s="16">
        <v>825</v>
      </c>
      <c r="B826" s="16" t="s">
        <v>9</v>
      </c>
      <c r="C826" s="16" t="s">
        <v>10920</v>
      </c>
      <c r="D826" s="16" t="s">
        <v>9978</v>
      </c>
      <c r="E826" s="14">
        <v>81343</v>
      </c>
      <c r="F826" s="53">
        <v>6</v>
      </c>
      <c r="G826" s="113">
        <v>233.03666666666666</v>
      </c>
      <c r="H826" s="76"/>
      <c r="I826" s="79">
        <f t="shared" si="25"/>
        <v>0</v>
      </c>
      <c r="J826" s="78" t="str">
        <f t="shared" si="24"/>
        <v/>
      </c>
    </row>
    <row r="827" spans="1:10">
      <c r="A827" s="16">
        <v>826</v>
      </c>
      <c r="B827" s="16" t="s">
        <v>9</v>
      </c>
      <c r="C827" s="16" t="s">
        <v>3132</v>
      </c>
      <c r="D827" s="16" t="s">
        <v>10919</v>
      </c>
      <c r="E827" s="14">
        <v>76381</v>
      </c>
      <c r="F827" s="53">
        <v>5</v>
      </c>
      <c r="G827" s="113">
        <v>19.68416666666667</v>
      </c>
      <c r="H827" s="76"/>
      <c r="I827" s="79">
        <f t="shared" si="25"/>
        <v>0</v>
      </c>
      <c r="J827" s="78" t="str">
        <f t="shared" si="24"/>
        <v/>
      </c>
    </row>
    <row r="828" spans="1:10">
      <c r="A828" s="16">
        <v>827</v>
      </c>
      <c r="B828" s="16" t="s">
        <v>9</v>
      </c>
      <c r="C828" s="16" t="s">
        <v>10918</v>
      </c>
      <c r="D828" s="16" t="s">
        <v>10917</v>
      </c>
      <c r="E828" s="14">
        <v>70707</v>
      </c>
      <c r="F828" s="53">
        <v>11</v>
      </c>
      <c r="G828" s="113">
        <v>119.735</v>
      </c>
      <c r="H828" s="76"/>
      <c r="I828" s="79">
        <f t="shared" si="25"/>
        <v>0</v>
      </c>
      <c r="J828" s="78" t="str">
        <f t="shared" si="24"/>
        <v/>
      </c>
    </row>
    <row r="829" spans="1:10">
      <c r="A829" s="16">
        <v>828</v>
      </c>
      <c r="B829" s="16" t="s">
        <v>9</v>
      </c>
      <c r="C829" s="16" t="s">
        <v>10916</v>
      </c>
      <c r="D829" s="16" t="s">
        <v>158</v>
      </c>
      <c r="E829" s="14">
        <v>83574</v>
      </c>
      <c r="F829" s="53">
        <v>6</v>
      </c>
      <c r="G829" s="113">
        <v>42.5</v>
      </c>
      <c r="H829" s="76"/>
      <c r="I829" s="79">
        <f t="shared" si="25"/>
        <v>0</v>
      </c>
      <c r="J829" s="78" t="str">
        <f t="shared" si="24"/>
        <v/>
      </c>
    </row>
    <row r="830" spans="1:10">
      <c r="A830" s="16">
        <v>829</v>
      </c>
      <c r="B830" s="16" t="s">
        <v>9</v>
      </c>
      <c r="C830" s="16" t="s">
        <v>10915</v>
      </c>
      <c r="D830" s="16" t="s">
        <v>10914</v>
      </c>
      <c r="E830" s="14" t="s">
        <v>2880</v>
      </c>
      <c r="F830" s="53">
        <v>30</v>
      </c>
      <c r="G830" s="113">
        <v>2.83</v>
      </c>
      <c r="H830" s="76"/>
      <c r="I830" s="79">
        <f t="shared" si="25"/>
        <v>0</v>
      </c>
      <c r="J830" s="78" t="str">
        <f t="shared" si="24"/>
        <v/>
      </c>
    </row>
    <row r="831" spans="1:10">
      <c r="A831" s="16">
        <v>830</v>
      </c>
      <c r="B831" s="16" t="s">
        <v>9</v>
      </c>
      <c r="C831" s="16" t="s">
        <v>3120</v>
      </c>
      <c r="D831" s="16" t="s">
        <v>214</v>
      </c>
      <c r="E831" s="14" t="s">
        <v>3117</v>
      </c>
      <c r="F831" s="53">
        <v>96</v>
      </c>
      <c r="G831" s="113">
        <v>0.77333333333333332</v>
      </c>
      <c r="H831" s="76"/>
      <c r="I831" s="79">
        <f t="shared" si="25"/>
        <v>0</v>
      </c>
      <c r="J831" s="78" t="str">
        <f t="shared" si="24"/>
        <v/>
      </c>
    </row>
    <row r="832" spans="1:10">
      <c r="A832" s="16">
        <v>831</v>
      </c>
      <c r="B832" s="16" t="s">
        <v>9</v>
      </c>
      <c r="C832" s="16" t="s">
        <v>10913</v>
      </c>
      <c r="D832" s="16" t="s">
        <v>10912</v>
      </c>
      <c r="E832" s="14">
        <v>62377</v>
      </c>
      <c r="F832" s="53">
        <v>24</v>
      </c>
      <c r="G832" s="113">
        <v>218.32000000000002</v>
      </c>
      <c r="H832" s="76"/>
      <c r="I832" s="79">
        <f t="shared" si="25"/>
        <v>0</v>
      </c>
      <c r="J832" s="78" t="str">
        <f t="shared" si="24"/>
        <v/>
      </c>
    </row>
    <row r="833" spans="1:10">
      <c r="A833" s="16">
        <v>832</v>
      </c>
      <c r="B833" s="16" t="s">
        <v>9</v>
      </c>
      <c r="C833" s="16" t="s">
        <v>10911</v>
      </c>
      <c r="D833" s="16" t="s">
        <v>115</v>
      </c>
      <c r="E833" s="14">
        <v>77820</v>
      </c>
      <c r="F833" s="53">
        <v>5</v>
      </c>
      <c r="G833" s="113">
        <v>155.785</v>
      </c>
      <c r="H833" s="76"/>
      <c r="I833" s="79">
        <f t="shared" si="25"/>
        <v>0</v>
      </c>
      <c r="J833" s="78" t="str">
        <f t="shared" si="24"/>
        <v/>
      </c>
    </row>
    <row r="834" spans="1:10">
      <c r="A834" s="16">
        <v>833</v>
      </c>
      <c r="B834" s="16" t="s">
        <v>9</v>
      </c>
      <c r="C834" s="16" t="s">
        <v>10910</v>
      </c>
      <c r="D834" s="16" t="s">
        <v>115</v>
      </c>
      <c r="E834" s="14">
        <v>77820</v>
      </c>
      <c r="F834" s="53">
        <v>5</v>
      </c>
      <c r="G834" s="113">
        <v>84.053333333333342</v>
      </c>
      <c r="H834" s="76"/>
      <c r="I834" s="79">
        <f t="shared" si="25"/>
        <v>0</v>
      </c>
      <c r="J834" s="78" t="str">
        <f t="shared" ref="J834:J883" si="26">IF(H:H&gt;G:G, "Above Estimated Unit Price", "")</f>
        <v/>
      </c>
    </row>
    <row r="835" spans="1:10">
      <c r="A835" s="16">
        <v>834</v>
      </c>
      <c r="B835" s="16" t="s">
        <v>9</v>
      </c>
      <c r="C835" s="16" t="s">
        <v>10909</v>
      </c>
      <c r="D835" s="16" t="s">
        <v>10908</v>
      </c>
      <c r="E835" s="14">
        <v>97854</v>
      </c>
      <c r="F835" s="53">
        <v>8</v>
      </c>
      <c r="G835" s="113">
        <v>121</v>
      </c>
      <c r="H835" s="76"/>
      <c r="I835" s="79">
        <f t="shared" ref="I835:I883" si="27">H835*F835</f>
        <v>0</v>
      </c>
      <c r="J835" s="78" t="str">
        <f t="shared" si="26"/>
        <v/>
      </c>
    </row>
    <row r="836" spans="1:10">
      <c r="A836" s="16">
        <v>835</v>
      </c>
      <c r="B836" s="16" t="s">
        <v>9</v>
      </c>
      <c r="C836" s="16" t="s">
        <v>10907</v>
      </c>
      <c r="D836" s="16" t="s">
        <v>10906</v>
      </c>
      <c r="E836" s="14">
        <v>97854</v>
      </c>
      <c r="F836" s="53">
        <v>12</v>
      </c>
      <c r="G836" s="113">
        <v>57.77</v>
      </c>
      <c r="H836" s="76"/>
      <c r="I836" s="79">
        <f t="shared" si="27"/>
        <v>0</v>
      </c>
      <c r="J836" s="78" t="str">
        <f t="shared" si="26"/>
        <v/>
      </c>
    </row>
    <row r="837" spans="1:10">
      <c r="A837" s="16">
        <v>836</v>
      </c>
      <c r="B837" s="16" t="s">
        <v>9</v>
      </c>
      <c r="C837" s="16" t="s">
        <v>10905</v>
      </c>
      <c r="D837" s="16" t="s">
        <v>10730</v>
      </c>
      <c r="E837" s="14">
        <v>14314</v>
      </c>
      <c r="F837" s="53">
        <f>15+2</f>
        <v>17</v>
      </c>
      <c r="G837" s="113">
        <v>881.13499999999999</v>
      </c>
      <c r="H837" s="76"/>
      <c r="I837" s="79">
        <f t="shared" si="27"/>
        <v>0</v>
      </c>
      <c r="J837" s="78" t="str">
        <f t="shared" si="26"/>
        <v/>
      </c>
    </row>
    <row r="838" spans="1:10">
      <c r="A838" s="16">
        <v>837</v>
      </c>
      <c r="B838" s="16" t="s">
        <v>9</v>
      </c>
      <c r="C838" s="16" t="s">
        <v>2910</v>
      </c>
      <c r="D838" s="16" t="s">
        <v>10904</v>
      </c>
      <c r="E838" s="14">
        <v>14153</v>
      </c>
      <c r="F838" s="53">
        <v>5</v>
      </c>
      <c r="G838" s="113">
        <v>146.07</v>
      </c>
      <c r="H838" s="76"/>
      <c r="I838" s="79">
        <f t="shared" si="27"/>
        <v>0</v>
      </c>
      <c r="J838" s="78" t="str">
        <f t="shared" si="26"/>
        <v/>
      </c>
    </row>
    <row r="839" spans="1:10">
      <c r="A839" s="16">
        <v>838</v>
      </c>
      <c r="B839" s="16" t="s">
        <v>9</v>
      </c>
      <c r="C839" s="16" t="s">
        <v>10903</v>
      </c>
      <c r="D839" s="16" t="s">
        <v>10902</v>
      </c>
      <c r="E839" s="14">
        <v>81343</v>
      </c>
      <c r="F839" s="53">
        <v>5</v>
      </c>
      <c r="G839" s="113">
        <v>201</v>
      </c>
      <c r="H839" s="76"/>
      <c r="I839" s="79">
        <f t="shared" si="27"/>
        <v>0</v>
      </c>
      <c r="J839" s="78" t="str">
        <f t="shared" si="26"/>
        <v/>
      </c>
    </row>
    <row r="840" spans="1:10">
      <c r="A840" s="16">
        <v>839</v>
      </c>
      <c r="B840" s="16" t="s">
        <v>9</v>
      </c>
      <c r="C840" s="16" t="s">
        <v>2899</v>
      </c>
      <c r="D840" s="16" t="s">
        <v>10901</v>
      </c>
      <c r="E840" s="14">
        <v>14153</v>
      </c>
      <c r="F840" s="53">
        <v>5</v>
      </c>
      <c r="G840" s="113">
        <v>201.73</v>
      </c>
      <c r="H840" s="76"/>
      <c r="I840" s="79">
        <f t="shared" si="27"/>
        <v>0</v>
      </c>
      <c r="J840" s="78" t="str">
        <f t="shared" si="26"/>
        <v/>
      </c>
    </row>
    <row r="841" spans="1:10">
      <c r="A841" s="16">
        <v>840</v>
      </c>
      <c r="B841" s="16" t="s">
        <v>9</v>
      </c>
      <c r="C841" s="16" t="s">
        <v>10900</v>
      </c>
      <c r="D841" s="16" t="s">
        <v>1217</v>
      </c>
      <c r="E841" s="14">
        <v>50599</v>
      </c>
      <c r="F841" s="53">
        <v>5</v>
      </c>
      <c r="G841" s="113">
        <v>778.04</v>
      </c>
      <c r="H841" s="76"/>
      <c r="I841" s="79">
        <f t="shared" si="27"/>
        <v>0</v>
      </c>
      <c r="J841" s="78" t="str">
        <f t="shared" si="26"/>
        <v/>
      </c>
    </row>
    <row r="842" spans="1:10">
      <c r="A842" s="16">
        <v>841</v>
      </c>
      <c r="B842" s="16" t="s">
        <v>9</v>
      </c>
      <c r="C842" s="16" t="s">
        <v>10899</v>
      </c>
      <c r="D842" s="16" t="s">
        <v>9793</v>
      </c>
      <c r="E842" s="14">
        <v>736</v>
      </c>
      <c r="F842" s="53">
        <v>5</v>
      </c>
      <c r="G842" s="113">
        <v>34.693333333333335</v>
      </c>
      <c r="H842" s="76"/>
      <c r="I842" s="79">
        <f t="shared" si="27"/>
        <v>0</v>
      </c>
      <c r="J842" s="78" t="str">
        <f t="shared" si="26"/>
        <v/>
      </c>
    </row>
    <row r="843" spans="1:10">
      <c r="A843" s="16">
        <v>842</v>
      </c>
      <c r="B843" s="16" t="s">
        <v>9</v>
      </c>
      <c r="C843" s="16" t="s">
        <v>10898</v>
      </c>
      <c r="D843" s="16" t="s">
        <v>1160</v>
      </c>
      <c r="E843" s="14">
        <v>736</v>
      </c>
      <c r="F843" s="53">
        <v>5</v>
      </c>
      <c r="G843" s="113">
        <v>584.96</v>
      </c>
      <c r="H843" s="76"/>
      <c r="I843" s="79">
        <f t="shared" si="27"/>
        <v>0</v>
      </c>
      <c r="J843" s="78" t="str">
        <f t="shared" si="26"/>
        <v/>
      </c>
    </row>
    <row r="844" spans="1:10">
      <c r="A844" s="16">
        <v>843</v>
      </c>
      <c r="B844" s="16" t="s">
        <v>9</v>
      </c>
      <c r="C844" s="16" t="s">
        <v>10897</v>
      </c>
      <c r="D844" s="16" t="s">
        <v>1160</v>
      </c>
      <c r="E844" s="14">
        <v>736</v>
      </c>
      <c r="F844" s="53">
        <v>44</v>
      </c>
      <c r="G844" s="113">
        <v>601.44666666666672</v>
      </c>
      <c r="H844" s="76"/>
      <c r="I844" s="79">
        <f t="shared" si="27"/>
        <v>0</v>
      </c>
      <c r="J844" s="78" t="str">
        <f t="shared" si="26"/>
        <v/>
      </c>
    </row>
    <row r="845" spans="1:10">
      <c r="A845" s="16">
        <v>844</v>
      </c>
      <c r="B845" s="16" t="s">
        <v>9</v>
      </c>
      <c r="C845" s="16" t="s">
        <v>10896</v>
      </c>
      <c r="D845" s="16" t="s">
        <v>876</v>
      </c>
      <c r="E845" s="14">
        <v>736</v>
      </c>
      <c r="F845" s="53">
        <v>5</v>
      </c>
      <c r="G845" s="113">
        <v>68.16</v>
      </c>
      <c r="H845" s="76"/>
      <c r="I845" s="79">
        <f t="shared" si="27"/>
        <v>0</v>
      </c>
      <c r="J845" s="78" t="str">
        <f t="shared" si="26"/>
        <v/>
      </c>
    </row>
    <row r="846" spans="1:10">
      <c r="A846" s="16">
        <v>845</v>
      </c>
      <c r="B846" s="16" t="s">
        <v>9</v>
      </c>
      <c r="C846" s="16" t="s">
        <v>10895</v>
      </c>
      <c r="D846" s="16" t="s">
        <v>10894</v>
      </c>
      <c r="E846" s="14" t="s">
        <v>10893</v>
      </c>
      <c r="F846" s="53">
        <v>12</v>
      </c>
      <c r="G846" s="113">
        <v>31.934999999999999</v>
      </c>
      <c r="H846" s="76"/>
      <c r="I846" s="79">
        <f t="shared" si="27"/>
        <v>0</v>
      </c>
      <c r="J846" s="78" t="str">
        <f t="shared" si="26"/>
        <v/>
      </c>
    </row>
    <row r="847" spans="1:10">
      <c r="A847" s="16">
        <v>846</v>
      </c>
      <c r="B847" s="16" t="s">
        <v>9</v>
      </c>
      <c r="C847" s="16" t="s">
        <v>2882</v>
      </c>
      <c r="D847" s="16" t="s">
        <v>10892</v>
      </c>
      <c r="E847" s="14" t="s">
        <v>2880</v>
      </c>
      <c r="F847" s="53">
        <v>125</v>
      </c>
      <c r="G847" s="113">
        <v>54.8</v>
      </c>
      <c r="H847" s="76"/>
      <c r="I847" s="79">
        <f t="shared" si="27"/>
        <v>0</v>
      </c>
      <c r="J847" s="78" t="str">
        <f t="shared" si="26"/>
        <v/>
      </c>
    </row>
    <row r="848" spans="1:10">
      <c r="A848" s="16">
        <v>847</v>
      </c>
      <c r="B848" s="16" t="s">
        <v>9</v>
      </c>
      <c r="C848" s="16" t="s">
        <v>10891</v>
      </c>
      <c r="D848" s="16" t="s">
        <v>10890</v>
      </c>
      <c r="E848" s="14" t="s">
        <v>27</v>
      </c>
      <c r="F848" s="53">
        <v>5</v>
      </c>
      <c r="G848" s="113">
        <v>611.08000000000004</v>
      </c>
      <c r="H848" s="76"/>
      <c r="I848" s="79">
        <f t="shared" si="27"/>
        <v>0</v>
      </c>
      <c r="J848" s="78" t="str">
        <f t="shared" si="26"/>
        <v/>
      </c>
    </row>
    <row r="849" spans="1:10">
      <c r="A849" s="16">
        <v>848</v>
      </c>
      <c r="B849" s="16" t="s">
        <v>9</v>
      </c>
      <c r="C849" s="16" t="s">
        <v>10889</v>
      </c>
      <c r="D849" s="16" t="s">
        <v>10888</v>
      </c>
      <c r="E849" s="14">
        <v>7950</v>
      </c>
      <c r="F849" s="53">
        <v>5</v>
      </c>
      <c r="G849" s="113">
        <v>40.136666666666663</v>
      </c>
      <c r="H849" s="76"/>
      <c r="I849" s="79">
        <f t="shared" si="27"/>
        <v>0</v>
      </c>
      <c r="J849" s="78" t="str">
        <f t="shared" si="26"/>
        <v/>
      </c>
    </row>
    <row r="850" spans="1:10">
      <c r="A850" s="16">
        <v>849</v>
      </c>
      <c r="B850" s="16" t="s">
        <v>9</v>
      </c>
      <c r="C850" s="16" t="s">
        <v>10887</v>
      </c>
      <c r="D850" s="16" t="s">
        <v>115</v>
      </c>
      <c r="E850" s="14">
        <v>71468</v>
      </c>
      <c r="F850" s="53">
        <v>5</v>
      </c>
      <c r="G850" s="113">
        <v>231.13499999999999</v>
      </c>
      <c r="H850" s="76"/>
      <c r="I850" s="79">
        <f t="shared" si="27"/>
        <v>0</v>
      </c>
      <c r="J850" s="78" t="str">
        <f t="shared" si="26"/>
        <v/>
      </c>
    </row>
    <row r="851" spans="1:10">
      <c r="A851" s="16">
        <v>850</v>
      </c>
      <c r="B851" s="16" t="s">
        <v>9</v>
      </c>
      <c r="C851" s="16" t="s">
        <v>10886</v>
      </c>
      <c r="D851" s="16" t="s">
        <v>82</v>
      </c>
      <c r="E851" s="14">
        <v>70210</v>
      </c>
      <c r="F851" s="53">
        <v>5</v>
      </c>
      <c r="G851" s="113">
        <v>58</v>
      </c>
      <c r="H851" s="76"/>
      <c r="I851" s="79">
        <f t="shared" si="27"/>
        <v>0</v>
      </c>
      <c r="J851" s="78" t="str">
        <f t="shared" si="26"/>
        <v/>
      </c>
    </row>
    <row r="852" spans="1:10">
      <c r="A852" s="16">
        <v>851</v>
      </c>
      <c r="B852" s="16" t="s">
        <v>9</v>
      </c>
      <c r="C852" s="16" t="s">
        <v>10885</v>
      </c>
      <c r="D852" s="16" t="s">
        <v>510</v>
      </c>
      <c r="E852" s="14">
        <v>70210</v>
      </c>
      <c r="F852" s="53">
        <f>128+4</f>
        <v>132</v>
      </c>
      <c r="G852" s="113">
        <v>3.4599999999999995</v>
      </c>
      <c r="H852" s="76"/>
      <c r="I852" s="79">
        <f t="shared" si="27"/>
        <v>0</v>
      </c>
      <c r="J852" s="78" t="str">
        <f t="shared" si="26"/>
        <v/>
      </c>
    </row>
    <row r="853" spans="1:10">
      <c r="A853" s="16">
        <v>852</v>
      </c>
      <c r="B853" s="16" t="s">
        <v>9</v>
      </c>
      <c r="C853" s="16" t="s">
        <v>10883</v>
      </c>
      <c r="D853" s="16" t="s">
        <v>75</v>
      </c>
      <c r="E853" s="14">
        <v>99193</v>
      </c>
      <c r="F853" s="53">
        <f>73+3</f>
        <v>76</v>
      </c>
      <c r="G853" s="113">
        <v>2.3833333333333333</v>
      </c>
      <c r="H853" s="76"/>
      <c r="I853" s="79">
        <f t="shared" si="27"/>
        <v>0</v>
      </c>
      <c r="J853" s="78" t="str">
        <f t="shared" si="26"/>
        <v/>
      </c>
    </row>
    <row r="854" spans="1:10">
      <c r="A854" s="16">
        <v>853</v>
      </c>
      <c r="B854" s="16" t="s">
        <v>9</v>
      </c>
      <c r="C854" s="16" t="s">
        <v>10882</v>
      </c>
      <c r="D854" s="16" t="s">
        <v>75</v>
      </c>
      <c r="E854" s="14">
        <v>99193</v>
      </c>
      <c r="F854" s="53">
        <v>6</v>
      </c>
      <c r="G854" s="113">
        <v>9.6866666666666674</v>
      </c>
      <c r="H854" s="76"/>
      <c r="I854" s="79">
        <f t="shared" si="27"/>
        <v>0</v>
      </c>
      <c r="J854" s="78" t="str">
        <f t="shared" si="26"/>
        <v/>
      </c>
    </row>
    <row r="855" spans="1:10">
      <c r="A855" s="16">
        <v>854</v>
      </c>
      <c r="B855" s="16" t="s">
        <v>9</v>
      </c>
      <c r="C855" s="16" t="s">
        <v>10881</v>
      </c>
      <c r="D855" s="16" t="s">
        <v>78</v>
      </c>
      <c r="E855" s="14">
        <v>95272</v>
      </c>
      <c r="F855" s="53">
        <v>12</v>
      </c>
      <c r="G855" s="113">
        <v>24.5</v>
      </c>
      <c r="H855" s="76"/>
      <c r="I855" s="79">
        <f t="shared" si="27"/>
        <v>0</v>
      </c>
      <c r="J855" s="78" t="str">
        <f t="shared" si="26"/>
        <v/>
      </c>
    </row>
    <row r="856" spans="1:10">
      <c r="A856" s="16">
        <v>855</v>
      </c>
      <c r="B856" s="16" t="s">
        <v>9</v>
      </c>
      <c r="C856" s="16" t="s">
        <v>10880</v>
      </c>
      <c r="D856" s="16" t="s">
        <v>78</v>
      </c>
      <c r="E856" s="14">
        <v>95272</v>
      </c>
      <c r="F856" s="53">
        <f>4+3</f>
        <v>7</v>
      </c>
      <c r="G856" s="113">
        <v>16.016666666666666</v>
      </c>
      <c r="H856" s="76"/>
      <c r="I856" s="79">
        <f t="shared" si="27"/>
        <v>0</v>
      </c>
      <c r="J856" s="78" t="str">
        <f t="shared" si="26"/>
        <v/>
      </c>
    </row>
    <row r="857" spans="1:10">
      <c r="A857" s="16">
        <v>856</v>
      </c>
      <c r="B857" s="16" t="s">
        <v>9</v>
      </c>
      <c r="C857" s="16" t="s">
        <v>10879</v>
      </c>
      <c r="D857" s="16" t="s">
        <v>10878</v>
      </c>
      <c r="E857" s="14">
        <v>81348</v>
      </c>
      <c r="F857" s="53">
        <v>5</v>
      </c>
      <c r="G857" s="113">
        <v>20.14</v>
      </c>
      <c r="H857" s="76"/>
      <c r="I857" s="79">
        <f t="shared" si="27"/>
        <v>0</v>
      </c>
      <c r="J857" s="78" t="str">
        <f t="shared" si="26"/>
        <v/>
      </c>
    </row>
    <row r="858" spans="1:10">
      <c r="A858" s="16">
        <v>857</v>
      </c>
      <c r="B858" s="16" t="s">
        <v>9</v>
      </c>
      <c r="C858" s="16" t="s">
        <v>10877</v>
      </c>
      <c r="D858" s="16" t="s">
        <v>10865</v>
      </c>
      <c r="E858" s="14">
        <v>29666</v>
      </c>
      <c r="F858" s="53">
        <v>604</v>
      </c>
      <c r="G858" s="113">
        <v>2.2599999999999998</v>
      </c>
      <c r="H858" s="76"/>
      <c r="I858" s="79">
        <f t="shared" si="27"/>
        <v>0</v>
      </c>
      <c r="J858" s="78" t="str">
        <f t="shared" si="26"/>
        <v/>
      </c>
    </row>
    <row r="859" spans="1:10">
      <c r="A859" s="16">
        <v>858</v>
      </c>
      <c r="B859" s="16" t="s">
        <v>9</v>
      </c>
      <c r="C859" s="16" t="s">
        <v>10876</v>
      </c>
      <c r="D859" s="16" t="s">
        <v>348</v>
      </c>
      <c r="E859" s="14">
        <v>29666</v>
      </c>
      <c r="F859" s="53">
        <v>592</v>
      </c>
      <c r="G859" s="113">
        <v>1.165</v>
      </c>
      <c r="H859" s="76"/>
      <c r="I859" s="79">
        <f t="shared" si="27"/>
        <v>0</v>
      </c>
      <c r="J859" s="78" t="str">
        <f t="shared" si="26"/>
        <v/>
      </c>
    </row>
    <row r="860" spans="1:10">
      <c r="A860" s="16">
        <v>859</v>
      </c>
      <c r="B860" s="16" t="s">
        <v>9</v>
      </c>
      <c r="C860" s="16" t="s">
        <v>10875</v>
      </c>
      <c r="D860" s="16" t="s">
        <v>348</v>
      </c>
      <c r="E860" s="14">
        <v>29666</v>
      </c>
      <c r="F860" s="53">
        <v>622</v>
      </c>
      <c r="G860" s="113">
        <v>4.12</v>
      </c>
      <c r="H860" s="76"/>
      <c r="I860" s="79">
        <f t="shared" si="27"/>
        <v>0</v>
      </c>
      <c r="J860" s="78" t="str">
        <f t="shared" si="26"/>
        <v/>
      </c>
    </row>
    <row r="861" spans="1:10">
      <c r="A861" s="16">
        <v>860</v>
      </c>
      <c r="B861" s="16" t="s">
        <v>9</v>
      </c>
      <c r="C861" s="16" t="s">
        <v>10874</v>
      </c>
      <c r="D861" s="16" t="s">
        <v>10873</v>
      </c>
      <c r="E861" s="14">
        <v>29666</v>
      </c>
      <c r="F861" s="53">
        <v>600</v>
      </c>
      <c r="G861" s="113">
        <v>1.21</v>
      </c>
      <c r="H861" s="76"/>
      <c r="I861" s="79">
        <f t="shared" si="27"/>
        <v>0</v>
      </c>
      <c r="J861" s="78" t="str">
        <f t="shared" si="26"/>
        <v/>
      </c>
    </row>
    <row r="862" spans="1:10">
      <c r="A862" s="16">
        <v>861</v>
      </c>
      <c r="B862" s="16" t="s">
        <v>9</v>
      </c>
      <c r="C862" s="16" t="s">
        <v>10872</v>
      </c>
      <c r="D862" s="16" t="s">
        <v>10865</v>
      </c>
      <c r="E862" s="14">
        <v>29666</v>
      </c>
      <c r="F862" s="53">
        <v>600</v>
      </c>
      <c r="G862" s="113">
        <v>0.31</v>
      </c>
      <c r="H862" s="76"/>
      <c r="I862" s="79">
        <f t="shared" si="27"/>
        <v>0</v>
      </c>
      <c r="J862" s="78" t="str">
        <f t="shared" si="26"/>
        <v/>
      </c>
    </row>
    <row r="863" spans="1:10">
      <c r="A863" s="16">
        <v>862</v>
      </c>
      <c r="B863" s="16" t="s">
        <v>9</v>
      </c>
      <c r="C863" s="16" t="s">
        <v>10871</v>
      </c>
      <c r="D863" s="16" t="s">
        <v>10865</v>
      </c>
      <c r="E863" s="14">
        <v>29666</v>
      </c>
      <c r="F863" s="53">
        <v>298</v>
      </c>
      <c r="G863" s="113">
        <v>0.24</v>
      </c>
      <c r="H863" s="76"/>
      <c r="I863" s="79">
        <f t="shared" si="27"/>
        <v>0</v>
      </c>
      <c r="J863" s="78" t="str">
        <f t="shared" si="26"/>
        <v/>
      </c>
    </row>
    <row r="864" spans="1:10">
      <c r="A864" s="16">
        <v>863</v>
      </c>
      <c r="B864" s="16" t="s">
        <v>9</v>
      </c>
      <c r="C864" s="16" t="s">
        <v>10870</v>
      </c>
      <c r="D864" s="16" t="s">
        <v>10865</v>
      </c>
      <c r="E864" s="14">
        <v>29666</v>
      </c>
      <c r="F864" s="53">
        <v>596</v>
      </c>
      <c r="G864" s="113">
        <v>4.1100000000000003</v>
      </c>
      <c r="H864" s="76"/>
      <c r="I864" s="79">
        <f t="shared" si="27"/>
        <v>0</v>
      </c>
      <c r="J864" s="78" t="str">
        <f t="shared" si="26"/>
        <v/>
      </c>
    </row>
    <row r="865" spans="1:10">
      <c r="A865" s="16">
        <v>864</v>
      </c>
      <c r="B865" s="16" t="s">
        <v>9</v>
      </c>
      <c r="C865" s="16" t="s">
        <v>10869</v>
      </c>
      <c r="D865" s="16" t="s">
        <v>10865</v>
      </c>
      <c r="E865" s="14">
        <v>29666</v>
      </c>
      <c r="F865" s="53">
        <v>390</v>
      </c>
      <c r="G865" s="113">
        <v>13.63</v>
      </c>
      <c r="H865" s="76"/>
      <c r="I865" s="79">
        <f t="shared" si="27"/>
        <v>0</v>
      </c>
      <c r="J865" s="78" t="str">
        <f t="shared" si="26"/>
        <v/>
      </c>
    </row>
    <row r="866" spans="1:10">
      <c r="A866" s="16">
        <v>865</v>
      </c>
      <c r="B866" s="16" t="s">
        <v>9</v>
      </c>
      <c r="C866" s="16" t="s">
        <v>10868</v>
      </c>
      <c r="D866" s="16" t="s">
        <v>10865</v>
      </c>
      <c r="E866" s="14">
        <v>17446</v>
      </c>
      <c r="F866" s="53">
        <v>8</v>
      </c>
      <c r="G866" s="113">
        <v>7.94</v>
      </c>
      <c r="H866" s="76"/>
      <c r="I866" s="79">
        <f t="shared" si="27"/>
        <v>0</v>
      </c>
      <c r="J866" s="78" t="str">
        <f t="shared" si="26"/>
        <v/>
      </c>
    </row>
    <row r="867" spans="1:10">
      <c r="A867" s="16">
        <v>866</v>
      </c>
      <c r="B867" s="16" t="s">
        <v>9</v>
      </c>
      <c r="C867" s="16" t="s">
        <v>10867</v>
      </c>
      <c r="D867" s="16" t="s">
        <v>10865</v>
      </c>
      <c r="E867" s="14">
        <v>29666</v>
      </c>
      <c r="F867" s="53">
        <v>400</v>
      </c>
      <c r="G867" s="113">
        <v>2.06</v>
      </c>
      <c r="H867" s="76"/>
      <c r="I867" s="79">
        <f t="shared" si="27"/>
        <v>0</v>
      </c>
      <c r="J867" s="78" t="str">
        <f t="shared" si="26"/>
        <v/>
      </c>
    </row>
    <row r="868" spans="1:10">
      <c r="A868" s="16">
        <v>867</v>
      </c>
      <c r="B868" s="16" t="s">
        <v>9</v>
      </c>
      <c r="C868" s="16" t="s">
        <v>10866</v>
      </c>
      <c r="D868" s="16" t="s">
        <v>10865</v>
      </c>
      <c r="E868" s="14">
        <v>29666</v>
      </c>
      <c r="F868" s="53">
        <v>198</v>
      </c>
      <c r="G868" s="113">
        <v>1.24</v>
      </c>
      <c r="H868" s="76"/>
      <c r="I868" s="79">
        <f t="shared" si="27"/>
        <v>0</v>
      </c>
      <c r="J868" s="78" t="str">
        <f t="shared" si="26"/>
        <v/>
      </c>
    </row>
    <row r="869" spans="1:10">
      <c r="A869" s="16">
        <v>868</v>
      </c>
      <c r="B869" s="16" t="s">
        <v>9</v>
      </c>
      <c r="C869" s="16" t="s">
        <v>135</v>
      </c>
      <c r="D869" s="16" t="s">
        <v>134</v>
      </c>
      <c r="E869" s="14">
        <v>30242</v>
      </c>
      <c r="F869" s="53">
        <v>5</v>
      </c>
      <c r="G869" s="113">
        <v>106.94</v>
      </c>
      <c r="H869" s="76"/>
      <c r="I869" s="79">
        <f t="shared" si="27"/>
        <v>0</v>
      </c>
      <c r="J869" s="78" t="str">
        <f t="shared" si="26"/>
        <v/>
      </c>
    </row>
    <row r="870" spans="1:10">
      <c r="A870" s="16">
        <v>869</v>
      </c>
      <c r="B870" s="16" t="s">
        <v>9</v>
      </c>
      <c r="C870" s="16" t="s">
        <v>10864</v>
      </c>
      <c r="D870" s="16" t="s">
        <v>10863</v>
      </c>
      <c r="E870" s="14" t="s">
        <v>10862</v>
      </c>
      <c r="F870" s="53">
        <v>5</v>
      </c>
      <c r="G870" s="113">
        <v>5854.88</v>
      </c>
      <c r="H870" s="76"/>
      <c r="I870" s="79">
        <f t="shared" si="27"/>
        <v>0</v>
      </c>
      <c r="J870" s="78" t="str">
        <f t="shared" si="26"/>
        <v/>
      </c>
    </row>
    <row r="871" spans="1:10">
      <c r="A871" s="16">
        <v>870</v>
      </c>
      <c r="B871" s="16" t="s">
        <v>9</v>
      </c>
      <c r="C871" s="16" t="s">
        <v>10861</v>
      </c>
      <c r="D871" s="16" t="s">
        <v>10859</v>
      </c>
      <c r="E871" s="14">
        <v>97393</v>
      </c>
      <c r="F871" s="53">
        <v>62</v>
      </c>
      <c r="G871" s="113">
        <v>89.23</v>
      </c>
      <c r="H871" s="76"/>
      <c r="I871" s="79">
        <f t="shared" si="27"/>
        <v>0</v>
      </c>
      <c r="J871" s="78" t="str">
        <f t="shared" si="26"/>
        <v/>
      </c>
    </row>
    <row r="872" spans="1:10">
      <c r="A872" s="16">
        <v>871</v>
      </c>
      <c r="B872" s="16" t="s">
        <v>9</v>
      </c>
      <c r="C872" s="16" t="s">
        <v>10860</v>
      </c>
      <c r="D872" s="16" t="s">
        <v>10859</v>
      </c>
      <c r="E872" s="14">
        <v>97393</v>
      </c>
      <c r="F872" s="53">
        <v>10</v>
      </c>
      <c r="G872" s="113">
        <v>89.23</v>
      </c>
      <c r="H872" s="76"/>
      <c r="I872" s="79">
        <f t="shared" si="27"/>
        <v>0</v>
      </c>
      <c r="J872" s="78" t="str">
        <f t="shared" si="26"/>
        <v/>
      </c>
    </row>
    <row r="873" spans="1:10">
      <c r="A873" s="16">
        <v>872</v>
      </c>
      <c r="B873" s="16" t="s">
        <v>9</v>
      </c>
      <c r="C873" s="16" t="s">
        <v>10858</v>
      </c>
      <c r="D873" s="16" t="s">
        <v>1217</v>
      </c>
      <c r="E873" s="14">
        <v>50599</v>
      </c>
      <c r="F873" s="53">
        <v>5</v>
      </c>
      <c r="G873" s="113">
        <v>82</v>
      </c>
      <c r="H873" s="76"/>
      <c r="I873" s="79">
        <f t="shared" si="27"/>
        <v>0</v>
      </c>
      <c r="J873" s="78" t="str">
        <f t="shared" si="26"/>
        <v/>
      </c>
    </row>
    <row r="874" spans="1:10">
      <c r="A874" s="16">
        <v>873</v>
      </c>
      <c r="B874" s="16" t="s">
        <v>9</v>
      </c>
      <c r="C874" s="16" t="s">
        <v>10857</v>
      </c>
      <c r="D874" s="16" t="s">
        <v>1217</v>
      </c>
      <c r="E874" s="14">
        <v>50599</v>
      </c>
      <c r="F874" s="53">
        <v>5</v>
      </c>
      <c r="G874" s="113">
        <v>51.784999999999997</v>
      </c>
      <c r="H874" s="76"/>
      <c r="I874" s="79">
        <f t="shared" si="27"/>
        <v>0</v>
      </c>
      <c r="J874" s="78" t="str">
        <f t="shared" si="26"/>
        <v/>
      </c>
    </row>
    <row r="875" spans="1:10">
      <c r="A875" s="16">
        <v>874</v>
      </c>
      <c r="B875" s="16" t="s">
        <v>9</v>
      </c>
      <c r="C875" s="16" t="s">
        <v>10856</v>
      </c>
      <c r="D875" s="16" t="s">
        <v>10855</v>
      </c>
      <c r="E875" s="14">
        <v>61349</v>
      </c>
      <c r="F875" s="53">
        <v>5</v>
      </c>
      <c r="G875" s="113">
        <v>1598.39</v>
      </c>
      <c r="H875" s="76"/>
      <c r="I875" s="79">
        <f t="shared" si="27"/>
        <v>0</v>
      </c>
      <c r="J875" s="78" t="str">
        <f t="shared" si="26"/>
        <v/>
      </c>
    </row>
    <row r="876" spans="1:10">
      <c r="A876" s="16">
        <v>875</v>
      </c>
      <c r="B876" s="16" t="s">
        <v>9</v>
      </c>
      <c r="C876" s="16" t="s">
        <v>10854</v>
      </c>
      <c r="D876" s="16" t="s">
        <v>1932</v>
      </c>
      <c r="E876" s="14">
        <v>61349</v>
      </c>
      <c r="F876" s="53">
        <v>5</v>
      </c>
      <c r="G876" s="113">
        <v>2439.6666666666665</v>
      </c>
      <c r="H876" s="76"/>
      <c r="I876" s="79">
        <f t="shared" si="27"/>
        <v>0</v>
      </c>
      <c r="J876" s="78" t="str">
        <f t="shared" si="26"/>
        <v/>
      </c>
    </row>
    <row r="877" spans="1:10">
      <c r="A877" s="16">
        <v>876</v>
      </c>
      <c r="B877" s="16" t="s">
        <v>9</v>
      </c>
      <c r="C877" s="16" t="s">
        <v>10853</v>
      </c>
      <c r="D877" s="16" t="s">
        <v>10852</v>
      </c>
      <c r="E877" s="14">
        <v>88234</v>
      </c>
      <c r="F877" s="53">
        <v>5</v>
      </c>
      <c r="G877" s="113">
        <v>882.87333333333333</v>
      </c>
      <c r="H877" s="76"/>
      <c r="I877" s="79">
        <f t="shared" si="27"/>
        <v>0</v>
      </c>
      <c r="J877" s="78" t="str">
        <f t="shared" si="26"/>
        <v/>
      </c>
    </row>
    <row r="878" spans="1:10">
      <c r="A878" s="16">
        <v>877</v>
      </c>
      <c r="B878" s="16" t="s">
        <v>9</v>
      </c>
      <c r="C878" s="16" t="s">
        <v>2731</v>
      </c>
      <c r="D878" s="16" t="s">
        <v>569</v>
      </c>
      <c r="E878" s="14" t="s">
        <v>2725</v>
      </c>
      <c r="F878" s="53">
        <v>80</v>
      </c>
      <c r="G878" s="113">
        <v>16.723333333333333</v>
      </c>
      <c r="H878" s="76"/>
      <c r="I878" s="79">
        <f t="shared" si="27"/>
        <v>0</v>
      </c>
      <c r="J878" s="78" t="str">
        <f t="shared" si="26"/>
        <v/>
      </c>
    </row>
    <row r="879" spans="1:10">
      <c r="A879" s="16">
        <v>878</v>
      </c>
      <c r="B879" s="16" t="s">
        <v>9</v>
      </c>
      <c r="C879" s="16" t="s">
        <v>2714</v>
      </c>
      <c r="D879" s="16" t="s">
        <v>58</v>
      </c>
      <c r="E879" s="14">
        <v>79934</v>
      </c>
      <c r="F879" s="53">
        <v>10</v>
      </c>
      <c r="G879" s="113">
        <v>13.410000000000002</v>
      </c>
      <c r="H879" s="76"/>
      <c r="I879" s="79">
        <f t="shared" si="27"/>
        <v>0</v>
      </c>
      <c r="J879" s="78" t="str">
        <f t="shared" si="26"/>
        <v/>
      </c>
    </row>
    <row r="880" spans="1:10">
      <c r="A880" s="16">
        <v>879</v>
      </c>
      <c r="B880" s="16" t="s">
        <v>9</v>
      </c>
      <c r="C880" s="16" t="s">
        <v>10851</v>
      </c>
      <c r="D880" s="16" t="s">
        <v>675</v>
      </c>
      <c r="E880" s="14">
        <v>97153</v>
      </c>
      <c r="F880" s="53">
        <f>16+2</f>
        <v>18</v>
      </c>
      <c r="G880" s="113">
        <v>3.9766666666666666</v>
      </c>
      <c r="H880" s="76"/>
      <c r="I880" s="79">
        <f t="shared" si="27"/>
        <v>0</v>
      </c>
      <c r="J880" s="78" t="str">
        <f t="shared" si="26"/>
        <v/>
      </c>
    </row>
    <row r="881" spans="1:10">
      <c r="A881" s="16">
        <v>880</v>
      </c>
      <c r="B881" s="16" t="s">
        <v>9</v>
      </c>
      <c r="C881" s="16" t="s">
        <v>10850</v>
      </c>
      <c r="D881" s="16" t="s">
        <v>10849</v>
      </c>
      <c r="E881" s="14">
        <v>78943</v>
      </c>
      <c r="F881" s="53">
        <v>5</v>
      </c>
      <c r="G881" s="113">
        <v>3615.0749999999998</v>
      </c>
      <c r="H881" s="76"/>
      <c r="I881" s="79">
        <f t="shared" si="27"/>
        <v>0</v>
      </c>
      <c r="J881" s="78" t="str">
        <f t="shared" si="26"/>
        <v/>
      </c>
    </row>
    <row r="882" spans="1:10">
      <c r="A882" s="16">
        <v>881</v>
      </c>
      <c r="B882" s="16" t="s">
        <v>9</v>
      </c>
      <c r="C882" s="16" t="s">
        <v>10848</v>
      </c>
      <c r="D882" s="16" t="s">
        <v>10716</v>
      </c>
      <c r="E882" s="14">
        <v>78943</v>
      </c>
      <c r="F882" s="53">
        <v>5</v>
      </c>
      <c r="G882" s="113">
        <v>192.345</v>
      </c>
      <c r="H882" s="76"/>
      <c r="I882" s="79">
        <f t="shared" si="27"/>
        <v>0</v>
      </c>
      <c r="J882" s="78" t="str">
        <f t="shared" si="26"/>
        <v/>
      </c>
    </row>
    <row r="883" spans="1:10">
      <c r="A883" s="16">
        <v>882</v>
      </c>
      <c r="B883" s="16" t="s">
        <v>9</v>
      </c>
      <c r="C883" s="16" t="s">
        <v>10847</v>
      </c>
      <c r="D883" s="16" t="s">
        <v>58</v>
      </c>
      <c r="E883" s="14" t="s">
        <v>2695</v>
      </c>
      <c r="F883" s="53">
        <v>15</v>
      </c>
      <c r="G883" s="113">
        <v>17.674999999999997</v>
      </c>
      <c r="H883" s="76"/>
      <c r="I883" s="79">
        <f t="shared" si="27"/>
        <v>0</v>
      </c>
      <c r="J883" s="78" t="str">
        <f t="shared" si="26"/>
        <v/>
      </c>
    </row>
    <row r="884" spans="1:10">
      <c r="A884" s="16">
        <v>883</v>
      </c>
      <c r="B884" s="16" t="s">
        <v>9</v>
      </c>
      <c r="C884" s="16" t="s">
        <v>10846</v>
      </c>
      <c r="D884" s="16" t="s">
        <v>10845</v>
      </c>
      <c r="E884" s="14">
        <v>8071</v>
      </c>
      <c r="F884" s="53">
        <v>5</v>
      </c>
      <c r="G884" s="113">
        <v>3335.2049999999999</v>
      </c>
      <c r="H884" s="76"/>
      <c r="I884" s="79">
        <f>H884*F884</f>
        <v>0</v>
      </c>
      <c r="J884" s="78" t="str">
        <f>IF(H:H&gt;G:G, "Above Estimated Unit Price", "")</f>
        <v/>
      </c>
    </row>
    <row r="885" spans="1:10">
      <c r="G885" s="113">
        <f>SUMPRODUCT(F2:F884,G2:G884)</f>
        <v>4477562.7817999991</v>
      </c>
      <c r="I885" s="101">
        <f>SUM(I2:I884)</f>
        <v>0</v>
      </c>
    </row>
  </sheetData>
  <sheetProtection selectLockedCells="1" selectUnlockedCells="1"/>
  <dataConsolidate>
    <dataRefs count="1">
      <dataRef ref="A2:A12" sheet="CONSUMO P3" r:id="rId1"/>
    </dataRefs>
  </dataConsolidate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2"/>
  <headerFooter alignWithMargins="0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J847"/>
  <sheetViews>
    <sheetView zoomScale="80" zoomScaleNormal="80" workbookViewId="0">
      <pane ySplit="1" topLeftCell="A822" activePane="bottomLeft" state="frozen"/>
      <selection activeCell="B1" sqref="B1"/>
      <selection pane="bottomLeft" activeCell="F847" sqref="F847"/>
    </sheetView>
  </sheetViews>
  <sheetFormatPr defaultRowHeight="15"/>
  <cols>
    <col min="1" max="2" width="5.140625" style="18" bestFit="1" customWidth="1"/>
    <col min="3" max="3" width="19.28515625" style="18" customWidth="1"/>
    <col min="4" max="4" width="33.85546875" style="18" customWidth="1"/>
    <col min="5" max="5" width="7.140625" style="41" bestFit="1" customWidth="1"/>
    <col min="6" max="6" width="12.140625" style="20" customWidth="1"/>
    <col min="7" max="7" width="20.5703125" style="57" customWidth="1"/>
    <col min="8" max="8" width="10.85546875" style="91" bestFit="1" customWidth="1"/>
    <col min="9" max="9" width="14.85546875" style="91" bestFit="1" customWidth="1"/>
    <col min="10" max="10" width="24.85546875" style="91" bestFit="1" customWidth="1"/>
    <col min="11" max="16384" width="9.140625" style="18"/>
  </cols>
  <sheetData>
    <row r="1" spans="1:10" ht="25.5">
      <c r="A1" s="69" t="s">
        <v>2656</v>
      </c>
      <c r="B1" s="69" t="s">
        <v>0</v>
      </c>
      <c r="C1" s="69" t="s">
        <v>2655</v>
      </c>
      <c r="D1" s="69" t="s">
        <v>2654</v>
      </c>
      <c r="E1" s="70" t="s">
        <v>2653</v>
      </c>
      <c r="F1" s="69" t="s">
        <v>14050</v>
      </c>
      <c r="G1" s="71" t="s">
        <v>14051</v>
      </c>
      <c r="H1" s="71" t="s">
        <v>14052</v>
      </c>
      <c r="I1" s="69" t="s">
        <v>14053</v>
      </c>
      <c r="J1" s="69" t="s">
        <v>14054</v>
      </c>
    </row>
    <row r="2" spans="1:10">
      <c r="A2" s="25">
        <v>1</v>
      </c>
      <c r="B2" s="25" t="s">
        <v>5</v>
      </c>
      <c r="C2" s="25" t="s">
        <v>2927</v>
      </c>
      <c r="D2" s="25" t="s">
        <v>12837</v>
      </c>
      <c r="E2" s="42">
        <v>83326</v>
      </c>
      <c r="F2" s="24">
        <v>32</v>
      </c>
      <c r="G2" s="56">
        <v>1983.87</v>
      </c>
      <c r="H2" s="76"/>
      <c r="I2" s="79">
        <f>H2*F2</f>
        <v>0</v>
      </c>
      <c r="J2" s="78" t="str">
        <f t="shared" ref="J2:J65" si="0">IF(H:H&gt;G:G, "Above Estimated Unit Price", "")</f>
        <v/>
      </c>
    </row>
    <row r="3" spans="1:10">
      <c r="A3" s="25">
        <v>2</v>
      </c>
      <c r="B3" s="25" t="s">
        <v>5</v>
      </c>
      <c r="C3" s="25" t="s">
        <v>12836</v>
      </c>
      <c r="D3" s="25" t="s">
        <v>12109</v>
      </c>
      <c r="E3" s="42" t="s">
        <v>12835</v>
      </c>
      <c r="F3" s="24">
        <v>5</v>
      </c>
      <c r="G3" s="56">
        <v>85.37</v>
      </c>
      <c r="H3" s="76"/>
      <c r="I3" s="79">
        <f t="shared" ref="I3:I66" si="1">H3*F3</f>
        <v>0</v>
      </c>
      <c r="J3" s="78" t="str">
        <f t="shared" si="0"/>
        <v/>
      </c>
    </row>
    <row r="4" spans="1:10">
      <c r="A4" s="25">
        <v>3</v>
      </c>
      <c r="B4" s="25" t="s">
        <v>5</v>
      </c>
      <c r="C4" s="25" t="s">
        <v>3955</v>
      </c>
      <c r="D4" s="25" t="s">
        <v>193</v>
      </c>
      <c r="E4" s="42">
        <v>72914</v>
      </c>
      <c r="F4" s="24">
        <v>94</v>
      </c>
      <c r="G4" s="56">
        <v>7.8499999999999988</v>
      </c>
      <c r="H4" s="76"/>
      <c r="I4" s="79">
        <f t="shared" si="1"/>
        <v>0</v>
      </c>
      <c r="J4" s="78" t="str">
        <f t="shared" si="0"/>
        <v/>
      </c>
    </row>
    <row r="5" spans="1:10">
      <c r="A5" s="25">
        <v>4</v>
      </c>
      <c r="B5" s="25" t="s">
        <v>5</v>
      </c>
      <c r="C5" s="25" t="s">
        <v>3955</v>
      </c>
      <c r="D5" s="25" t="s">
        <v>193</v>
      </c>
      <c r="E5" s="42">
        <v>8108</v>
      </c>
      <c r="F5" s="24">
        <v>70</v>
      </c>
      <c r="G5" s="56">
        <v>7.8499999999999988</v>
      </c>
      <c r="H5" s="76"/>
      <c r="I5" s="79">
        <f t="shared" si="1"/>
        <v>0</v>
      </c>
      <c r="J5" s="78" t="str">
        <f t="shared" si="0"/>
        <v/>
      </c>
    </row>
    <row r="6" spans="1:10">
      <c r="A6" s="25">
        <v>5</v>
      </c>
      <c r="B6" s="25" t="s">
        <v>5</v>
      </c>
      <c r="C6" s="25" t="s">
        <v>12834</v>
      </c>
      <c r="D6" s="25" t="s">
        <v>12833</v>
      </c>
      <c r="E6" s="42">
        <v>14448</v>
      </c>
      <c r="F6" s="24">
        <v>40</v>
      </c>
      <c r="G6" s="56">
        <v>30.42</v>
      </c>
      <c r="H6" s="76"/>
      <c r="I6" s="79">
        <f t="shared" si="1"/>
        <v>0</v>
      </c>
      <c r="J6" s="78" t="str">
        <f t="shared" si="0"/>
        <v/>
      </c>
    </row>
    <row r="7" spans="1:10">
      <c r="A7" s="25">
        <v>6</v>
      </c>
      <c r="B7" s="25" t="s">
        <v>5</v>
      </c>
      <c r="C7" s="25" t="s">
        <v>12832</v>
      </c>
      <c r="D7" s="25" t="s">
        <v>12831</v>
      </c>
      <c r="E7" s="42">
        <v>53655</v>
      </c>
      <c r="F7" s="24">
        <v>5</v>
      </c>
      <c r="G7" s="56">
        <v>74</v>
      </c>
      <c r="H7" s="76"/>
      <c r="I7" s="79">
        <f t="shared" si="1"/>
        <v>0</v>
      </c>
      <c r="J7" s="78" t="str">
        <f t="shared" si="0"/>
        <v/>
      </c>
    </row>
    <row r="8" spans="1:10">
      <c r="A8" s="25">
        <v>7</v>
      </c>
      <c r="B8" s="25" t="s">
        <v>5</v>
      </c>
      <c r="C8" s="25" t="s">
        <v>8595</v>
      </c>
      <c r="D8" s="25" t="s">
        <v>12051</v>
      </c>
      <c r="E8" s="42" t="s">
        <v>2812</v>
      </c>
      <c r="F8" s="24">
        <v>5</v>
      </c>
      <c r="G8" s="56">
        <v>14.226666666666667</v>
      </c>
      <c r="H8" s="76"/>
      <c r="I8" s="79">
        <f t="shared" si="1"/>
        <v>0</v>
      </c>
      <c r="J8" s="78" t="str">
        <f t="shared" si="0"/>
        <v/>
      </c>
    </row>
    <row r="9" spans="1:10">
      <c r="A9" s="25">
        <v>8</v>
      </c>
      <c r="B9" s="25" t="s">
        <v>5</v>
      </c>
      <c r="C9" s="25" t="s">
        <v>12830</v>
      </c>
      <c r="D9" s="25" t="s">
        <v>193</v>
      </c>
      <c r="E9" s="42">
        <v>8806</v>
      </c>
      <c r="F9" s="24">
        <v>26</v>
      </c>
      <c r="G9" s="56">
        <v>7.18</v>
      </c>
      <c r="H9" s="76"/>
      <c r="I9" s="79">
        <f t="shared" si="1"/>
        <v>0</v>
      </c>
      <c r="J9" s="78" t="str">
        <f t="shared" si="0"/>
        <v/>
      </c>
    </row>
    <row r="10" spans="1:10">
      <c r="A10" s="25">
        <v>9</v>
      </c>
      <c r="B10" s="25" t="s">
        <v>5</v>
      </c>
      <c r="C10" s="25" t="s">
        <v>12829</v>
      </c>
      <c r="D10" s="25" t="s">
        <v>115</v>
      </c>
      <c r="E10" s="42">
        <v>30525</v>
      </c>
      <c r="F10" s="24">
        <v>20</v>
      </c>
      <c r="G10" s="56">
        <v>243.70000000000002</v>
      </c>
      <c r="H10" s="76"/>
      <c r="I10" s="79">
        <f t="shared" si="1"/>
        <v>0</v>
      </c>
      <c r="J10" s="78" t="str">
        <f t="shared" si="0"/>
        <v/>
      </c>
    </row>
    <row r="11" spans="1:10">
      <c r="A11" s="25">
        <v>10</v>
      </c>
      <c r="B11" s="25" t="s">
        <v>5</v>
      </c>
      <c r="C11" s="25" t="s">
        <v>12828</v>
      </c>
      <c r="D11" s="25" t="s">
        <v>12827</v>
      </c>
      <c r="E11" s="42">
        <v>64560</v>
      </c>
      <c r="F11" s="24">
        <v>332</v>
      </c>
      <c r="G11" s="56">
        <v>28</v>
      </c>
      <c r="H11" s="76"/>
      <c r="I11" s="79">
        <f t="shared" si="1"/>
        <v>0</v>
      </c>
      <c r="J11" s="78" t="str">
        <f t="shared" si="0"/>
        <v/>
      </c>
    </row>
    <row r="12" spans="1:10">
      <c r="A12" s="25">
        <v>11</v>
      </c>
      <c r="B12" s="25" t="s">
        <v>5</v>
      </c>
      <c r="C12" s="25" t="s">
        <v>12826</v>
      </c>
      <c r="D12" s="25" t="s">
        <v>11962</v>
      </c>
      <c r="E12" s="42">
        <v>64560</v>
      </c>
      <c r="F12" s="24">
        <v>6</v>
      </c>
      <c r="G12" s="56">
        <v>15.1</v>
      </c>
      <c r="H12" s="76"/>
      <c r="I12" s="79">
        <f t="shared" si="1"/>
        <v>0</v>
      </c>
      <c r="J12" s="78" t="str">
        <f t="shared" si="0"/>
        <v/>
      </c>
    </row>
    <row r="13" spans="1:10">
      <c r="A13" s="25">
        <v>12</v>
      </c>
      <c r="B13" s="25" t="s">
        <v>5</v>
      </c>
      <c r="C13" s="25" t="s">
        <v>12825</v>
      </c>
      <c r="D13" s="25" t="s">
        <v>12824</v>
      </c>
      <c r="E13" s="42" t="s">
        <v>11976</v>
      </c>
      <c r="F13" s="24">
        <v>12</v>
      </c>
      <c r="G13" s="56">
        <v>239</v>
      </c>
      <c r="H13" s="76"/>
      <c r="I13" s="79">
        <f t="shared" si="1"/>
        <v>0</v>
      </c>
      <c r="J13" s="78" t="str">
        <f t="shared" si="0"/>
        <v/>
      </c>
    </row>
    <row r="14" spans="1:10">
      <c r="A14" s="25">
        <v>13</v>
      </c>
      <c r="B14" s="25" t="s">
        <v>5</v>
      </c>
      <c r="C14" s="25" t="s">
        <v>12823</v>
      </c>
      <c r="D14" s="25" t="s">
        <v>12822</v>
      </c>
      <c r="E14" s="42">
        <v>64560</v>
      </c>
      <c r="F14" s="24">
        <v>5</v>
      </c>
      <c r="G14" s="56">
        <v>190</v>
      </c>
      <c r="H14" s="76"/>
      <c r="I14" s="79">
        <f t="shared" si="1"/>
        <v>0</v>
      </c>
      <c r="J14" s="78" t="str">
        <f t="shared" si="0"/>
        <v/>
      </c>
    </row>
    <row r="15" spans="1:10">
      <c r="A15" s="25">
        <v>14</v>
      </c>
      <c r="B15" s="25" t="s">
        <v>5</v>
      </c>
      <c r="C15" s="25" t="s">
        <v>12821</v>
      </c>
      <c r="D15" s="25" t="s">
        <v>12820</v>
      </c>
      <c r="E15" s="42" t="s">
        <v>2657</v>
      </c>
      <c r="F15" s="24">
        <v>1302</v>
      </c>
      <c r="G15" s="56">
        <v>3</v>
      </c>
      <c r="H15" s="76"/>
      <c r="I15" s="79">
        <f t="shared" si="1"/>
        <v>0</v>
      </c>
      <c r="J15" s="78" t="str">
        <f t="shared" si="0"/>
        <v/>
      </c>
    </row>
    <row r="16" spans="1:10">
      <c r="A16" s="25">
        <v>15</v>
      </c>
      <c r="B16" s="25" t="s">
        <v>5</v>
      </c>
      <c r="C16" s="25" t="s">
        <v>12819</v>
      </c>
      <c r="D16" s="25" t="s">
        <v>12818</v>
      </c>
      <c r="E16" s="42" t="s">
        <v>2657</v>
      </c>
      <c r="F16" s="24">
        <v>12</v>
      </c>
      <c r="G16" s="56">
        <v>65</v>
      </c>
      <c r="H16" s="76"/>
      <c r="I16" s="79">
        <f t="shared" si="1"/>
        <v>0</v>
      </c>
      <c r="J16" s="78" t="str">
        <f t="shared" si="0"/>
        <v/>
      </c>
    </row>
    <row r="17" spans="1:10">
      <c r="A17" s="25">
        <v>16</v>
      </c>
      <c r="B17" s="25" t="s">
        <v>5</v>
      </c>
      <c r="C17" s="25" t="s">
        <v>12817</v>
      </c>
      <c r="D17" s="25" t="s">
        <v>12816</v>
      </c>
      <c r="E17" s="42" t="s">
        <v>106</v>
      </c>
      <c r="F17" s="24">
        <v>10</v>
      </c>
      <c r="G17" s="56">
        <v>134</v>
      </c>
      <c r="H17" s="76"/>
      <c r="I17" s="79">
        <f t="shared" si="1"/>
        <v>0</v>
      </c>
      <c r="J17" s="78" t="str">
        <f t="shared" si="0"/>
        <v/>
      </c>
    </row>
    <row r="18" spans="1:10">
      <c r="A18" s="25">
        <v>17</v>
      </c>
      <c r="B18" s="25" t="s">
        <v>5</v>
      </c>
      <c r="C18" s="25" t="s">
        <v>12815</v>
      </c>
      <c r="D18" s="25" t="s">
        <v>12814</v>
      </c>
      <c r="E18" s="42" t="s">
        <v>2657</v>
      </c>
      <c r="F18" s="24">
        <v>16</v>
      </c>
      <c r="G18" s="56">
        <v>139.69999999999999</v>
      </c>
      <c r="H18" s="76"/>
      <c r="I18" s="79">
        <f t="shared" si="1"/>
        <v>0</v>
      </c>
      <c r="J18" s="78" t="str">
        <f t="shared" si="0"/>
        <v/>
      </c>
    </row>
    <row r="19" spans="1:10">
      <c r="A19" s="25">
        <v>18</v>
      </c>
      <c r="B19" s="25" t="s">
        <v>5</v>
      </c>
      <c r="C19" s="25" t="s">
        <v>12813</v>
      </c>
      <c r="D19" s="25" t="s">
        <v>12812</v>
      </c>
      <c r="E19" s="42" t="s">
        <v>2657</v>
      </c>
      <c r="F19" s="24">
        <v>9</v>
      </c>
      <c r="G19" s="56">
        <v>63.43</v>
      </c>
      <c r="H19" s="76"/>
      <c r="I19" s="79">
        <f t="shared" si="1"/>
        <v>0</v>
      </c>
      <c r="J19" s="78" t="str">
        <f t="shared" si="0"/>
        <v/>
      </c>
    </row>
    <row r="20" spans="1:10">
      <c r="A20" s="25">
        <v>19</v>
      </c>
      <c r="B20" s="25" t="s">
        <v>5</v>
      </c>
      <c r="C20" s="25" t="s">
        <v>12811</v>
      </c>
      <c r="D20" s="25" t="s">
        <v>12810</v>
      </c>
      <c r="E20" s="42" t="s">
        <v>2657</v>
      </c>
      <c r="F20" s="24">
        <v>80</v>
      </c>
      <c r="G20" s="56">
        <v>7509.5</v>
      </c>
      <c r="H20" s="76"/>
      <c r="I20" s="79">
        <f t="shared" si="1"/>
        <v>0</v>
      </c>
      <c r="J20" s="78" t="str">
        <f t="shared" si="0"/>
        <v/>
      </c>
    </row>
    <row r="21" spans="1:10">
      <c r="A21" s="25">
        <v>20</v>
      </c>
      <c r="B21" s="25" t="s">
        <v>5</v>
      </c>
      <c r="C21" s="25" t="s">
        <v>12809</v>
      </c>
      <c r="D21" s="25" t="s">
        <v>12808</v>
      </c>
      <c r="E21" s="42" t="s">
        <v>2657</v>
      </c>
      <c r="F21" s="24">
        <v>14</v>
      </c>
      <c r="G21" s="56">
        <v>26</v>
      </c>
      <c r="H21" s="76"/>
      <c r="I21" s="79">
        <f t="shared" si="1"/>
        <v>0</v>
      </c>
      <c r="J21" s="78" t="str">
        <f t="shared" si="0"/>
        <v/>
      </c>
    </row>
    <row r="22" spans="1:10">
      <c r="A22" s="25">
        <v>21</v>
      </c>
      <c r="B22" s="25" t="s">
        <v>5</v>
      </c>
      <c r="C22" s="25" t="s">
        <v>10829</v>
      </c>
      <c r="D22" s="25" t="s">
        <v>10021</v>
      </c>
      <c r="E22" s="42" t="s">
        <v>5677</v>
      </c>
      <c r="F22" s="24">
        <v>54</v>
      </c>
      <c r="G22" s="56">
        <v>34.036666666666669</v>
      </c>
      <c r="H22" s="76"/>
      <c r="I22" s="79">
        <f t="shared" si="1"/>
        <v>0</v>
      </c>
      <c r="J22" s="78" t="str">
        <f t="shared" si="0"/>
        <v/>
      </c>
    </row>
    <row r="23" spans="1:10">
      <c r="A23" s="25">
        <v>22</v>
      </c>
      <c r="B23" s="25" t="s">
        <v>5</v>
      </c>
      <c r="C23" s="25" t="s">
        <v>10829</v>
      </c>
      <c r="D23" s="25" t="s">
        <v>10021</v>
      </c>
      <c r="E23" s="42">
        <v>1212</v>
      </c>
      <c r="F23" s="24">
        <v>5</v>
      </c>
      <c r="G23" s="56">
        <v>36.993333333333332</v>
      </c>
      <c r="H23" s="76"/>
      <c r="I23" s="79">
        <f t="shared" si="1"/>
        <v>0</v>
      </c>
      <c r="J23" s="78" t="str">
        <f t="shared" si="0"/>
        <v/>
      </c>
    </row>
    <row r="24" spans="1:10">
      <c r="A24" s="25">
        <v>23</v>
      </c>
      <c r="B24" s="25" t="s">
        <v>5</v>
      </c>
      <c r="C24" s="25" t="s">
        <v>12807</v>
      </c>
      <c r="D24" s="25" t="s">
        <v>12806</v>
      </c>
      <c r="E24" s="42" t="s">
        <v>2657</v>
      </c>
      <c r="F24" s="24">
        <v>36</v>
      </c>
      <c r="G24" s="56">
        <v>272.47000000000003</v>
      </c>
      <c r="H24" s="76"/>
      <c r="I24" s="79">
        <f t="shared" si="1"/>
        <v>0</v>
      </c>
      <c r="J24" s="78" t="str">
        <f t="shared" si="0"/>
        <v/>
      </c>
    </row>
    <row r="25" spans="1:10">
      <c r="A25" s="25">
        <v>24</v>
      </c>
      <c r="B25" s="25" t="s">
        <v>5</v>
      </c>
      <c r="C25" s="25" t="s">
        <v>12805</v>
      </c>
      <c r="D25" s="25" t="s">
        <v>12804</v>
      </c>
      <c r="E25" s="42" t="s">
        <v>2657</v>
      </c>
      <c r="F25" s="24">
        <v>60</v>
      </c>
      <c r="G25" s="56">
        <v>988</v>
      </c>
      <c r="H25" s="76"/>
      <c r="I25" s="79">
        <f t="shared" si="1"/>
        <v>0</v>
      </c>
      <c r="J25" s="78" t="str">
        <f t="shared" si="0"/>
        <v/>
      </c>
    </row>
    <row r="26" spans="1:10">
      <c r="A26" s="25">
        <v>25</v>
      </c>
      <c r="B26" s="25" t="s">
        <v>5</v>
      </c>
      <c r="C26" s="25" t="s">
        <v>12803</v>
      </c>
      <c r="D26" s="25" t="s">
        <v>11669</v>
      </c>
      <c r="E26" s="42">
        <v>55635</v>
      </c>
      <c r="F26" s="24">
        <v>5</v>
      </c>
      <c r="G26" s="56">
        <v>33.286666666666669</v>
      </c>
      <c r="H26" s="76"/>
      <c r="I26" s="79">
        <f t="shared" si="1"/>
        <v>0</v>
      </c>
      <c r="J26" s="78" t="str">
        <f t="shared" si="0"/>
        <v/>
      </c>
    </row>
    <row r="27" spans="1:10">
      <c r="A27" s="25">
        <v>26</v>
      </c>
      <c r="B27" s="25" t="s">
        <v>5</v>
      </c>
      <c r="C27" s="25" t="s">
        <v>12802</v>
      </c>
      <c r="D27" s="25" t="s">
        <v>12801</v>
      </c>
      <c r="E27" s="42">
        <v>72914</v>
      </c>
      <c r="F27" s="24">
        <v>8</v>
      </c>
      <c r="G27" s="56">
        <v>14.63</v>
      </c>
      <c r="H27" s="76"/>
      <c r="I27" s="79">
        <f t="shared" si="1"/>
        <v>0</v>
      </c>
      <c r="J27" s="78" t="str">
        <f t="shared" si="0"/>
        <v/>
      </c>
    </row>
    <row r="28" spans="1:10">
      <c r="A28" s="25">
        <v>27</v>
      </c>
      <c r="B28" s="25" t="s">
        <v>5</v>
      </c>
      <c r="C28" s="25" t="s">
        <v>12800</v>
      </c>
      <c r="D28" s="25" t="s">
        <v>12229</v>
      </c>
      <c r="E28" s="42" t="s">
        <v>12799</v>
      </c>
      <c r="F28" s="24">
        <v>82</v>
      </c>
      <c r="G28" s="56">
        <v>3.48</v>
      </c>
      <c r="H28" s="76"/>
      <c r="I28" s="79">
        <f t="shared" si="1"/>
        <v>0</v>
      </c>
      <c r="J28" s="78" t="str">
        <f t="shared" si="0"/>
        <v/>
      </c>
    </row>
    <row r="29" spans="1:10">
      <c r="A29" s="25">
        <v>28</v>
      </c>
      <c r="B29" s="25" t="s">
        <v>5</v>
      </c>
      <c r="C29" s="25" t="s">
        <v>12798</v>
      </c>
      <c r="D29" s="25" t="s">
        <v>1332</v>
      </c>
      <c r="E29" s="42" t="s">
        <v>2812</v>
      </c>
      <c r="F29" s="24">
        <v>8</v>
      </c>
      <c r="G29" s="56">
        <v>45.783333333333331</v>
      </c>
      <c r="H29" s="76"/>
      <c r="I29" s="79">
        <f t="shared" si="1"/>
        <v>0</v>
      </c>
      <c r="J29" s="78" t="str">
        <f t="shared" si="0"/>
        <v/>
      </c>
    </row>
    <row r="30" spans="1:10">
      <c r="A30" s="25">
        <v>29</v>
      </c>
      <c r="B30" s="25" t="s">
        <v>5</v>
      </c>
      <c r="C30" s="25" t="s">
        <v>12797</v>
      </c>
      <c r="D30" s="25" t="s">
        <v>2189</v>
      </c>
      <c r="E30" s="42">
        <v>80254</v>
      </c>
      <c r="F30" s="24">
        <v>25</v>
      </c>
      <c r="G30" s="56">
        <v>24.97</v>
      </c>
      <c r="H30" s="76"/>
      <c r="I30" s="79">
        <f t="shared" si="1"/>
        <v>0</v>
      </c>
      <c r="J30" s="78" t="str">
        <f t="shared" si="0"/>
        <v/>
      </c>
    </row>
    <row r="31" spans="1:10">
      <c r="A31" s="25">
        <v>30</v>
      </c>
      <c r="B31" s="25" t="s">
        <v>5</v>
      </c>
      <c r="C31" s="25" t="s">
        <v>12796</v>
      </c>
      <c r="D31" s="25" t="s">
        <v>51</v>
      </c>
      <c r="E31" s="42" t="s">
        <v>2812</v>
      </c>
      <c r="F31" s="24">
        <v>44</v>
      </c>
      <c r="G31" s="56">
        <v>2.36</v>
      </c>
      <c r="H31" s="76"/>
      <c r="I31" s="79">
        <f t="shared" si="1"/>
        <v>0</v>
      </c>
      <c r="J31" s="78" t="str">
        <f t="shared" si="0"/>
        <v/>
      </c>
    </row>
    <row r="32" spans="1:10">
      <c r="A32" s="25">
        <v>31</v>
      </c>
      <c r="B32" s="25" t="s">
        <v>5</v>
      </c>
      <c r="C32" s="25" t="s">
        <v>12795</v>
      </c>
      <c r="D32" s="25" t="s">
        <v>12794</v>
      </c>
      <c r="E32" s="42">
        <v>80254</v>
      </c>
      <c r="F32" s="24">
        <v>8</v>
      </c>
      <c r="G32" s="56">
        <v>114.16666666666667</v>
      </c>
      <c r="H32" s="76"/>
      <c r="I32" s="79">
        <f t="shared" si="1"/>
        <v>0</v>
      </c>
      <c r="J32" s="78" t="str">
        <f t="shared" si="0"/>
        <v/>
      </c>
    </row>
    <row r="33" spans="1:10">
      <c r="A33" s="25">
        <v>32</v>
      </c>
      <c r="B33" s="25" t="s">
        <v>5</v>
      </c>
      <c r="C33" s="25" t="s">
        <v>12793</v>
      </c>
      <c r="D33" s="25" t="s">
        <v>1531</v>
      </c>
      <c r="E33" s="42">
        <v>80254</v>
      </c>
      <c r="F33" s="24">
        <v>35</v>
      </c>
      <c r="G33" s="56">
        <v>29.09</v>
      </c>
      <c r="H33" s="76"/>
      <c r="I33" s="79">
        <f t="shared" si="1"/>
        <v>0</v>
      </c>
      <c r="J33" s="78" t="str">
        <f t="shared" si="0"/>
        <v/>
      </c>
    </row>
    <row r="34" spans="1:10">
      <c r="A34" s="25">
        <v>33</v>
      </c>
      <c r="B34" s="25" t="s">
        <v>5</v>
      </c>
      <c r="C34" s="25" t="s">
        <v>12792</v>
      </c>
      <c r="D34" s="25" t="s">
        <v>1033</v>
      </c>
      <c r="E34" s="42" t="s">
        <v>12791</v>
      </c>
      <c r="F34" s="24">
        <v>17</v>
      </c>
      <c r="G34" s="56">
        <v>9.23</v>
      </c>
      <c r="H34" s="76"/>
      <c r="I34" s="79">
        <f t="shared" si="1"/>
        <v>0</v>
      </c>
      <c r="J34" s="78" t="str">
        <f t="shared" si="0"/>
        <v/>
      </c>
    </row>
    <row r="35" spans="1:10">
      <c r="A35" s="25">
        <v>34</v>
      </c>
      <c r="B35" s="25" t="s">
        <v>5</v>
      </c>
      <c r="C35" s="25" t="s">
        <v>12790</v>
      </c>
      <c r="D35" s="25" t="s">
        <v>12789</v>
      </c>
      <c r="E35" s="42" t="s">
        <v>2812</v>
      </c>
      <c r="F35" s="24">
        <v>10</v>
      </c>
      <c r="G35" s="56">
        <v>19.149999999999999</v>
      </c>
      <c r="H35" s="76"/>
      <c r="I35" s="79">
        <f t="shared" si="1"/>
        <v>0</v>
      </c>
      <c r="J35" s="78" t="str">
        <f t="shared" si="0"/>
        <v/>
      </c>
    </row>
    <row r="36" spans="1:10">
      <c r="A36" s="25">
        <v>35</v>
      </c>
      <c r="B36" s="25" t="s">
        <v>5</v>
      </c>
      <c r="C36" s="25" t="s">
        <v>12788</v>
      </c>
      <c r="D36" s="25" t="s">
        <v>120</v>
      </c>
      <c r="E36" s="42" t="s">
        <v>12787</v>
      </c>
      <c r="F36" s="24">
        <v>16</v>
      </c>
      <c r="G36" s="56">
        <v>102.03</v>
      </c>
      <c r="H36" s="76"/>
      <c r="I36" s="79">
        <f t="shared" si="1"/>
        <v>0</v>
      </c>
      <c r="J36" s="78" t="str">
        <f t="shared" si="0"/>
        <v/>
      </c>
    </row>
    <row r="37" spans="1:10">
      <c r="A37" s="25">
        <v>36</v>
      </c>
      <c r="B37" s="25" t="s">
        <v>5</v>
      </c>
      <c r="C37" s="25" t="s">
        <v>12786</v>
      </c>
      <c r="D37" s="25" t="s">
        <v>12168</v>
      </c>
      <c r="E37" s="42">
        <v>80254</v>
      </c>
      <c r="F37" s="24">
        <v>8</v>
      </c>
      <c r="G37" s="56">
        <v>627.73</v>
      </c>
      <c r="H37" s="76"/>
      <c r="I37" s="79">
        <f t="shared" si="1"/>
        <v>0</v>
      </c>
      <c r="J37" s="78" t="str">
        <f t="shared" si="0"/>
        <v/>
      </c>
    </row>
    <row r="38" spans="1:10">
      <c r="A38" s="25">
        <v>37</v>
      </c>
      <c r="B38" s="25" t="s">
        <v>5</v>
      </c>
      <c r="C38" s="25" t="s">
        <v>12785</v>
      </c>
      <c r="D38" s="25" t="s">
        <v>12142</v>
      </c>
      <c r="E38" s="42">
        <v>80254</v>
      </c>
      <c r="F38" s="24">
        <v>26</v>
      </c>
      <c r="G38" s="56">
        <v>381.33</v>
      </c>
      <c r="H38" s="76"/>
      <c r="I38" s="79">
        <f t="shared" si="1"/>
        <v>0</v>
      </c>
      <c r="J38" s="78" t="str">
        <f t="shared" si="0"/>
        <v/>
      </c>
    </row>
    <row r="39" spans="1:10">
      <c r="A39" s="25">
        <v>38</v>
      </c>
      <c r="B39" s="25" t="s">
        <v>5</v>
      </c>
      <c r="C39" s="25" t="s">
        <v>12784</v>
      </c>
      <c r="D39" s="25" t="s">
        <v>12746</v>
      </c>
      <c r="E39" s="42">
        <v>80254</v>
      </c>
      <c r="F39" s="24">
        <v>5</v>
      </c>
      <c r="G39" s="56">
        <v>840.98</v>
      </c>
      <c r="H39" s="76"/>
      <c r="I39" s="79">
        <f t="shared" si="1"/>
        <v>0</v>
      </c>
      <c r="J39" s="78" t="str">
        <f t="shared" si="0"/>
        <v/>
      </c>
    </row>
    <row r="40" spans="1:10">
      <c r="A40" s="25">
        <v>39</v>
      </c>
      <c r="B40" s="25" t="s">
        <v>5</v>
      </c>
      <c r="C40" s="25" t="s">
        <v>12783</v>
      </c>
      <c r="D40" s="25" t="s">
        <v>12782</v>
      </c>
      <c r="E40" s="42" t="s">
        <v>2812</v>
      </c>
      <c r="F40" s="24">
        <v>7</v>
      </c>
      <c r="G40" s="56">
        <v>21.463333333333335</v>
      </c>
      <c r="H40" s="76"/>
      <c r="I40" s="79">
        <f t="shared" si="1"/>
        <v>0</v>
      </c>
      <c r="J40" s="78" t="str">
        <f t="shared" si="0"/>
        <v/>
      </c>
    </row>
    <row r="41" spans="1:10">
      <c r="A41" s="25">
        <v>40</v>
      </c>
      <c r="B41" s="25" t="s">
        <v>5</v>
      </c>
      <c r="C41" s="25" t="s">
        <v>12781</v>
      </c>
      <c r="D41" s="25" t="s">
        <v>2581</v>
      </c>
      <c r="E41" s="42">
        <v>80254</v>
      </c>
      <c r="F41" s="24">
        <v>152</v>
      </c>
      <c r="G41" s="56">
        <v>12.49</v>
      </c>
      <c r="H41" s="76"/>
      <c r="I41" s="79">
        <f t="shared" si="1"/>
        <v>0</v>
      </c>
      <c r="J41" s="78" t="str">
        <f t="shared" si="0"/>
        <v/>
      </c>
    </row>
    <row r="42" spans="1:10">
      <c r="A42" s="25">
        <v>41</v>
      </c>
      <c r="B42" s="25" t="s">
        <v>5</v>
      </c>
      <c r="C42" s="25" t="s">
        <v>12780</v>
      </c>
      <c r="D42" s="25" t="s">
        <v>12779</v>
      </c>
      <c r="E42" s="42" t="s">
        <v>2812</v>
      </c>
      <c r="F42" s="24">
        <v>29</v>
      </c>
      <c r="G42" s="56">
        <v>49.550000000000004</v>
      </c>
      <c r="H42" s="76"/>
      <c r="I42" s="79">
        <f t="shared" si="1"/>
        <v>0</v>
      </c>
      <c r="J42" s="78" t="str">
        <f t="shared" si="0"/>
        <v/>
      </c>
    </row>
    <row r="43" spans="1:10">
      <c r="A43" s="25">
        <v>42</v>
      </c>
      <c r="B43" s="25" t="s">
        <v>5</v>
      </c>
      <c r="C43" s="25" t="s">
        <v>12778</v>
      </c>
      <c r="D43" s="25" t="s">
        <v>1047</v>
      </c>
      <c r="E43" s="42" t="s">
        <v>2812</v>
      </c>
      <c r="F43" s="24">
        <v>288</v>
      </c>
      <c r="G43" s="56">
        <v>32.81</v>
      </c>
      <c r="H43" s="76"/>
      <c r="I43" s="79">
        <f t="shared" si="1"/>
        <v>0</v>
      </c>
      <c r="J43" s="78" t="str">
        <f t="shared" si="0"/>
        <v/>
      </c>
    </row>
    <row r="44" spans="1:10">
      <c r="A44" s="25">
        <v>43</v>
      </c>
      <c r="B44" s="25" t="s">
        <v>5</v>
      </c>
      <c r="C44" s="25" t="s">
        <v>12777</v>
      </c>
      <c r="D44" s="25" t="s">
        <v>766</v>
      </c>
      <c r="E44" s="42">
        <v>80254</v>
      </c>
      <c r="F44" s="24">
        <v>8</v>
      </c>
      <c r="G44" s="56">
        <v>6.67</v>
      </c>
      <c r="H44" s="76"/>
      <c r="I44" s="79">
        <f t="shared" si="1"/>
        <v>0</v>
      </c>
      <c r="J44" s="78" t="str">
        <f t="shared" si="0"/>
        <v/>
      </c>
    </row>
    <row r="45" spans="1:10">
      <c r="A45" s="25">
        <v>44</v>
      </c>
      <c r="B45" s="25" t="s">
        <v>5</v>
      </c>
      <c r="C45" s="25" t="s">
        <v>12776</v>
      </c>
      <c r="D45" s="25" t="s">
        <v>12775</v>
      </c>
      <c r="E45" s="42">
        <v>80254</v>
      </c>
      <c r="F45" s="24">
        <v>5</v>
      </c>
      <c r="G45" s="56">
        <v>131.25</v>
      </c>
      <c r="H45" s="76"/>
      <c r="I45" s="79">
        <f t="shared" si="1"/>
        <v>0</v>
      </c>
      <c r="J45" s="78" t="str">
        <f t="shared" si="0"/>
        <v/>
      </c>
    </row>
    <row r="46" spans="1:10">
      <c r="A46" s="25">
        <v>45</v>
      </c>
      <c r="B46" s="25" t="s">
        <v>5</v>
      </c>
      <c r="C46" s="25" t="s">
        <v>12774</v>
      </c>
      <c r="D46" s="25" t="s">
        <v>204</v>
      </c>
      <c r="E46" s="42">
        <v>80254</v>
      </c>
      <c r="F46" s="24">
        <v>29</v>
      </c>
      <c r="G46" s="56">
        <v>23.41</v>
      </c>
      <c r="H46" s="76"/>
      <c r="I46" s="79">
        <f t="shared" si="1"/>
        <v>0</v>
      </c>
      <c r="J46" s="78" t="str">
        <f t="shared" si="0"/>
        <v/>
      </c>
    </row>
    <row r="47" spans="1:10">
      <c r="A47" s="25">
        <v>46</v>
      </c>
      <c r="B47" s="25" t="s">
        <v>5</v>
      </c>
      <c r="C47" s="25" t="s">
        <v>12773</v>
      </c>
      <c r="D47" s="25" t="s">
        <v>12772</v>
      </c>
      <c r="E47" s="42">
        <v>80254</v>
      </c>
      <c r="F47" s="24">
        <v>70</v>
      </c>
      <c r="G47" s="56">
        <v>67.040000000000006</v>
      </c>
      <c r="H47" s="76"/>
      <c r="I47" s="79">
        <f t="shared" si="1"/>
        <v>0</v>
      </c>
      <c r="J47" s="78" t="str">
        <f t="shared" si="0"/>
        <v/>
      </c>
    </row>
    <row r="48" spans="1:10">
      <c r="A48" s="25">
        <v>47</v>
      </c>
      <c r="B48" s="25" t="s">
        <v>5</v>
      </c>
      <c r="C48" s="25" t="s">
        <v>12771</v>
      </c>
      <c r="D48" s="25" t="s">
        <v>12168</v>
      </c>
      <c r="E48" s="42">
        <v>80254</v>
      </c>
      <c r="F48" s="24">
        <v>5</v>
      </c>
      <c r="G48" s="56">
        <v>461.2</v>
      </c>
      <c r="H48" s="76"/>
      <c r="I48" s="79">
        <f t="shared" si="1"/>
        <v>0</v>
      </c>
      <c r="J48" s="78" t="str">
        <f t="shared" si="0"/>
        <v/>
      </c>
    </row>
    <row r="49" spans="1:10">
      <c r="A49" s="25">
        <v>48</v>
      </c>
      <c r="B49" s="25" t="s">
        <v>5</v>
      </c>
      <c r="C49" s="25" t="s">
        <v>12770</v>
      </c>
      <c r="D49" s="25" t="s">
        <v>1936</v>
      </c>
      <c r="E49" s="42">
        <v>80259</v>
      </c>
      <c r="F49" s="24">
        <v>5</v>
      </c>
      <c r="G49" s="56">
        <v>126.56</v>
      </c>
      <c r="H49" s="76"/>
      <c r="I49" s="79">
        <f t="shared" si="1"/>
        <v>0</v>
      </c>
      <c r="J49" s="78" t="str">
        <f t="shared" si="0"/>
        <v/>
      </c>
    </row>
    <row r="50" spans="1:10">
      <c r="A50" s="25">
        <v>49</v>
      </c>
      <c r="B50" s="25" t="s">
        <v>5</v>
      </c>
      <c r="C50" s="25" t="s">
        <v>12769</v>
      </c>
      <c r="D50" s="25" t="s">
        <v>1637</v>
      </c>
      <c r="E50" s="42">
        <v>80254</v>
      </c>
      <c r="F50" s="24">
        <v>28</v>
      </c>
      <c r="G50" s="56">
        <v>34.97</v>
      </c>
      <c r="H50" s="76"/>
      <c r="I50" s="79">
        <f t="shared" si="1"/>
        <v>0</v>
      </c>
      <c r="J50" s="78" t="str">
        <f t="shared" si="0"/>
        <v/>
      </c>
    </row>
    <row r="51" spans="1:10">
      <c r="A51" s="25">
        <v>50</v>
      </c>
      <c r="B51" s="25" t="s">
        <v>5</v>
      </c>
      <c r="C51" s="25" t="s">
        <v>12768</v>
      </c>
      <c r="D51" s="25" t="s">
        <v>9981</v>
      </c>
      <c r="E51" s="42">
        <v>80254</v>
      </c>
      <c r="F51" s="24">
        <v>66</v>
      </c>
      <c r="G51" s="56">
        <v>62.106666666666662</v>
      </c>
      <c r="H51" s="76"/>
      <c r="I51" s="79">
        <f t="shared" si="1"/>
        <v>0</v>
      </c>
      <c r="J51" s="78" t="str">
        <f t="shared" si="0"/>
        <v/>
      </c>
    </row>
    <row r="52" spans="1:10">
      <c r="A52" s="25">
        <v>51</v>
      </c>
      <c r="B52" s="25" t="s">
        <v>5</v>
      </c>
      <c r="C52" s="25" t="s">
        <v>12767</v>
      </c>
      <c r="D52" s="25" t="s">
        <v>12766</v>
      </c>
      <c r="E52" s="42">
        <v>80254</v>
      </c>
      <c r="F52" s="24">
        <v>180</v>
      </c>
      <c r="G52" s="56">
        <v>0.97</v>
      </c>
      <c r="H52" s="76"/>
      <c r="I52" s="79">
        <f t="shared" si="1"/>
        <v>0</v>
      </c>
      <c r="J52" s="78" t="str">
        <f t="shared" si="0"/>
        <v/>
      </c>
    </row>
    <row r="53" spans="1:10">
      <c r="A53" s="25">
        <v>52</v>
      </c>
      <c r="B53" s="25" t="s">
        <v>5</v>
      </c>
      <c r="C53" s="25" t="s">
        <v>12765</v>
      </c>
      <c r="D53" s="25" t="s">
        <v>12764</v>
      </c>
      <c r="E53" s="42">
        <v>80254</v>
      </c>
      <c r="F53" s="24">
        <v>145</v>
      </c>
      <c r="G53" s="56">
        <v>8</v>
      </c>
      <c r="H53" s="76"/>
      <c r="I53" s="79">
        <f t="shared" si="1"/>
        <v>0</v>
      </c>
      <c r="J53" s="78" t="str">
        <f t="shared" si="0"/>
        <v/>
      </c>
    </row>
    <row r="54" spans="1:10">
      <c r="A54" s="25">
        <v>53</v>
      </c>
      <c r="B54" s="25" t="s">
        <v>5</v>
      </c>
      <c r="C54" s="25" t="s">
        <v>12763</v>
      </c>
      <c r="D54" s="25" t="s">
        <v>78</v>
      </c>
      <c r="E54" s="42">
        <v>80254</v>
      </c>
      <c r="F54" s="24">
        <v>12</v>
      </c>
      <c r="G54" s="56">
        <v>10.376666666666667</v>
      </c>
      <c r="H54" s="76"/>
      <c r="I54" s="79">
        <f t="shared" si="1"/>
        <v>0</v>
      </c>
      <c r="J54" s="78" t="str">
        <f t="shared" si="0"/>
        <v/>
      </c>
    </row>
    <row r="55" spans="1:10">
      <c r="A55" s="25">
        <v>54</v>
      </c>
      <c r="B55" s="25" t="s">
        <v>5</v>
      </c>
      <c r="C55" s="25" t="s">
        <v>12762</v>
      </c>
      <c r="D55" s="25" t="s">
        <v>12761</v>
      </c>
      <c r="E55" s="42" t="s">
        <v>2812</v>
      </c>
      <c r="F55" s="24">
        <v>134</v>
      </c>
      <c r="G55" s="56">
        <v>34.29</v>
      </c>
      <c r="H55" s="76"/>
      <c r="I55" s="79">
        <f t="shared" si="1"/>
        <v>0</v>
      </c>
      <c r="J55" s="78" t="str">
        <f t="shared" si="0"/>
        <v/>
      </c>
    </row>
    <row r="56" spans="1:10">
      <c r="A56" s="25">
        <v>55</v>
      </c>
      <c r="B56" s="25" t="s">
        <v>5</v>
      </c>
      <c r="C56" s="25" t="s">
        <v>12760</v>
      </c>
      <c r="D56" s="25" t="s">
        <v>254</v>
      </c>
      <c r="E56" s="42">
        <v>80254</v>
      </c>
      <c r="F56" s="24">
        <v>12</v>
      </c>
      <c r="G56" s="56">
        <v>14.446666666666667</v>
      </c>
      <c r="H56" s="76"/>
      <c r="I56" s="79">
        <f t="shared" si="1"/>
        <v>0</v>
      </c>
      <c r="J56" s="78" t="str">
        <f t="shared" si="0"/>
        <v/>
      </c>
    </row>
    <row r="57" spans="1:10">
      <c r="A57" s="25">
        <v>56</v>
      </c>
      <c r="B57" s="25" t="s">
        <v>5</v>
      </c>
      <c r="C57" s="25" t="s">
        <v>12759</v>
      </c>
      <c r="D57" s="25" t="s">
        <v>11982</v>
      </c>
      <c r="E57" s="42">
        <v>80254</v>
      </c>
      <c r="F57" s="24">
        <v>5</v>
      </c>
      <c r="G57" s="56">
        <v>50.589999999999996</v>
      </c>
      <c r="H57" s="76"/>
      <c r="I57" s="79">
        <f t="shared" si="1"/>
        <v>0</v>
      </c>
      <c r="J57" s="78" t="str">
        <f t="shared" si="0"/>
        <v/>
      </c>
    </row>
    <row r="58" spans="1:10">
      <c r="A58" s="25">
        <v>57</v>
      </c>
      <c r="B58" s="25" t="s">
        <v>5</v>
      </c>
      <c r="C58" s="25" t="s">
        <v>12758</v>
      </c>
      <c r="D58" s="25" t="s">
        <v>12757</v>
      </c>
      <c r="E58" s="42" t="s">
        <v>50</v>
      </c>
      <c r="F58" s="24">
        <v>5</v>
      </c>
      <c r="G58" s="56">
        <v>60.57</v>
      </c>
      <c r="H58" s="76"/>
      <c r="I58" s="79">
        <f t="shared" si="1"/>
        <v>0</v>
      </c>
      <c r="J58" s="78" t="str">
        <f t="shared" si="0"/>
        <v/>
      </c>
    </row>
    <row r="59" spans="1:10">
      <c r="A59" s="25">
        <v>58</v>
      </c>
      <c r="B59" s="25" t="s">
        <v>5</v>
      </c>
      <c r="C59" s="25" t="s">
        <v>12756</v>
      </c>
      <c r="D59" s="25" t="s">
        <v>2067</v>
      </c>
      <c r="E59" s="42">
        <v>80254</v>
      </c>
      <c r="F59" s="24">
        <v>100</v>
      </c>
      <c r="G59" s="56">
        <v>76.489999999999995</v>
      </c>
      <c r="H59" s="76"/>
      <c r="I59" s="79">
        <f t="shared" si="1"/>
        <v>0</v>
      </c>
      <c r="J59" s="78" t="str">
        <f t="shared" si="0"/>
        <v/>
      </c>
    </row>
    <row r="60" spans="1:10">
      <c r="A60" s="25">
        <v>59</v>
      </c>
      <c r="B60" s="25" t="s">
        <v>5</v>
      </c>
      <c r="C60" s="25" t="s">
        <v>12755</v>
      </c>
      <c r="D60" s="25" t="s">
        <v>12750</v>
      </c>
      <c r="E60" s="42">
        <v>80254</v>
      </c>
      <c r="F60" s="24">
        <v>81</v>
      </c>
      <c r="G60" s="56">
        <v>737.14</v>
      </c>
      <c r="H60" s="76"/>
      <c r="I60" s="79">
        <f t="shared" si="1"/>
        <v>0</v>
      </c>
      <c r="J60" s="78" t="str">
        <f t="shared" si="0"/>
        <v/>
      </c>
    </row>
    <row r="61" spans="1:10">
      <c r="A61" s="25">
        <v>60</v>
      </c>
      <c r="B61" s="25" t="s">
        <v>5</v>
      </c>
      <c r="C61" s="25" t="s">
        <v>12754</v>
      </c>
      <c r="D61" s="25" t="s">
        <v>78</v>
      </c>
      <c r="E61" s="42">
        <v>80254</v>
      </c>
      <c r="F61" s="24">
        <v>66</v>
      </c>
      <c r="G61" s="56">
        <v>5.8266666666666671</v>
      </c>
      <c r="H61" s="76"/>
      <c r="I61" s="79">
        <f t="shared" si="1"/>
        <v>0</v>
      </c>
      <c r="J61" s="78" t="str">
        <f t="shared" si="0"/>
        <v/>
      </c>
    </row>
    <row r="62" spans="1:10">
      <c r="A62" s="25">
        <v>61</v>
      </c>
      <c r="B62" s="25" t="s">
        <v>5</v>
      </c>
      <c r="C62" s="25" t="s">
        <v>12753</v>
      </c>
      <c r="D62" s="25" t="s">
        <v>12752</v>
      </c>
      <c r="E62" s="42">
        <v>80254</v>
      </c>
      <c r="F62" s="24">
        <v>5</v>
      </c>
      <c r="G62" s="56">
        <v>48.83</v>
      </c>
      <c r="H62" s="76"/>
      <c r="I62" s="79">
        <f t="shared" si="1"/>
        <v>0</v>
      </c>
      <c r="J62" s="78" t="str">
        <f t="shared" si="0"/>
        <v/>
      </c>
    </row>
    <row r="63" spans="1:10">
      <c r="A63" s="25">
        <v>62</v>
      </c>
      <c r="B63" s="25" t="s">
        <v>5</v>
      </c>
      <c r="C63" s="25" t="s">
        <v>12751</v>
      </c>
      <c r="D63" s="25" t="s">
        <v>12750</v>
      </c>
      <c r="E63" s="42">
        <v>80254</v>
      </c>
      <c r="F63" s="24">
        <v>5</v>
      </c>
      <c r="G63" s="56">
        <v>255</v>
      </c>
      <c r="H63" s="76"/>
      <c r="I63" s="79">
        <f t="shared" si="1"/>
        <v>0</v>
      </c>
      <c r="J63" s="78" t="str">
        <f t="shared" si="0"/>
        <v/>
      </c>
    </row>
    <row r="64" spans="1:10">
      <c r="A64" s="25">
        <v>63</v>
      </c>
      <c r="B64" s="25" t="s">
        <v>5</v>
      </c>
      <c r="C64" s="25" t="s">
        <v>12749</v>
      </c>
      <c r="D64" s="25" t="s">
        <v>12748</v>
      </c>
      <c r="E64" s="42">
        <v>80254</v>
      </c>
      <c r="F64" s="24">
        <v>5</v>
      </c>
      <c r="G64" s="56">
        <v>207.63</v>
      </c>
      <c r="H64" s="76"/>
      <c r="I64" s="79">
        <f t="shared" si="1"/>
        <v>0</v>
      </c>
      <c r="J64" s="78" t="str">
        <f t="shared" si="0"/>
        <v/>
      </c>
    </row>
    <row r="65" spans="1:10">
      <c r="A65" s="25">
        <v>64</v>
      </c>
      <c r="B65" s="25" t="s">
        <v>5</v>
      </c>
      <c r="C65" s="25" t="s">
        <v>12747</v>
      </c>
      <c r="D65" s="25" t="s">
        <v>12746</v>
      </c>
      <c r="E65" s="42">
        <v>80254</v>
      </c>
      <c r="F65" s="24">
        <v>5</v>
      </c>
      <c r="G65" s="56">
        <v>80.22</v>
      </c>
      <c r="H65" s="76"/>
      <c r="I65" s="79">
        <f t="shared" si="1"/>
        <v>0</v>
      </c>
      <c r="J65" s="78" t="str">
        <f t="shared" si="0"/>
        <v/>
      </c>
    </row>
    <row r="66" spans="1:10">
      <c r="A66" s="25">
        <v>65</v>
      </c>
      <c r="B66" s="25" t="s">
        <v>5</v>
      </c>
      <c r="C66" s="25" t="s">
        <v>12745</v>
      </c>
      <c r="D66" s="25" t="s">
        <v>12744</v>
      </c>
      <c r="E66" s="42">
        <v>80254</v>
      </c>
      <c r="F66" s="24">
        <v>6</v>
      </c>
      <c r="G66" s="56">
        <v>108.81</v>
      </c>
      <c r="H66" s="76"/>
      <c r="I66" s="79">
        <f t="shared" si="1"/>
        <v>0</v>
      </c>
      <c r="J66" s="78" t="str">
        <f t="shared" ref="J66:J129" si="2">IF(H:H&gt;G:G, "Above Estimated Unit Price", "")</f>
        <v/>
      </c>
    </row>
    <row r="67" spans="1:10">
      <c r="A67" s="25">
        <v>66</v>
      </c>
      <c r="B67" s="25" t="s">
        <v>5</v>
      </c>
      <c r="C67" s="25" t="s">
        <v>12743</v>
      </c>
      <c r="D67" s="25" t="s">
        <v>1054</v>
      </c>
      <c r="E67" s="42">
        <v>80254</v>
      </c>
      <c r="F67" s="24">
        <v>8</v>
      </c>
      <c r="G67" s="56">
        <v>34.85</v>
      </c>
      <c r="H67" s="76"/>
      <c r="I67" s="79">
        <f t="shared" ref="I67:I130" si="3">H67*F67</f>
        <v>0</v>
      </c>
      <c r="J67" s="78" t="str">
        <f t="shared" si="2"/>
        <v/>
      </c>
    </row>
    <row r="68" spans="1:10">
      <c r="A68" s="25">
        <v>67</v>
      </c>
      <c r="B68" s="25" t="s">
        <v>5</v>
      </c>
      <c r="C68" s="25" t="s">
        <v>12742</v>
      </c>
      <c r="D68" s="25" t="s">
        <v>12741</v>
      </c>
      <c r="E68" s="42">
        <v>80254</v>
      </c>
      <c r="F68" s="24">
        <v>5</v>
      </c>
      <c r="G68" s="56">
        <v>76.59</v>
      </c>
      <c r="H68" s="76"/>
      <c r="I68" s="79">
        <f t="shared" si="3"/>
        <v>0</v>
      </c>
      <c r="J68" s="78" t="str">
        <f t="shared" si="2"/>
        <v/>
      </c>
    </row>
    <row r="69" spans="1:10">
      <c r="A69" s="25">
        <v>68</v>
      </c>
      <c r="B69" s="25" t="s">
        <v>5</v>
      </c>
      <c r="C69" s="25" t="s">
        <v>12740</v>
      </c>
      <c r="D69" s="25" t="s">
        <v>2103</v>
      </c>
      <c r="E69" s="42">
        <v>80254</v>
      </c>
      <c r="F69" s="24">
        <v>20</v>
      </c>
      <c r="G69" s="56">
        <v>50.63</v>
      </c>
      <c r="H69" s="76"/>
      <c r="I69" s="79">
        <f t="shared" si="3"/>
        <v>0</v>
      </c>
      <c r="J69" s="78" t="str">
        <f t="shared" si="2"/>
        <v/>
      </c>
    </row>
    <row r="70" spans="1:10">
      <c r="A70" s="25">
        <v>69</v>
      </c>
      <c r="B70" s="25" t="s">
        <v>5</v>
      </c>
      <c r="C70" s="25" t="s">
        <v>12739</v>
      </c>
      <c r="D70" s="25" t="s">
        <v>12738</v>
      </c>
      <c r="E70" s="42">
        <v>80254</v>
      </c>
      <c r="F70" s="24">
        <v>6</v>
      </c>
      <c r="G70" s="56">
        <v>296.58</v>
      </c>
      <c r="H70" s="76"/>
      <c r="I70" s="79">
        <f t="shared" si="3"/>
        <v>0</v>
      </c>
      <c r="J70" s="78" t="str">
        <f t="shared" si="2"/>
        <v/>
      </c>
    </row>
    <row r="71" spans="1:10">
      <c r="A71" s="25">
        <v>70</v>
      </c>
      <c r="B71" s="25" t="s">
        <v>5</v>
      </c>
      <c r="C71" s="25" t="s">
        <v>12737</v>
      </c>
      <c r="D71" s="25" t="s">
        <v>12736</v>
      </c>
      <c r="E71" s="42">
        <v>61225</v>
      </c>
      <c r="F71" s="24">
        <v>7</v>
      </c>
      <c r="G71" s="56">
        <v>77</v>
      </c>
      <c r="H71" s="76"/>
      <c r="I71" s="79">
        <f t="shared" si="3"/>
        <v>0</v>
      </c>
      <c r="J71" s="78" t="str">
        <f t="shared" si="2"/>
        <v/>
      </c>
    </row>
    <row r="72" spans="1:10">
      <c r="A72" s="25">
        <v>71</v>
      </c>
      <c r="B72" s="25" t="s">
        <v>5</v>
      </c>
      <c r="C72" s="25" t="s">
        <v>12735</v>
      </c>
      <c r="D72" s="25" t="s">
        <v>12659</v>
      </c>
      <c r="E72" s="42" t="s">
        <v>12734</v>
      </c>
      <c r="F72" s="24">
        <v>8</v>
      </c>
      <c r="G72" s="56">
        <v>34.81</v>
      </c>
      <c r="H72" s="76"/>
      <c r="I72" s="79">
        <f t="shared" si="3"/>
        <v>0</v>
      </c>
      <c r="J72" s="78" t="str">
        <f t="shared" si="2"/>
        <v/>
      </c>
    </row>
    <row r="73" spans="1:10">
      <c r="A73" s="25">
        <v>72</v>
      </c>
      <c r="B73" s="25" t="s">
        <v>5</v>
      </c>
      <c r="C73" s="25" t="s">
        <v>12733</v>
      </c>
      <c r="D73" s="25" t="s">
        <v>113</v>
      </c>
      <c r="E73" s="42">
        <v>6848</v>
      </c>
      <c r="F73" s="24">
        <v>30</v>
      </c>
      <c r="G73" s="56">
        <v>3.16</v>
      </c>
      <c r="H73" s="76"/>
      <c r="I73" s="79">
        <f t="shared" si="3"/>
        <v>0</v>
      </c>
      <c r="J73" s="78" t="str">
        <f t="shared" si="2"/>
        <v/>
      </c>
    </row>
    <row r="74" spans="1:10">
      <c r="A74" s="25">
        <v>73</v>
      </c>
      <c r="B74" s="25" t="s">
        <v>5</v>
      </c>
      <c r="C74" s="25" t="s">
        <v>12732</v>
      </c>
      <c r="D74" s="25" t="s">
        <v>12731</v>
      </c>
      <c r="E74" s="42">
        <v>45934</v>
      </c>
      <c r="F74" s="24">
        <v>14</v>
      </c>
      <c r="G74" s="56">
        <v>32.133333333333333</v>
      </c>
      <c r="H74" s="76"/>
      <c r="I74" s="79">
        <f t="shared" si="3"/>
        <v>0</v>
      </c>
      <c r="J74" s="78" t="str">
        <f t="shared" si="2"/>
        <v/>
      </c>
    </row>
    <row r="75" spans="1:10">
      <c r="A75" s="25">
        <v>74</v>
      </c>
      <c r="B75" s="25" t="s">
        <v>5</v>
      </c>
      <c r="C75" s="25" t="s">
        <v>12730</v>
      </c>
      <c r="D75" s="25" t="s">
        <v>2165</v>
      </c>
      <c r="E75" s="42">
        <v>66503</v>
      </c>
      <c r="F75" s="24">
        <v>5</v>
      </c>
      <c r="G75" s="56">
        <v>32.72</v>
      </c>
      <c r="H75" s="76"/>
      <c r="I75" s="79">
        <f t="shared" si="3"/>
        <v>0</v>
      </c>
      <c r="J75" s="78" t="str">
        <f t="shared" si="2"/>
        <v/>
      </c>
    </row>
    <row r="76" spans="1:10">
      <c r="A76" s="25">
        <v>75</v>
      </c>
      <c r="B76" s="25" t="s">
        <v>5</v>
      </c>
      <c r="C76" s="25" t="s">
        <v>12729</v>
      </c>
      <c r="D76" s="25" t="s">
        <v>641</v>
      </c>
      <c r="E76" s="42">
        <v>66503</v>
      </c>
      <c r="F76" s="24">
        <v>6</v>
      </c>
      <c r="G76" s="56">
        <v>75.900000000000006</v>
      </c>
      <c r="H76" s="76"/>
      <c r="I76" s="79">
        <f t="shared" si="3"/>
        <v>0</v>
      </c>
      <c r="J76" s="78" t="str">
        <f t="shared" si="2"/>
        <v/>
      </c>
    </row>
    <row r="77" spans="1:10">
      <c r="A77" s="25">
        <v>76</v>
      </c>
      <c r="B77" s="25" t="s">
        <v>5</v>
      </c>
      <c r="C77" s="25" t="s">
        <v>12728</v>
      </c>
      <c r="D77" s="25" t="s">
        <v>11765</v>
      </c>
      <c r="E77" s="42">
        <v>66503</v>
      </c>
      <c r="F77" s="24">
        <v>5</v>
      </c>
      <c r="G77" s="56">
        <v>76.946666666666673</v>
      </c>
      <c r="H77" s="76"/>
      <c r="I77" s="79">
        <f t="shared" si="3"/>
        <v>0</v>
      </c>
      <c r="J77" s="78" t="str">
        <f t="shared" si="2"/>
        <v/>
      </c>
    </row>
    <row r="78" spans="1:10">
      <c r="A78" s="25">
        <v>77</v>
      </c>
      <c r="B78" s="25" t="s">
        <v>5</v>
      </c>
      <c r="C78" s="25" t="s">
        <v>12727</v>
      </c>
      <c r="D78" s="25" t="s">
        <v>12726</v>
      </c>
      <c r="E78" s="42">
        <v>66503</v>
      </c>
      <c r="F78" s="22">
        <v>16</v>
      </c>
      <c r="G78" s="56">
        <v>18.5</v>
      </c>
      <c r="H78" s="76"/>
      <c r="I78" s="79">
        <f t="shared" si="3"/>
        <v>0</v>
      </c>
      <c r="J78" s="78" t="str">
        <f t="shared" si="2"/>
        <v/>
      </c>
    </row>
    <row r="79" spans="1:10">
      <c r="A79" s="25">
        <v>78</v>
      </c>
      <c r="B79" s="25" t="s">
        <v>5</v>
      </c>
      <c r="C79" s="25" t="s">
        <v>12725</v>
      </c>
      <c r="D79" s="25" t="s">
        <v>12724</v>
      </c>
      <c r="E79" s="42">
        <v>66503</v>
      </c>
      <c r="F79" s="22">
        <v>14</v>
      </c>
      <c r="G79" s="56">
        <v>21.793333333333333</v>
      </c>
      <c r="H79" s="76"/>
      <c r="I79" s="79">
        <f t="shared" si="3"/>
        <v>0</v>
      </c>
      <c r="J79" s="78" t="str">
        <f t="shared" si="2"/>
        <v/>
      </c>
    </row>
    <row r="80" spans="1:10">
      <c r="A80" s="25">
        <v>79</v>
      </c>
      <c r="B80" s="25" t="s">
        <v>5</v>
      </c>
      <c r="C80" s="25" t="s">
        <v>12723</v>
      </c>
      <c r="D80" s="25" t="s">
        <v>2244</v>
      </c>
      <c r="E80" s="42">
        <v>66503</v>
      </c>
      <c r="F80" s="22">
        <v>70</v>
      </c>
      <c r="G80" s="56">
        <v>1.07</v>
      </c>
      <c r="H80" s="76"/>
      <c r="I80" s="79">
        <f t="shared" si="3"/>
        <v>0</v>
      </c>
      <c r="J80" s="78" t="str">
        <f t="shared" si="2"/>
        <v/>
      </c>
    </row>
    <row r="81" spans="1:10">
      <c r="A81" s="25">
        <v>80</v>
      </c>
      <c r="B81" s="25" t="s">
        <v>5</v>
      </c>
      <c r="C81" s="25" t="s">
        <v>12722</v>
      </c>
      <c r="D81" s="25" t="s">
        <v>12721</v>
      </c>
      <c r="E81" s="42">
        <v>66503</v>
      </c>
      <c r="F81" s="22">
        <v>100</v>
      </c>
      <c r="G81" s="56">
        <v>50.9</v>
      </c>
      <c r="H81" s="76"/>
      <c r="I81" s="79">
        <f t="shared" si="3"/>
        <v>0</v>
      </c>
      <c r="J81" s="78" t="str">
        <f t="shared" si="2"/>
        <v/>
      </c>
    </row>
    <row r="82" spans="1:10">
      <c r="A82" s="25">
        <v>81</v>
      </c>
      <c r="B82" s="25" t="s">
        <v>5</v>
      </c>
      <c r="C82" s="25" t="s">
        <v>12720</v>
      </c>
      <c r="D82" s="25" t="s">
        <v>12719</v>
      </c>
      <c r="E82" s="42">
        <v>66503</v>
      </c>
      <c r="F82" s="22">
        <v>83</v>
      </c>
      <c r="G82" s="56">
        <v>240</v>
      </c>
      <c r="H82" s="76"/>
      <c r="I82" s="79">
        <f t="shared" si="3"/>
        <v>0</v>
      </c>
      <c r="J82" s="78" t="str">
        <f t="shared" si="2"/>
        <v/>
      </c>
    </row>
    <row r="83" spans="1:10">
      <c r="A83" s="25">
        <v>82</v>
      </c>
      <c r="B83" s="25" t="s">
        <v>5</v>
      </c>
      <c r="C83" s="25" t="s">
        <v>12718</v>
      </c>
      <c r="D83" s="25" t="s">
        <v>12717</v>
      </c>
      <c r="E83" s="42">
        <v>66503</v>
      </c>
      <c r="F83" s="24">
        <v>5</v>
      </c>
      <c r="G83" s="56">
        <v>339.49</v>
      </c>
      <c r="H83" s="76"/>
      <c r="I83" s="79">
        <f t="shared" si="3"/>
        <v>0</v>
      </c>
      <c r="J83" s="78" t="str">
        <f t="shared" si="2"/>
        <v/>
      </c>
    </row>
    <row r="84" spans="1:10">
      <c r="A84" s="25">
        <v>83</v>
      </c>
      <c r="B84" s="25" t="s">
        <v>5</v>
      </c>
      <c r="C84" s="25" t="s">
        <v>12716</v>
      </c>
      <c r="D84" s="25" t="s">
        <v>10463</v>
      </c>
      <c r="E84" s="42">
        <v>66503</v>
      </c>
      <c r="F84" s="22">
        <v>10</v>
      </c>
      <c r="G84" s="56">
        <v>60.51</v>
      </c>
      <c r="H84" s="76"/>
      <c r="I84" s="79">
        <f t="shared" si="3"/>
        <v>0</v>
      </c>
      <c r="J84" s="78" t="str">
        <f t="shared" si="2"/>
        <v/>
      </c>
    </row>
    <row r="85" spans="1:10">
      <c r="A85" s="25">
        <v>84</v>
      </c>
      <c r="B85" s="25" t="s">
        <v>5</v>
      </c>
      <c r="C85" s="25" t="s">
        <v>12715</v>
      </c>
      <c r="D85" s="25" t="s">
        <v>12714</v>
      </c>
      <c r="E85" s="42">
        <v>66503</v>
      </c>
      <c r="F85" s="22">
        <v>6</v>
      </c>
      <c r="G85" s="56">
        <v>1050</v>
      </c>
      <c r="H85" s="76"/>
      <c r="I85" s="79">
        <f t="shared" si="3"/>
        <v>0</v>
      </c>
      <c r="J85" s="78" t="str">
        <f t="shared" si="2"/>
        <v/>
      </c>
    </row>
    <row r="86" spans="1:10">
      <c r="A86" s="25">
        <v>85</v>
      </c>
      <c r="B86" s="25" t="s">
        <v>5</v>
      </c>
      <c r="C86" s="25" t="s">
        <v>12713</v>
      </c>
      <c r="D86" s="25" t="s">
        <v>12712</v>
      </c>
      <c r="E86" s="42">
        <v>66503</v>
      </c>
      <c r="F86" s="22">
        <v>24</v>
      </c>
      <c r="G86" s="56">
        <v>875</v>
      </c>
      <c r="H86" s="76"/>
      <c r="I86" s="79">
        <f t="shared" si="3"/>
        <v>0</v>
      </c>
      <c r="J86" s="78" t="str">
        <f t="shared" si="2"/>
        <v/>
      </c>
    </row>
    <row r="87" spans="1:10">
      <c r="A87" s="25">
        <v>86</v>
      </c>
      <c r="B87" s="25" t="s">
        <v>5</v>
      </c>
      <c r="C87" s="25" t="s">
        <v>12711</v>
      </c>
      <c r="D87" s="25" t="s">
        <v>12710</v>
      </c>
      <c r="E87" s="42">
        <v>66503</v>
      </c>
      <c r="F87" s="24">
        <v>5</v>
      </c>
      <c r="G87" s="56">
        <v>149.05000000000001</v>
      </c>
      <c r="H87" s="76"/>
      <c r="I87" s="79">
        <f t="shared" si="3"/>
        <v>0</v>
      </c>
      <c r="J87" s="78" t="str">
        <f t="shared" si="2"/>
        <v/>
      </c>
    </row>
    <row r="88" spans="1:10">
      <c r="A88" s="25">
        <v>87</v>
      </c>
      <c r="B88" s="25" t="s">
        <v>5</v>
      </c>
      <c r="C88" s="25" t="s">
        <v>12709</v>
      </c>
      <c r="D88" s="25" t="s">
        <v>12708</v>
      </c>
      <c r="E88" s="42">
        <v>80293</v>
      </c>
      <c r="F88" s="22">
        <v>11</v>
      </c>
      <c r="G88" s="56">
        <v>971.17</v>
      </c>
      <c r="H88" s="76"/>
      <c r="I88" s="79">
        <f t="shared" si="3"/>
        <v>0</v>
      </c>
      <c r="J88" s="78" t="str">
        <f t="shared" si="2"/>
        <v/>
      </c>
    </row>
    <row r="89" spans="1:10">
      <c r="A89" s="25">
        <v>88</v>
      </c>
      <c r="B89" s="25" t="s">
        <v>5</v>
      </c>
      <c r="C89" s="25" t="s">
        <v>12707</v>
      </c>
      <c r="D89" s="25" t="s">
        <v>12706</v>
      </c>
      <c r="E89" s="42">
        <v>6848</v>
      </c>
      <c r="F89" s="22">
        <v>11</v>
      </c>
      <c r="G89" s="56">
        <v>213.92</v>
      </c>
      <c r="H89" s="76"/>
      <c r="I89" s="79">
        <f t="shared" si="3"/>
        <v>0</v>
      </c>
      <c r="J89" s="78" t="str">
        <f t="shared" si="2"/>
        <v/>
      </c>
    </row>
    <row r="90" spans="1:10">
      <c r="A90" s="25">
        <v>89</v>
      </c>
      <c r="B90" s="25" t="s">
        <v>5</v>
      </c>
      <c r="C90" s="25" t="s">
        <v>12705</v>
      </c>
      <c r="D90" s="25" t="s">
        <v>113</v>
      </c>
      <c r="E90" s="42">
        <v>6848</v>
      </c>
      <c r="F90" s="22">
        <v>89</v>
      </c>
      <c r="G90" s="56">
        <v>0.73</v>
      </c>
      <c r="H90" s="76"/>
      <c r="I90" s="79">
        <f t="shared" si="3"/>
        <v>0</v>
      </c>
      <c r="J90" s="78" t="str">
        <f t="shared" si="2"/>
        <v/>
      </c>
    </row>
    <row r="91" spans="1:10">
      <c r="A91" s="25">
        <v>90</v>
      </c>
      <c r="B91" s="25" t="s">
        <v>5</v>
      </c>
      <c r="C91" s="25" t="s">
        <v>12704</v>
      </c>
      <c r="D91" s="25" t="s">
        <v>818</v>
      </c>
      <c r="E91" s="42">
        <v>2695</v>
      </c>
      <c r="F91" s="22">
        <v>40</v>
      </c>
      <c r="G91" s="56">
        <v>84.936666666666667</v>
      </c>
      <c r="H91" s="76"/>
      <c r="I91" s="79">
        <f t="shared" si="3"/>
        <v>0</v>
      </c>
      <c r="J91" s="78" t="str">
        <f t="shared" si="2"/>
        <v/>
      </c>
    </row>
    <row r="92" spans="1:10">
      <c r="A92" s="25">
        <v>91</v>
      </c>
      <c r="B92" s="25" t="s">
        <v>5</v>
      </c>
      <c r="C92" s="25" t="s">
        <v>12703</v>
      </c>
      <c r="D92" s="25" t="s">
        <v>2463</v>
      </c>
      <c r="E92" s="42">
        <v>77294</v>
      </c>
      <c r="F92" s="22">
        <v>20</v>
      </c>
      <c r="G92" s="56">
        <v>50</v>
      </c>
      <c r="H92" s="76"/>
      <c r="I92" s="79">
        <f t="shared" si="3"/>
        <v>0</v>
      </c>
      <c r="J92" s="78" t="str">
        <f t="shared" si="2"/>
        <v/>
      </c>
    </row>
    <row r="93" spans="1:10">
      <c r="A93" s="25">
        <v>92</v>
      </c>
      <c r="B93" s="25" t="s">
        <v>5</v>
      </c>
      <c r="C93" s="25" t="s">
        <v>12702</v>
      </c>
      <c r="D93" s="25" t="s">
        <v>12701</v>
      </c>
      <c r="E93" s="42" t="s">
        <v>6795</v>
      </c>
      <c r="F93" s="22">
        <v>5</v>
      </c>
      <c r="G93" s="56">
        <v>33.200000000000003</v>
      </c>
      <c r="H93" s="76"/>
      <c r="I93" s="79">
        <f t="shared" si="3"/>
        <v>0</v>
      </c>
      <c r="J93" s="78" t="str">
        <f t="shared" si="2"/>
        <v/>
      </c>
    </row>
    <row r="94" spans="1:10">
      <c r="A94" s="25">
        <v>93</v>
      </c>
      <c r="B94" s="25" t="s">
        <v>5</v>
      </c>
      <c r="C94" s="25" t="s">
        <v>12700</v>
      </c>
      <c r="D94" s="25" t="s">
        <v>12699</v>
      </c>
      <c r="E94" s="42">
        <v>77294</v>
      </c>
      <c r="F94" s="24">
        <v>5</v>
      </c>
      <c r="G94" s="56">
        <v>15781.67</v>
      </c>
      <c r="H94" s="76"/>
      <c r="I94" s="79">
        <f t="shared" si="3"/>
        <v>0</v>
      </c>
      <c r="J94" s="78" t="str">
        <f t="shared" si="2"/>
        <v/>
      </c>
    </row>
    <row r="95" spans="1:10">
      <c r="A95" s="25">
        <v>94</v>
      </c>
      <c r="B95" s="25" t="s">
        <v>5</v>
      </c>
      <c r="C95" s="25" t="s">
        <v>12698</v>
      </c>
      <c r="D95" s="25" t="s">
        <v>75</v>
      </c>
      <c r="E95" s="42">
        <v>6848</v>
      </c>
      <c r="F95" s="22">
        <v>28</v>
      </c>
      <c r="G95" s="56">
        <v>4.6499999999999995</v>
      </c>
      <c r="H95" s="76"/>
      <c r="I95" s="79">
        <f t="shared" si="3"/>
        <v>0</v>
      </c>
      <c r="J95" s="78" t="str">
        <f t="shared" si="2"/>
        <v/>
      </c>
    </row>
    <row r="96" spans="1:10">
      <c r="A96" s="25">
        <v>95</v>
      </c>
      <c r="B96" s="25" t="s">
        <v>5</v>
      </c>
      <c r="C96" s="25" t="s">
        <v>12697</v>
      </c>
      <c r="D96" s="25" t="s">
        <v>510</v>
      </c>
      <c r="E96" s="42">
        <v>6848</v>
      </c>
      <c r="F96" s="22">
        <v>8</v>
      </c>
      <c r="G96" s="56">
        <v>16.75</v>
      </c>
      <c r="H96" s="76"/>
      <c r="I96" s="79">
        <f t="shared" si="3"/>
        <v>0</v>
      </c>
      <c r="J96" s="78" t="str">
        <f t="shared" si="2"/>
        <v/>
      </c>
    </row>
    <row r="97" spans="1:10">
      <c r="A97" s="25">
        <v>96</v>
      </c>
      <c r="B97" s="25" t="s">
        <v>5</v>
      </c>
      <c r="C97" s="25" t="s">
        <v>12696</v>
      </c>
      <c r="D97" s="25" t="s">
        <v>75</v>
      </c>
      <c r="E97" s="42">
        <v>6848</v>
      </c>
      <c r="F97" s="22">
        <v>14</v>
      </c>
      <c r="G97" s="56">
        <v>13.540000000000001</v>
      </c>
      <c r="H97" s="76"/>
      <c r="I97" s="79">
        <f t="shared" si="3"/>
        <v>0</v>
      </c>
      <c r="J97" s="78" t="str">
        <f t="shared" si="2"/>
        <v/>
      </c>
    </row>
    <row r="98" spans="1:10">
      <c r="A98" s="25">
        <v>97</v>
      </c>
      <c r="B98" s="25" t="s">
        <v>5</v>
      </c>
      <c r="C98" s="25" t="s">
        <v>12695</v>
      </c>
      <c r="D98" s="25" t="s">
        <v>82</v>
      </c>
      <c r="E98" s="42">
        <v>7213</v>
      </c>
      <c r="F98" s="22">
        <v>35</v>
      </c>
      <c r="G98" s="56">
        <v>7.15</v>
      </c>
      <c r="H98" s="76"/>
      <c r="I98" s="79">
        <f t="shared" si="3"/>
        <v>0</v>
      </c>
      <c r="J98" s="78" t="str">
        <f t="shared" si="2"/>
        <v/>
      </c>
    </row>
    <row r="99" spans="1:10">
      <c r="A99" s="25">
        <v>98</v>
      </c>
      <c r="B99" s="25" t="s">
        <v>5</v>
      </c>
      <c r="C99" s="25" t="s">
        <v>12694</v>
      </c>
      <c r="D99" s="25" t="s">
        <v>75</v>
      </c>
      <c r="E99" s="42">
        <v>6848</v>
      </c>
      <c r="F99" s="22">
        <v>28</v>
      </c>
      <c r="G99" s="56">
        <v>2.25</v>
      </c>
      <c r="H99" s="76"/>
      <c r="I99" s="79">
        <f t="shared" si="3"/>
        <v>0</v>
      </c>
      <c r="J99" s="78" t="str">
        <f t="shared" si="2"/>
        <v/>
      </c>
    </row>
    <row r="100" spans="1:10">
      <c r="A100" s="25">
        <v>99</v>
      </c>
      <c r="B100" s="25" t="s">
        <v>5</v>
      </c>
      <c r="C100" s="25" t="s">
        <v>12693</v>
      </c>
      <c r="D100" s="25" t="s">
        <v>12692</v>
      </c>
      <c r="E100" s="42">
        <v>59501</v>
      </c>
      <c r="F100" s="22">
        <v>13</v>
      </c>
      <c r="G100" s="56">
        <v>187.15</v>
      </c>
      <c r="H100" s="76"/>
      <c r="I100" s="79">
        <f t="shared" si="3"/>
        <v>0</v>
      </c>
      <c r="J100" s="78" t="str">
        <f t="shared" si="2"/>
        <v/>
      </c>
    </row>
    <row r="101" spans="1:10">
      <c r="A101" s="25">
        <v>100</v>
      </c>
      <c r="B101" s="25" t="s">
        <v>5</v>
      </c>
      <c r="C101" s="25" t="s">
        <v>12691</v>
      </c>
      <c r="D101" s="25" t="s">
        <v>12690</v>
      </c>
      <c r="E101" s="42">
        <v>80254</v>
      </c>
      <c r="F101" s="22">
        <v>39</v>
      </c>
      <c r="G101" s="56">
        <v>65.040000000000006</v>
      </c>
      <c r="H101" s="76"/>
      <c r="I101" s="79">
        <f t="shared" si="3"/>
        <v>0</v>
      </c>
      <c r="J101" s="78" t="str">
        <f t="shared" si="2"/>
        <v/>
      </c>
    </row>
    <row r="102" spans="1:10">
      <c r="A102" s="25">
        <v>101</v>
      </c>
      <c r="B102" s="25" t="s">
        <v>5</v>
      </c>
      <c r="C102" s="25" t="s">
        <v>12689</v>
      </c>
      <c r="D102" s="25" t="s">
        <v>10849</v>
      </c>
      <c r="E102" s="42">
        <v>6848</v>
      </c>
      <c r="F102" s="22">
        <v>34</v>
      </c>
      <c r="G102" s="56">
        <v>119.11</v>
      </c>
      <c r="H102" s="76"/>
      <c r="I102" s="79">
        <f t="shared" si="3"/>
        <v>0</v>
      </c>
      <c r="J102" s="78" t="str">
        <f t="shared" si="2"/>
        <v/>
      </c>
    </row>
    <row r="103" spans="1:10">
      <c r="A103" s="25">
        <v>102</v>
      </c>
      <c r="B103" s="25" t="s">
        <v>5</v>
      </c>
      <c r="C103" s="25" t="s">
        <v>12688</v>
      </c>
      <c r="D103" s="25" t="s">
        <v>12687</v>
      </c>
      <c r="E103" s="42">
        <v>6848</v>
      </c>
      <c r="F103" s="24">
        <v>5</v>
      </c>
      <c r="G103" s="56">
        <v>127.85</v>
      </c>
      <c r="H103" s="76"/>
      <c r="I103" s="79">
        <f t="shared" si="3"/>
        <v>0</v>
      </c>
      <c r="J103" s="78" t="str">
        <f t="shared" si="2"/>
        <v/>
      </c>
    </row>
    <row r="104" spans="1:10">
      <c r="A104" s="25">
        <v>103</v>
      </c>
      <c r="B104" s="25" t="s">
        <v>5</v>
      </c>
      <c r="C104" s="25" t="s">
        <v>12686</v>
      </c>
      <c r="D104" s="25" t="s">
        <v>12685</v>
      </c>
      <c r="E104" s="42">
        <v>80254</v>
      </c>
      <c r="F104" s="22">
        <v>10</v>
      </c>
      <c r="G104" s="56">
        <v>27.21</v>
      </c>
      <c r="H104" s="76"/>
      <c r="I104" s="79">
        <f t="shared" si="3"/>
        <v>0</v>
      </c>
      <c r="J104" s="78" t="str">
        <f t="shared" si="2"/>
        <v/>
      </c>
    </row>
    <row r="105" spans="1:10">
      <c r="A105" s="25">
        <v>104</v>
      </c>
      <c r="B105" s="25" t="s">
        <v>5</v>
      </c>
      <c r="C105" s="25" t="s">
        <v>12684</v>
      </c>
      <c r="D105" s="25" t="s">
        <v>1659</v>
      </c>
      <c r="E105" s="42">
        <v>6848</v>
      </c>
      <c r="F105" s="24">
        <v>5</v>
      </c>
      <c r="G105" s="56">
        <v>315</v>
      </c>
      <c r="H105" s="76"/>
      <c r="I105" s="79">
        <f t="shared" si="3"/>
        <v>0</v>
      </c>
      <c r="J105" s="78" t="str">
        <f t="shared" si="2"/>
        <v/>
      </c>
    </row>
    <row r="106" spans="1:10">
      <c r="A106" s="25">
        <v>105</v>
      </c>
      <c r="B106" s="25" t="s">
        <v>5</v>
      </c>
      <c r="C106" s="25" t="s">
        <v>12683</v>
      </c>
      <c r="D106" s="25" t="s">
        <v>10561</v>
      </c>
      <c r="E106" s="42">
        <v>6848</v>
      </c>
      <c r="F106" s="24">
        <v>5</v>
      </c>
      <c r="G106" s="56">
        <v>151.08000000000001</v>
      </c>
      <c r="H106" s="76"/>
      <c r="I106" s="79">
        <f t="shared" si="3"/>
        <v>0</v>
      </c>
      <c r="J106" s="78" t="str">
        <f t="shared" si="2"/>
        <v/>
      </c>
    </row>
    <row r="107" spans="1:10">
      <c r="A107" s="25">
        <v>106</v>
      </c>
      <c r="B107" s="25" t="s">
        <v>5</v>
      </c>
      <c r="C107" s="25" t="s">
        <v>12682</v>
      </c>
      <c r="D107" s="25" t="s">
        <v>78</v>
      </c>
      <c r="E107" s="42">
        <v>6848</v>
      </c>
      <c r="F107" s="22">
        <v>12</v>
      </c>
      <c r="G107" s="56">
        <v>17.14</v>
      </c>
      <c r="H107" s="76"/>
      <c r="I107" s="79">
        <f t="shared" si="3"/>
        <v>0</v>
      </c>
      <c r="J107" s="78" t="str">
        <f t="shared" si="2"/>
        <v/>
      </c>
    </row>
    <row r="108" spans="1:10">
      <c r="A108" s="25">
        <v>107</v>
      </c>
      <c r="B108" s="25" t="s">
        <v>5</v>
      </c>
      <c r="C108" s="25" t="s">
        <v>12681</v>
      </c>
      <c r="D108" s="25" t="s">
        <v>84</v>
      </c>
      <c r="E108" s="42">
        <v>80254</v>
      </c>
      <c r="F108" s="24">
        <v>5</v>
      </c>
      <c r="G108" s="56">
        <v>42.2</v>
      </c>
      <c r="H108" s="76"/>
      <c r="I108" s="79">
        <f t="shared" si="3"/>
        <v>0</v>
      </c>
      <c r="J108" s="78" t="str">
        <f t="shared" si="2"/>
        <v/>
      </c>
    </row>
    <row r="109" spans="1:10">
      <c r="A109" s="25">
        <v>108</v>
      </c>
      <c r="B109" s="25" t="s">
        <v>5</v>
      </c>
      <c r="C109" s="25" t="s">
        <v>12680</v>
      </c>
      <c r="D109" s="25" t="s">
        <v>1318</v>
      </c>
      <c r="E109" s="42">
        <v>80254</v>
      </c>
      <c r="F109" s="22">
        <v>5</v>
      </c>
      <c r="G109" s="56">
        <v>15.6</v>
      </c>
      <c r="H109" s="76"/>
      <c r="I109" s="79">
        <f t="shared" si="3"/>
        <v>0</v>
      </c>
      <c r="J109" s="78" t="str">
        <f t="shared" si="2"/>
        <v/>
      </c>
    </row>
    <row r="110" spans="1:10">
      <c r="A110" s="25">
        <v>109</v>
      </c>
      <c r="B110" s="25" t="s">
        <v>5</v>
      </c>
      <c r="C110" s="25" t="s">
        <v>12679</v>
      </c>
      <c r="D110" s="25" t="s">
        <v>82</v>
      </c>
      <c r="E110" s="42">
        <v>6848</v>
      </c>
      <c r="F110" s="24">
        <v>5</v>
      </c>
      <c r="G110" s="56">
        <v>25.2</v>
      </c>
      <c r="H110" s="76"/>
      <c r="I110" s="79">
        <f t="shared" si="3"/>
        <v>0</v>
      </c>
      <c r="J110" s="78" t="str">
        <f t="shared" si="2"/>
        <v/>
      </c>
    </row>
    <row r="111" spans="1:10">
      <c r="A111" s="25">
        <v>110</v>
      </c>
      <c r="B111" s="25" t="s">
        <v>5</v>
      </c>
      <c r="C111" s="25" t="s">
        <v>12678</v>
      </c>
      <c r="D111" s="25" t="s">
        <v>11764</v>
      </c>
      <c r="E111" s="42">
        <v>6848</v>
      </c>
      <c r="F111" s="24">
        <v>5</v>
      </c>
      <c r="G111" s="56">
        <v>137.25</v>
      </c>
      <c r="H111" s="76"/>
      <c r="I111" s="79">
        <f t="shared" si="3"/>
        <v>0</v>
      </c>
      <c r="J111" s="78" t="str">
        <f t="shared" si="2"/>
        <v/>
      </c>
    </row>
    <row r="112" spans="1:10">
      <c r="A112" s="25">
        <v>111</v>
      </c>
      <c r="B112" s="25" t="s">
        <v>5</v>
      </c>
      <c r="C112" s="25" t="s">
        <v>12677</v>
      </c>
      <c r="D112" s="25" t="s">
        <v>12676</v>
      </c>
      <c r="E112" s="42">
        <v>6848</v>
      </c>
      <c r="F112" s="24">
        <v>5</v>
      </c>
      <c r="G112" s="56">
        <v>219.99</v>
      </c>
      <c r="H112" s="76"/>
      <c r="I112" s="79">
        <f t="shared" si="3"/>
        <v>0</v>
      </c>
      <c r="J112" s="78" t="str">
        <f t="shared" si="2"/>
        <v/>
      </c>
    </row>
    <row r="113" spans="1:10">
      <c r="A113" s="25">
        <v>112</v>
      </c>
      <c r="B113" s="25" t="s">
        <v>5</v>
      </c>
      <c r="C113" s="25" t="s">
        <v>12675</v>
      </c>
      <c r="D113" s="25" t="s">
        <v>9881</v>
      </c>
      <c r="E113" s="42" t="s">
        <v>7921</v>
      </c>
      <c r="F113" s="24">
        <v>5</v>
      </c>
      <c r="G113" s="56">
        <v>86.90333333333335</v>
      </c>
      <c r="H113" s="76"/>
      <c r="I113" s="79">
        <f t="shared" si="3"/>
        <v>0</v>
      </c>
      <c r="J113" s="78" t="str">
        <f t="shared" si="2"/>
        <v/>
      </c>
    </row>
    <row r="114" spans="1:10">
      <c r="A114" s="25">
        <v>113</v>
      </c>
      <c r="B114" s="25" t="s">
        <v>5</v>
      </c>
      <c r="C114" s="25" t="s">
        <v>12674</v>
      </c>
      <c r="D114" s="25" t="s">
        <v>12213</v>
      </c>
      <c r="E114" s="42">
        <v>19207</v>
      </c>
      <c r="F114" s="22">
        <v>7</v>
      </c>
      <c r="G114" s="56">
        <v>28.983333333333334</v>
      </c>
      <c r="H114" s="76"/>
      <c r="I114" s="79">
        <f t="shared" si="3"/>
        <v>0</v>
      </c>
      <c r="J114" s="78" t="str">
        <f t="shared" si="2"/>
        <v/>
      </c>
    </row>
    <row r="115" spans="1:10">
      <c r="A115" s="25">
        <v>114</v>
      </c>
      <c r="B115" s="25" t="s">
        <v>5</v>
      </c>
      <c r="C115" s="25" t="s">
        <v>12673</v>
      </c>
      <c r="D115" s="25" t="s">
        <v>12672</v>
      </c>
      <c r="E115" s="42">
        <v>25583</v>
      </c>
      <c r="F115" s="22">
        <v>12</v>
      </c>
      <c r="G115" s="56">
        <v>252.61666666666665</v>
      </c>
      <c r="H115" s="76"/>
      <c r="I115" s="79">
        <f t="shared" si="3"/>
        <v>0</v>
      </c>
      <c r="J115" s="78" t="str">
        <f t="shared" si="2"/>
        <v/>
      </c>
    </row>
    <row r="116" spans="1:10">
      <c r="A116" s="25">
        <v>115</v>
      </c>
      <c r="B116" s="25" t="s">
        <v>5</v>
      </c>
      <c r="C116" s="25" t="s">
        <v>12671</v>
      </c>
      <c r="D116" s="25" t="s">
        <v>12670</v>
      </c>
      <c r="E116" s="42">
        <v>22373</v>
      </c>
      <c r="F116" s="22">
        <v>10</v>
      </c>
      <c r="G116" s="56">
        <v>75</v>
      </c>
      <c r="H116" s="76"/>
      <c r="I116" s="79">
        <f t="shared" si="3"/>
        <v>0</v>
      </c>
      <c r="J116" s="78" t="str">
        <f t="shared" si="2"/>
        <v/>
      </c>
    </row>
    <row r="117" spans="1:10">
      <c r="A117" s="25">
        <v>116</v>
      </c>
      <c r="B117" s="25" t="s">
        <v>5</v>
      </c>
      <c r="C117" s="25" t="s">
        <v>12669</v>
      </c>
      <c r="D117" s="25" t="s">
        <v>75</v>
      </c>
      <c r="E117" s="42" t="s">
        <v>5388</v>
      </c>
      <c r="F117" s="22">
        <v>28</v>
      </c>
      <c r="G117" s="56">
        <v>5.27</v>
      </c>
      <c r="H117" s="76"/>
      <c r="I117" s="79">
        <f t="shared" si="3"/>
        <v>0</v>
      </c>
      <c r="J117" s="78" t="str">
        <f t="shared" si="2"/>
        <v/>
      </c>
    </row>
    <row r="118" spans="1:10">
      <c r="A118" s="25">
        <v>117</v>
      </c>
      <c r="B118" s="25" t="s">
        <v>5</v>
      </c>
      <c r="C118" s="25" t="s">
        <v>12668</v>
      </c>
      <c r="D118" s="25" t="s">
        <v>12667</v>
      </c>
      <c r="E118" s="42">
        <v>45402</v>
      </c>
      <c r="F118" s="24">
        <v>5</v>
      </c>
      <c r="G118" s="56">
        <v>462.16</v>
      </c>
      <c r="H118" s="76"/>
      <c r="I118" s="79">
        <f t="shared" si="3"/>
        <v>0</v>
      </c>
      <c r="J118" s="78" t="str">
        <f t="shared" si="2"/>
        <v/>
      </c>
    </row>
    <row r="119" spans="1:10">
      <c r="A119" s="25">
        <v>118</v>
      </c>
      <c r="B119" s="25" t="s">
        <v>5</v>
      </c>
      <c r="C119" s="25" t="s">
        <v>12666</v>
      </c>
      <c r="D119" s="25" t="s">
        <v>12665</v>
      </c>
      <c r="E119" s="42">
        <v>45402</v>
      </c>
      <c r="F119" s="22">
        <v>340</v>
      </c>
      <c r="G119" s="56">
        <v>313.02999999999997</v>
      </c>
      <c r="H119" s="76"/>
      <c r="I119" s="79">
        <f t="shared" si="3"/>
        <v>0</v>
      </c>
      <c r="J119" s="78" t="str">
        <f t="shared" si="2"/>
        <v/>
      </c>
    </row>
    <row r="120" spans="1:10">
      <c r="A120" s="25">
        <v>119</v>
      </c>
      <c r="B120" s="25" t="s">
        <v>5</v>
      </c>
      <c r="C120" s="25" t="s">
        <v>12664</v>
      </c>
      <c r="D120" s="25" t="s">
        <v>12663</v>
      </c>
      <c r="E120" s="42" t="s">
        <v>6706</v>
      </c>
      <c r="F120" s="24">
        <v>5</v>
      </c>
      <c r="G120" s="56">
        <v>80</v>
      </c>
      <c r="H120" s="76"/>
      <c r="I120" s="79">
        <f t="shared" si="3"/>
        <v>0</v>
      </c>
      <c r="J120" s="78" t="str">
        <f t="shared" si="2"/>
        <v/>
      </c>
    </row>
    <row r="121" spans="1:10">
      <c r="A121" s="25">
        <v>120</v>
      </c>
      <c r="B121" s="25" t="s">
        <v>5</v>
      </c>
      <c r="C121" s="25" t="s">
        <v>12662</v>
      </c>
      <c r="D121" s="25" t="s">
        <v>12661</v>
      </c>
      <c r="E121" s="42" t="s">
        <v>6706</v>
      </c>
      <c r="F121" s="24">
        <v>5</v>
      </c>
      <c r="G121" s="56">
        <v>45</v>
      </c>
      <c r="H121" s="76"/>
      <c r="I121" s="79">
        <f t="shared" si="3"/>
        <v>0</v>
      </c>
      <c r="J121" s="78" t="str">
        <f t="shared" si="2"/>
        <v/>
      </c>
    </row>
    <row r="122" spans="1:10">
      <c r="A122" s="25">
        <v>121</v>
      </c>
      <c r="B122" s="25" t="s">
        <v>5</v>
      </c>
      <c r="C122" s="25" t="s">
        <v>12660</v>
      </c>
      <c r="D122" s="25" t="s">
        <v>12659</v>
      </c>
      <c r="E122" s="42">
        <v>53867</v>
      </c>
      <c r="F122" s="24">
        <v>5</v>
      </c>
      <c r="G122" s="56">
        <v>55.6</v>
      </c>
      <c r="H122" s="76"/>
      <c r="I122" s="79">
        <f t="shared" si="3"/>
        <v>0</v>
      </c>
      <c r="J122" s="78" t="str">
        <f t="shared" si="2"/>
        <v/>
      </c>
    </row>
    <row r="123" spans="1:10">
      <c r="A123" s="25">
        <v>122</v>
      </c>
      <c r="B123" s="25" t="s">
        <v>5</v>
      </c>
      <c r="C123" s="25" t="s">
        <v>12658</v>
      </c>
      <c r="D123" s="25" t="s">
        <v>89</v>
      </c>
      <c r="E123" s="42">
        <v>80254</v>
      </c>
      <c r="F123" s="22">
        <v>8</v>
      </c>
      <c r="G123" s="56">
        <v>50</v>
      </c>
      <c r="H123" s="76"/>
      <c r="I123" s="79">
        <f t="shared" si="3"/>
        <v>0</v>
      </c>
      <c r="J123" s="78" t="str">
        <f t="shared" si="2"/>
        <v/>
      </c>
    </row>
    <row r="124" spans="1:10">
      <c r="A124" s="25">
        <v>123</v>
      </c>
      <c r="B124" s="25" t="s">
        <v>5</v>
      </c>
      <c r="C124" s="25" t="s">
        <v>12657</v>
      </c>
      <c r="D124" s="25" t="s">
        <v>12656</v>
      </c>
      <c r="E124" s="42">
        <v>22373</v>
      </c>
      <c r="F124" s="22">
        <v>5</v>
      </c>
      <c r="G124" s="56">
        <v>25</v>
      </c>
      <c r="H124" s="76"/>
      <c r="I124" s="79">
        <f t="shared" si="3"/>
        <v>0</v>
      </c>
      <c r="J124" s="78" t="str">
        <f t="shared" si="2"/>
        <v/>
      </c>
    </row>
    <row r="125" spans="1:10">
      <c r="A125" s="25">
        <v>124</v>
      </c>
      <c r="B125" s="25" t="s">
        <v>5</v>
      </c>
      <c r="C125" s="25" t="s">
        <v>12655</v>
      </c>
      <c r="D125" s="25" t="s">
        <v>2641</v>
      </c>
      <c r="E125" s="42">
        <v>22373</v>
      </c>
      <c r="F125" s="22">
        <v>8</v>
      </c>
      <c r="G125" s="56">
        <v>20</v>
      </c>
      <c r="H125" s="76"/>
      <c r="I125" s="79">
        <f t="shared" si="3"/>
        <v>0</v>
      </c>
      <c r="J125" s="78" t="str">
        <f t="shared" si="2"/>
        <v/>
      </c>
    </row>
    <row r="126" spans="1:10">
      <c r="A126" s="25">
        <v>125</v>
      </c>
      <c r="B126" s="25" t="s">
        <v>5</v>
      </c>
      <c r="C126" s="25" t="s">
        <v>12654</v>
      </c>
      <c r="D126" s="25" t="s">
        <v>12653</v>
      </c>
      <c r="E126" s="42">
        <v>22373</v>
      </c>
      <c r="F126" s="22">
        <v>6</v>
      </c>
      <c r="G126" s="56">
        <v>200</v>
      </c>
      <c r="H126" s="76"/>
      <c r="I126" s="79">
        <f t="shared" si="3"/>
        <v>0</v>
      </c>
      <c r="J126" s="78" t="str">
        <f t="shared" si="2"/>
        <v/>
      </c>
    </row>
    <row r="127" spans="1:10">
      <c r="A127" s="25">
        <v>126</v>
      </c>
      <c r="B127" s="25" t="s">
        <v>5</v>
      </c>
      <c r="C127" s="25" t="s">
        <v>12652</v>
      </c>
      <c r="D127" s="25" t="s">
        <v>12651</v>
      </c>
      <c r="E127" s="42">
        <v>22373</v>
      </c>
      <c r="F127" s="22">
        <v>10</v>
      </c>
      <c r="G127" s="56">
        <v>190.32</v>
      </c>
      <c r="H127" s="76"/>
      <c r="I127" s="79">
        <f t="shared" si="3"/>
        <v>0</v>
      </c>
      <c r="J127" s="78" t="str">
        <f t="shared" si="2"/>
        <v/>
      </c>
    </row>
    <row r="128" spans="1:10">
      <c r="A128" s="25">
        <v>127</v>
      </c>
      <c r="B128" s="25" t="s">
        <v>5</v>
      </c>
      <c r="C128" s="25" t="s">
        <v>12650</v>
      </c>
      <c r="D128" s="25" t="s">
        <v>12649</v>
      </c>
      <c r="E128" s="42">
        <v>22373</v>
      </c>
      <c r="F128" s="22">
        <v>18</v>
      </c>
      <c r="G128" s="56">
        <v>113.85</v>
      </c>
      <c r="H128" s="76"/>
      <c r="I128" s="79">
        <f t="shared" si="3"/>
        <v>0</v>
      </c>
      <c r="J128" s="78" t="str">
        <f t="shared" si="2"/>
        <v/>
      </c>
    </row>
    <row r="129" spans="1:10">
      <c r="A129" s="25">
        <v>128</v>
      </c>
      <c r="B129" s="25" t="s">
        <v>5</v>
      </c>
      <c r="C129" s="25" t="s">
        <v>12648</v>
      </c>
      <c r="D129" s="25" t="s">
        <v>12647</v>
      </c>
      <c r="E129" s="42">
        <v>22373</v>
      </c>
      <c r="F129" s="22">
        <v>36</v>
      </c>
      <c r="G129" s="56">
        <v>269.89</v>
      </c>
      <c r="H129" s="76"/>
      <c r="I129" s="79">
        <f t="shared" si="3"/>
        <v>0</v>
      </c>
      <c r="J129" s="78" t="str">
        <f t="shared" si="2"/>
        <v/>
      </c>
    </row>
    <row r="130" spans="1:10">
      <c r="A130" s="25">
        <v>129</v>
      </c>
      <c r="B130" s="25" t="s">
        <v>5</v>
      </c>
      <c r="C130" s="25" t="s">
        <v>12646</v>
      </c>
      <c r="D130" s="25" t="s">
        <v>12645</v>
      </c>
      <c r="E130" s="42">
        <v>80254</v>
      </c>
      <c r="F130" s="22">
        <v>13</v>
      </c>
      <c r="G130" s="56">
        <v>212.08</v>
      </c>
      <c r="H130" s="76"/>
      <c r="I130" s="79">
        <f t="shared" si="3"/>
        <v>0</v>
      </c>
      <c r="J130" s="78" t="str">
        <f t="shared" ref="J130:J193" si="4">IF(H:H&gt;G:G, "Above Estimated Unit Price", "")</f>
        <v/>
      </c>
    </row>
    <row r="131" spans="1:10">
      <c r="A131" s="25">
        <v>130</v>
      </c>
      <c r="B131" s="25" t="s">
        <v>5</v>
      </c>
      <c r="C131" s="25" t="s">
        <v>12644</v>
      </c>
      <c r="D131" s="25" t="s">
        <v>12643</v>
      </c>
      <c r="E131" s="42">
        <v>80254</v>
      </c>
      <c r="F131" s="22">
        <v>9</v>
      </c>
      <c r="G131" s="56">
        <v>2443.63</v>
      </c>
      <c r="H131" s="76"/>
      <c r="I131" s="79">
        <f t="shared" ref="I131:I194" si="5">H131*F131</f>
        <v>0</v>
      </c>
      <c r="J131" s="78" t="str">
        <f t="shared" si="4"/>
        <v/>
      </c>
    </row>
    <row r="132" spans="1:10">
      <c r="A132" s="25">
        <v>131</v>
      </c>
      <c r="B132" s="25" t="s">
        <v>5</v>
      </c>
      <c r="C132" s="25" t="s">
        <v>12642</v>
      </c>
      <c r="D132" s="25" t="s">
        <v>12641</v>
      </c>
      <c r="E132" s="42">
        <v>80254</v>
      </c>
      <c r="F132" s="22">
        <v>7</v>
      </c>
      <c r="G132" s="56">
        <v>2245.77</v>
      </c>
      <c r="H132" s="76"/>
      <c r="I132" s="79">
        <f t="shared" si="5"/>
        <v>0</v>
      </c>
      <c r="J132" s="78" t="str">
        <f t="shared" si="4"/>
        <v/>
      </c>
    </row>
    <row r="133" spans="1:10">
      <c r="A133" s="25">
        <v>132</v>
      </c>
      <c r="B133" s="25" t="s">
        <v>5</v>
      </c>
      <c r="C133" s="25" t="s">
        <v>12640</v>
      </c>
      <c r="D133" s="25" t="s">
        <v>510</v>
      </c>
      <c r="E133" s="42">
        <v>80254</v>
      </c>
      <c r="F133" s="22">
        <v>10</v>
      </c>
      <c r="G133" s="56">
        <v>6.25</v>
      </c>
      <c r="H133" s="76"/>
      <c r="I133" s="79">
        <f t="shared" si="5"/>
        <v>0</v>
      </c>
      <c r="J133" s="78" t="str">
        <f t="shared" si="4"/>
        <v/>
      </c>
    </row>
    <row r="134" spans="1:10">
      <c r="A134" s="25">
        <v>133</v>
      </c>
      <c r="B134" s="25" t="s">
        <v>5</v>
      </c>
      <c r="C134" s="25" t="s">
        <v>12639</v>
      </c>
      <c r="D134" s="25" t="s">
        <v>10625</v>
      </c>
      <c r="E134" s="42">
        <v>22373</v>
      </c>
      <c r="F134" s="22">
        <v>88</v>
      </c>
      <c r="G134" s="56">
        <v>215.13</v>
      </c>
      <c r="H134" s="76"/>
      <c r="I134" s="79">
        <f t="shared" si="5"/>
        <v>0</v>
      </c>
      <c r="J134" s="78" t="str">
        <f t="shared" si="4"/>
        <v/>
      </c>
    </row>
    <row r="135" spans="1:10">
      <c r="A135" s="25">
        <v>134</v>
      </c>
      <c r="B135" s="25" t="s">
        <v>5</v>
      </c>
      <c r="C135" s="25" t="s">
        <v>12638</v>
      </c>
      <c r="D135" s="25" t="s">
        <v>10625</v>
      </c>
      <c r="E135" s="42">
        <v>22373</v>
      </c>
      <c r="F135" s="24">
        <v>5</v>
      </c>
      <c r="G135" s="56">
        <v>302</v>
      </c>
      <c r="H135" s="76"/>
      <c r="I135" s="79">
        <f t="shared" si="5"/>
        <v>0</v>
      </c>
      <c r="J135" s="78" t="str">
        <f t="shared" si="4"/>
        <v/>
      </c>
    </row>
    <row r="136" spans="1:10">
      <c r="A136" s="25">
        <v>135</v>
      </c>
      <c r="B136" s="25" t="s">
        <v>5</v>
      </c>
      <c r="C136" s="25" t="s">
        <v>12637</v>
      </c>
      <c r="D136" s="25" t="s">
        <v>10625</v>
      </c>
      <c r="E136" s="42">
        <v>22373</v>
      </c>
      <c r="F136" s="22">
        <v>11</v>
      </c>
      <c r="G136" s="56">
        <v>203.13666666666666</v>
      </c>
      <c r="H136" s="76"/>
      <c r="I136" s="79">
        <f t="shared" si="5"/>
        <v>0</v>
      </c>
      <c r="J136" s="78" t="str">
        <f t="shared" si="4"/>
        <v/>
      </c>
    </row>
    <row r="137" spans="1:10">
      <c r="A137" s="25">
        <v>136</v>
      </c>
      <c r="B137" s="25" t="s">
        <v>5</v>
      </c>
      <c r="C137" s="25" t="s">
        <v>6345</v>
      </c>
      <c r="D137" s="25" t="s">
        <v>113</v>
      </c>
      <c r="E137" s="42">
        <v>33269</v>
      </c>
      <c r="F137" s="22">
        <v>54</v>
      </c>
      <c r="G137" s="56">
        <v>1.8699999999999999</v>
      </c>
      <c r="H137" s="76"/>
      <c r="I137" s="79">
        <f t="shared" si="5"/>
        <v>0</v>
      </c>
      <c r="J137" s="78" t="str">
        <f t="shared" si="4"/>
        <v/>
      </c>
    </row>
    <row r="138" spans="1:10">
      <c r="A138" s="25">
        <v>137</v>
      </c>
      <c r="B138" s="25" t="s">
        <v>5</v>
      </c>
      <c r="C138" s="25" t="s">
        <v>12636</v>
      </c>
      <c r="D138" s="25" t="s">
        <v>11652</v>
      </c>
      <c r="E138" s="42">
        <v>72914</v>
      </c>
      <c r="F138" s="22">
        <v>74</v>
      </c>
      <c r="G138" s="56">
        <v>4944</v>
      </c>
      <c r="H138" s="76"/>
      <c r="I138" s="79">
        <f t="shared" si="5"/>
        <v>0</v>
      </c>
      <c r="J138" s="78" t="str">
        <f t="shared" si="4"/>
        <v/>
      </c>
    </row>
    <row r="139" spans="1:10">
      <c r="A139" s="25">
        <v>138</v>
      </c>
      <c r="B139" s="25" t="s">
        <v>5</v>
      </c>
      <c r="C139" s="25" t="s">
        <v>12635</v>
      </c>
      <c r="D139" s="25" t="s">
        <v>12634</v>
      </c>
      <c r="E139" s="42" t="s">
        <v>12633</v>
      </c>
      <c r="F139" s="24">
        <v>5</v>
      </c>
      <c r="G139" s="56">
        <v>232.5</v>
      </c>
      <c r="H139" s="76"/>
      <c r="I139" s="79">
        <f t="shared" si="5"/>
        <v>0</v>
      </c>
      <c r="J139" s="78" t="str">
        <f t="shared" si="4"/>
        <v/>
      </c>
    </row>
    <row r="140" spans="1:10">
      <c r="A140" s="25">
        <v>139</v>
      </c>
      <c r="B140" s="25" t="s">
        <v>5</v>
      </c>
      <c r="C140" s="25" t="s">
        <v>12632</v>
      </c>
      <c r="D140" s="25" t="s">
        <v>12631</v>
      </c>
      <c r="E140" s="42" t="s">
        <v>4052</v>
      </c>
      <c r="F140" s="22">
        <v>939</v>
      </c>
      <c r="G140" s="56">
        <v>52.95</v>
      </c>
      <c r="H140" s="76"/>
      <c r="I140" s="79">
        <f t="shared" si="5"/>
        <v>0</v>
      </c>
      <c r="J140" s="78" t="str">
        <f t="shared" si="4"/>
        <v/>
      </c>
    </row>
    <row r="141" spans="1:10">
      <c r="A141" s="25">
        <v>140</v>
      </c>
      <c r="B141" s="25" t="s">
        <v>5</v>
      </c>
      <c r="C141" s="25" t="s">
        <v>12630</v>
      </c>
      <c r="D141" s="25" t="s">
        <v>12218</v>
      </c>
      <c r="E141" s="42" t="s">
        <v>4489</v>
      </c>
      <c r="F141" s="22">
        <v>12</v>
      </c>
      <c r="G141" s="56">
        <v>168.31</v>
      </c>
      <c r="H141" s="76"/>
      <c r="I141" s="79">
        <f t="shared" si="5"/>
        <v>0</v>
      </c>
      <c r="J141" s="78" t="str">
        <f t="shared" si="4"/>
        <v/>
      </c>
    </row>
    <row r="142" spans="1:10">
      <c r="A142" s="25">
        <v>141</v>
      </c>
      <c r="B142" s="25" t="s">
        <v>5</v>
      </c>
      <c r="C142" s="25" t="s">
        <v>12629</v>
      </c>
      <c r="D142" s="25" t="s">
        <v>596</v>
      </c>
      <c r="E142" s="42">
        <v>64375</v>
      </c>
      <c r="F142" s="22">
        <v>2465</v>
      </c>
      <c r="G142" s="56">
        <v>101.54</v>
      </c>
      <c r="H142" s="76"/>
      <c r="I142" s="79">
        <f t="shared" si="5"/>
        <v>0</v>
      </c>
      <c r="J142" s="78" t="str">
        <f t="shared" si="4"/>
        <v/>
      </c>
    </row>
    <row r="143" spans="1:10">
      <c r="A143" s="25">
        <v>142</v>
      </c>
      <c r="B143" s="25" t="s">
        <v>5</v>
      </c>
      <c r="C143" s="25" t="s">
        <v>12628</v>
      </c>
      <c r="D143" s="25" t="s">
        <v>1903</v>
      </c>
      <c r="E143" s="42">
        <v>43334</v>
      </c>
      <c r="F143" s="22">
        <v>42</v>
      </c>
      <c r="G143" s="56">
        <v>5.67</v>
      </c>
      <c r="H143" s="76"/>
      <c r="I143" s="79">
        <f t="shared" si="5"/>
        <v>0</v>
      </c>
      <c r="J143" s="78" t="str">
        <f t="shared" si="4"/>
        <v/>
      </c>
    </row>
    <row r="144" spans="1:10">
      <c r="A144" s="25">
        <v>143</v>
      </c>
      <c r="B144" s="25" t="s">
        <v>5</v>
      </c>
      <c r="C144" s="25" t="s">
        <v>12627</v>
      </c>
      <c r="D144" s="25" t="s">
        <v>12626</v>
      </c>
      <c r="E144" s="42">
        <v>19315</v>
      </c>
      <c r="F144" s="22">
        <v>6</v>
      </c>
      <c r="G144" s="56">
        <v>3326.18</v>
      </c>
      <c r="H144" s="76"/>
      <c r="I144" s="79">
        <f t="shared" si="5"/>
        <v>0</v>
      </c>
      <c r="J144" s="78" t="str">
        <f t="shared" si="4"/>
        <v/>
      </c>
    </row>
    <row r="145" spans="1:10">
      <c r="A145" s="25">
        <v>144</v>
      </c>
      <c r="B145" s="25" t="s">
        <v>5</v>
      </c>
      <c r="C145" s="25" t="s">
        <v>12625</v>
      </c>
      <c r="D145" s="25" t="s">
        <v>855</v>
      </c>
      <c r="E145" s="42">
        <v>26433</v>
      </c>
      <c r="F145" s="22">
        <v>100</v>
      </c>
      <c r="G145" s="56">
        <v>5</v>
      </c>
      <c r="H145" s="76"/>
      <c r="I145" s="79">
        <f t="shared" si="5"/>
        <v>0</v>
      </c>
      <c r="J145" s="78" t="str">
        <f t="shared" si="4"/>
        <v/>
      </c>
    </row>
    <row r="146" spans="1:10">
      <c r="A146" s="25">
        <v>145</v>
      </c>
      <c r="B146" s="25" t="s">
        <v>5</v>
      </c>
      <c r="C146" s="25" t="s">
        <v>12624</v>
      </c>
      <c r="D146" s="25" t="s">
        <v>12623</v>
      </c>
      <c r="E146" s="42">
        <v>28839</v>
      </c>
      <c r="F146" s="22">
        <v>100</v>
      </c>
      <c r="G146" s="56">
        <v>41.143333333333338</v>
      </c>
      <c r="H146" s="76"/>
      <c r="I146" s="79">
        <f t="shared" si="5"/>
        <v>0</v>
      </c>
      <c r="J146" s="78" t="str">
        <f t="shared" si="4"/>
        <v/>
      </c>
    </row>
    <row r="147" spans="1:10">
      <c r="A147" s="25">
        <v>146</v>
      </c>
      <c r="B147" s="25" t="s">
        <v>5</v>
      </c>
      <c r="C147" s="25" t="s">
        <v>12622</v>
      </c>
      <c r="D147" s="25" t="s">
        <v>1745</v>
      </c>
      <c r="E147" s="42">
        <v>19200</v>
      </c>
      <c r="F147" s="22">
        <v>40</v>
      </c>
      <c r="G147" s="56">
        <v>4.373333333333334</v>
      </c>
      <c r="H147" s="76"/>
      <c r="I147" s="79">
        <f t="shared" si="5"/>
        <v>0</v>
      </c>
      <c r="J147" s="78" t="str">
        <f t="shared" si="4"/>
        <v/>
      </c>
    </row>
    <row r="148" spans="1:10">
      <c r="A148" s="25">
        <v>147</v>
      </c>
      <c r="B148" s="25" t="s">
        <v>5</v>
      </c>
      <c r="C148" s="25" t="s">
        <v>6298</v>
      </c>
      <c r="D148" s="25" t="s">
        <v>12621</v>
      </c>
      <c r="E148" s="42">
        <v>45402</v>
      </c>
      <c r="F148" s="24">
        <v>5</v>
      </c>
      <c r="G148" s="56">
        <v>798</v>
      </c>
      <c r="H148" s="76"/>
      <c r="I148" s="79">
        <f t="shared" si="5"/>
        <v>0</v>
      </c>
      <c r="J148" s="78" t="str">
        <f t="shared" si="4"/>
        <v/>
      </c>
    </row>
    <row r="149" spans="1:10">
      <c r="A149" s="25">
        <v>148</v>
      </c>
      <c r="B149" s="25" t="s">
        <v>5</v>
      </c>
      <c r="C149" s="25" t="s">
        <v>12620</v>
      </c>
      <c r="D149" s="25" t="s">
        <v>12619</v>
      </c>
      <c r="E149" s="42">
        <v>60253</v>
      </c>
      <c r="F149" s="22">
        <v>16</v>
      </c>
      <c r="G149" s="56">
        <v>218.58</v>
      </c>
      <c r="H149" s="76"/>
      <c r="I149" s="79">
        <f t="shared" si="5"/>
        <v>0</v>
      </c>
      <c r="J149" s="78" t="str">
        <f t="shared" si="4"/>
        <v/>
      </c>
    </row>
    <row r="150" spans="1:10">
      <c r="A150" s="25">
        <v>149</v>
      </c>
      <c r="B150" s="25" t="s">
        <v>5</v>
      </c>
      <c r="C150" s="25" t="s">
        <v>12618</v>
      </c>
      <c r="D150" s="25" t="s">
        <v>12617</v>
      </c>
      <c r="E150" s="42">
        <v>72914</v>
      </c>
      <c r="F150" s="22">
        <v>9</v>
      </c>
      <c r="G150" s="56">
        <v>75.849999999999994</v>
      </c>
      <c r="H150" s="76"/>
      <c r="I150" s="79">
        <f t="shared" si="5"/>
        <v>0</v>
      </c>
      <c r="J150" s="78" t="str">
        <f t="shared" si="4"/>
        <v/>
      </c>
    </row>
    <row r="151" spans="1:10">
      <c r="A151" s="25">
        <v>150</v>
      </c>
      <c r="B151" s="25" t="s">
        <v>5</v>
      </c>
      <c r="C151" s="25" t="s">
        <v>12616</v>
      </c>
      <c r="D151" s="25" t="s">
        <v>12615</v>
      </c>
      <c r="E151" s="42" t="s">
        <v>6706</v>
      </c>
      <c r="F151" s="22">
        <v>144</v>
      </c>
      <c r="G151" s="56">
        <v>40</v>
      </c>
      <c r="H151" s="76"/>
      <c r="I151" s="79">
        <f t="shared" si="5"/>
        <v>0</v>
      </c>
      <c r="J151" s="78" t="str">
        <f t="shared" si="4"/>
        <v/>
      </c>
    </row>
    <row r="152" spans="1:10">
      <c r="A152" s="25">
        <v>151</v>
      </c>
      <c r="B152" s="25" t="s">
        <v>5</v>
      </c>
      <c r="C152" s="25" t="s">
        <v>12614</v>
      </c>
      <c r="D152" s="25" t="s">
        <v>115</v>
      </c>
      <c r="E152" s="42">
        <v>71468</v>
      </c>
      <c r="F152" s="22">
        <v>482</v>
      </c>
      <c r="G152" s="56">
        <v>263.7</v>
      </c>
      <c r="H152" s="76"/>
      <c r="I152" s="79">
        <f t="shared" si="5"/>
        <v>0</v>
      </c>
      <c r="J152" s="78" t="str">
        <f t="shared" si="4"/>
        <v/>
      </c>
    </row>
    <row r="153" spans="1:10">
      <c r="A153" s="25">
        <v>152</v>
      </c>
      <c r="B153" s="25" t="s">
        <v>5</v>
      </c>
      <c r="C153" s="25" t="s">
        <v>12613</v>
      </c>
      <c r="D153" s="25" t="s">
        <v>12612</v>
      </c>
      <c r="E153" s="42">
        <v>22373</v>
      </c>
      <c r="F153" s="22">
        <v>122</v>
      </c>
      <c r="G153" s="56">
        <v>10</v>
      </c>
      <c r="H153" s="76"/>
      <c r="I153" s="79">
        <f t="shared" si="5"/>
        <v>0</v>
      </c>
      <c r="J153" s="78" t="str">
        <f t="shared" si="4"/>
        <v/>
      </c>
    </row>
    <row r="154" spans="1:10">
      <c r="A154" s="25">
        <v>153</v>
      </c>
      <c r="B154" s="25" t="s">
        <v>5</v>
      </c>
      <c r="C154" s="25" t="s">
        <v>12611</v>
      </c>
      <c r="D154" s="25" t="s">
        <v>12610</v>
      </c>
      <c r="E154" s="42">
        <v>22373</v>
      </c>
      <c r="F154" s="24">
        <v>5</v>
      </c>
      <c r="G154" s="56">
        <v>50</v>
      </c>
      <c r="H154" s="76"/>
      <c r="I154" s="79">
        <f t="shared" si="5"/>
        <v>0</v>
      </c>
      <c r="J154" s="78" t="str">
        <f t="shared" si="4"/>
        <v/>
      </c>
    </row>
    <row r="155" spans="1:10">
      <c r="A155" s="25">
        <v>154</v>
      </c>
      <c r="B155" s="25" t="s">
        <v>5</v>
      </c>
      <c r="C155" s="25" t="s">
        <v>12609</v>
      </c>
      <c r="D155" s="25" t="s">
        <v>12607</v>
      </c>
      <c r="E155" s="42">
        <v>22373</v>
      </c>
      <c r="F155" s="22">
        <v>13</v>
      </c>
      <c r="G155" s="56">
        <v>35</v>
      </c>
      <c r="H155" s="76"/>
      <c r="I155" s="79">
        <f t="shared" si="5"/>
        <v>0</v>
      </c>
      <c r="J155" s="78" t="str">
        <f t="shared" si="4"/>
        <v/>
      </c>
    </row>
    <row r="156" spans="1:10">
      <c r="A156" s="25">
        <v>155</v>
      </c>
      <c r="B156" s="25" t="s">
        <v>5</v>
      </c>
      <c r="C156" s="25" t="s">
        <v>12608</v>
      </c>
      <c r="D156" s="25" t="s">
        <v>12607</v>
      </c>
      <c r="E156" s="42">
        <v>22373</v>
      </c>
      <c r="F156" s="22">
        <v>19</v>
      </c>
      <c r="G156" s="56">
        <v>45</v>
      </c>
      <c r="H156" s="76"/>
      <c r="I156" s="79">
        <f t="shared" si="5"/>
        <v>0</v>
      </c>
      <c r="J156" s="78" t="str">
        <f t="shared" si="4"/>
        <v/>
      </c>
    </row>
    <row r="157" spans="1:10">
      <c r="A157" s="25">
        <v>156</v>
      </c>
      <c r="B157" s="25" t="s">
        <v>5</v>
      </c>
      <c r="C157" s="25" t="s">
        <v>12606</v>
      </c>
      <c r="D157" s="25" t="s">
        <v>11620</v>
      </c>
      <c r="E157" s="42">
        <v>72794</v>
      </c>
      <c r="F157" s="24">
        <v>5</v>
      </c>
      <c r="G157" s="56">
        <v>36.11</v>
      </c>
      <c r="H157" s="76"/>
      <c r="I157" s="79">
        <f t="shared" si="5"/>
        <v>0</v>
      </c>
      <c r="J157" s="78" t="str">
        <f t="shared" si="4"/>
        <v/>
      </c>
    </row>
    <row r="158" spans="1:10">
      <c r="A158" s="25">
        <v>157</v>
      </c>
      <c r="B158" s="25" t="s">
        <v>5</v>
      </c>
      <c r="C158" s="25" t="s">
        <v>12605</v>
      </c>
      <c r="D158" s="25" t="s">
        <v>12604</v>
      </c>
      <c r="E158" s="42">
        <v>76691</v>
      </c>
      <c r="F158" s="22">
        <v>10</v>
      </c>
      <c r="G158" s="56">
        <v>10.293333333333331</v>
      </c>
      <c r="H158" s="76"/>
      <c r="I158" s="79">
        <f t="shared" si="5"/>
        <v>0</v>
      </c>
      <c r="J158" s="78" t="str">
        <f t="shared" si="4"/>
        <v/>
      </c>
    </row>
    <row r="159" spans="1:10">
      <c r="A159" s="25">
        <v>158</v>
      </c>
      <c r="B159" s="25" t="s">
        <v>5</v>
      </c>
      <c r="C159" s="54" t="s">
        <v>7133</v>
      </c>
      <c r="D159" s="25" t="s">
        <v>818</v>
      </c>
      <c r="E159" s="42">
        <v>2978</v>
      </c>
      <c r="F159" s="22">
        <v>12</v>
      </c>
      <c r="G159" s="56">
        <v>34.559999999999995</v>
      </c>
      <c r="H159" s="76"/>
      <c r="I159" s="79">
        <f t="shared" si="5"/>
        <v>0</v>
      </c>
      <c r="J159" s="78" t="str">
        <f t="shared" si="4"/>
        <v/>
      </c>
    </row>
    <row r="160" spans="1:10">
      <c r="A160" s="25">
        <v>159</v>
      </c>
      <c r="B160" s="25" t="s">
        <v>5</v>
      </c>
      <c r="C160" s="25" t="s">
        <v>12603</v>
      </c>
      <c r="D160" s="25" t="s">
        <v>12602</v>
      </c>
      <c r="E160" s="42" t="s">
        <v>2657</v>
      </c>
      <c r="F160" s="22">
        <v>6</v>
      </c>
      <c r="G160" s="56">
        <v>447.15</v>
      </c>
      <c r="H160" s="76"/>
      <c r="I160" s="79">
        <f t="shared" si="5"/>
        <v>0</v>
      </c>
      <c r="J160" s="78" t="str">
        <f t="shared" si="4"/>
        <v/>
      </c>
    </row>
    <row r="161" spans="1:10">
      <c r="A161" s="25">
        <v>160</v>
      </c>
      <c r="B161" s="25" t="s">
        <v>5</v>
      </c>
      <c r="C161" s="25" t="s">
        <v>12601</v>
      </c>
      <c r="D161" s="25" t="s">
        <v>12600</v>
      </c>
      <c r="E161" s="42" t="s">
        <v>2657</v>
      </c>
      <c r="F161" s="22">
        <v>8</v>
      </c>
      <c r="G161" s="56">
        <v>65</v>
      </c>
      <c r="H161" s="76"/>
      <c r="I161" s="79">
        <f t="shared" si="5"/>
        <v>0</v>
      </c>
      <c r="J161" s="78" t="str">
        <f t="shared" si="4"/>
        <v/>
      </c>
    </row>
    <row r="162" spans="1:10">
      <c r="A162" s="25">
        <v>161</v>
      </c>
      <c r="B162" s="25" t="s">
        <v>5</v>
      </c>
      <c r="C162" s="25" t="s">
        <v>12599</v>
      </c>
      <c r="D162" s="25" t="s">
        <v>12598</v>
      </c>
      <c r="E162" s="42" t="s">
        <v>2657</v>
      </c>
      <c r="F162" s="22">
        <v>16</v>
      </c>
      <c r="G162" s="56">
        <v>121.88</v>
      </c>
      <c r="H162" s="76"/>
      <c r="I162" s="79">
        <f t="shared" si="5"/>
        <v>0</v>
      </c>
      <c r="J162" s="78" t="str">
        <f t="shared" si="4"/>
        <v/>
      </c>
    </row>
    <row r="163" spans="1:10">
      <c r="A163" s="25">
        <v>162</v>
      </c>
      <c r="B163" s="25" t="s">
        <v>5</v>
      </c>
      <c r="C163" s="25" t="s">
        <v>12597</v>
      </c>
      <c r="D163" s="25" t="s">
        <v>12596</v>
      </c>
      <c r="E163" s="42" t="s">
        <v>2657</v>
      </c>
      <c r="F163" s="22">
        <v>133</v>
      </c>
      <c r="G163" s="56">
        <v>3467.96</v>
      </c>
      <c r="H163" s="76"/>
      <c r="I163" s="79">
        <f t="shared" si="5"/>
        <v>0</v>
      </c>
      <c r="J163" s="78" t="str">
        <f t="shared" si="4"/>
        <v/>
      </c>
    </row>
    <row r="164" spans="1:10">
      <c r="A164" s="25">
        <v>163</v>
      </c>
      <c r="B164" s="25" t="s">
        <v>5</v>
      </c>
      <c r="C164" s="25" t="s">
        <v>12595</v>
      </c>
      <c r="D164" s="25" t="s">
        <v>11765</v>
      </c>
      <c r="E164" s="42">
        <v>80254</v>
      </c>
      <c r="F164" s="24">
        <v>5</v>
      </c>
      <c r="G164" s="56">
        <v>623.71</v>
      </c>
      <c r="H164" s="76"/>
      <c r="I164" s="79">
        <f t="shared" si="5"/>
        <v>0</v>
      </c>
      <c r="J164" s="78" t="str">
        <f t="shared" si="4"/>
        <v/>
      </c>
    </row>
    <row r="165" spans="1:10">
      <c r="A165" s="25">
        <v>164</v>
      </c>
      <c r="B165" s="25" t="s">
        <v>5</v>
      </c>
      <c r="C165" s="25" t="s">
        <v>12594</v>
      </c>
      <c r="D165" s="25" t="s">
        <v>10992</v>
      </c>
      <c r="E165" s="42">
        <v>14798</v>
      </c>
      <c r="F165" s="24">
        <v>5</v>
      </c>
      <c r="G165" s="56">
        <v>75.150000000000006</v>
      </c>
      <c r="H165" s="76"/>
      <c r="I165" s="79">
        <f t="shared" si="5"/>
        <v>0</v>
      </c>
      <c r="J165" s="78" t="str">
        <f t="shared" si="4"/>
        <v/>
      </c>
    </row>
    <row r="166" spans="1:10">
      <c r="A166" s="25">
        <v>165</v>
      </c>
      <c r="B166" s="25" t="s">
        <v>5</v>
      </c>
      <c r="C166" s="25" t="s">
        <v>12593</v>
      </c>
      <c r="D166" s="25" t="s">
        <v>1205</v>
      </c>
      <c r="E166" s="42">
        <v>76005</v>
      </c>
      <c r="F166" s="22">
        <v>59</v>
      </c>
      <c r="G166" s="56">
        <v>9.0033333333333321</v>
      </c>
      <c r="H166" s="76"/>
      <c r="I166" s="79">
        <f t="shared" si="5"/>
        <v>0</v>
      </c>
      <c r="J166" s="78" t="str">
        <f t="shared" si="4"/>
        <v/>
      </c>
    </row>
    <row r="167" spans="1:10">
      <c r="A167" s="25">
        <v>166</v>
      </c>
      <c r="B167" s="25" t="s">
        <v>5</v>
      </c>
      <c r="C167" s="25" t="s">
        <v>12592</v>
      </c>
      <c r="D167" s="25" t="s">
        <v>12591</v>
      </c>
      <c r="E167" s="42">
        <v>76005</v>
      </c>
      <c r="F167" s="22">
        <v>61</v>
      </c>
      <c r="G167" s="56">
        <v>28</v>
      </c>
      <c r="H167" s="76"/>
      <c r="I167" s="79">
        <f t="shared" si="5"/>
        <v>0</v>
      </c>
      <c r="J167" s="78" t="str">
        <f t="shared" si="4"/>
        <v/>
      </c>
    </row>
    <row r="168" spans="1:10">
      <c r="A168" s="25">
        <v>167</v>
      </c>
      <c r="B168" s="25" t="s">
        <v>5</v>
      </c>
      <c r="C168" s="25" t="s">
        <v>12590</v>
      </c>
      <c r="D168" s="25" t="s">
        <v>12589</v>
      </c>
      <c r="E168" s="42">
        <v>80254</v>
      </c>
      <c r="F168" s="24">
        <v>5</v>
      </c>
      <c r="G168" s="56">
        <v>42.85</v>
      </c>
      <c r="H168" s="76"/>
      <c r="I168" s="79">
        <f t="shared" si="5"/>
        <v>0</v>
      </c>
      <c r="J168" s="78" t="str">
        <f t="shared" si="4"/>
        <v/>
      </c>
    </row>
    <row r="169" spans="1:10">
      <c r="A169" s="25">
        <v>168</v>
      </c>
      <c r="B169" s="25" t="s">
        <v>5</v>
      </c>
      <c r="C169" s="25" t="s">
        <v>12588</v>
      </c>
      <c r="D169" s="25" t="s">
        <v>12587</v>
      </c>
      <c r="E169" s="42">
        <v>80254</v>
      </c>
      <c r="F169" s="22">
        <v>24</v>
      </c>
      <c r="G169" s="56">
        <v>69.849999999999994</v>
      </c>
      <c r="H169" s="76"/>
      <c r="I169" s="79">
        <f t="shared" si="5"/>
        <v>0</v>
      </c>
      <c r="J169" s="78" t="str">
        <f t="shared" si="4"/>
        <v/>
      </c>
    </row>
    <row r="170" spans="1:10">
      <c r="A170" s="25">
        <v>169</v>
      </c>
      <c r="B170" s="25" t="s">
        <v>5</v>
      </c>
      <c r="C170" s="25" t="s">
        <v>12586</v>
      </c>
      <c r="D170" s="25" t="s">
        <v>12585</v>
      </c>
      <c r="E170" s="42">
        <v>25140</v>
      </c>
      <c r="F170" s="24">
        <v>5</v>
      </c>
      <c r="G170" s="56">
        <v>15.66</v>
      </c>
      <c r="H170" s="76"/>
      <c r="I170" s="79">
        <f t="shared" si="5"/>
        <v>0</v>
      </c>
      <c r="J170" s="78" t="str">
        <f t="shared" si="4"/>
        <v/>
      </c>
    </row>
    <row r="171" spans="1:10">
      <c r="A171" s="25">
        <v>170</v>
      </c>
      <c r="B171" s="25" t="s">
        <v>5</v>
      </c>
      <c r="C171" s="25" t="s">
        <v>12584</v>
      </c>
      <c r="D171" s="25" t="s">
        <v>2244</v>
      </c>
      <c r="E171" s="42">
        <v>80254</v>
      </c>
      <c r="F171" s="22">
        <v>40</v>
      </c>
      <c r="G171" s="56">
        <v>127.64</v>
      </c>
      <c r="H171" s="76"/>
      <c r="I171" s="79">
        <f t="shared" si="5"/>
        <v>0</v>
      </c>
      <c r="J171" s="78" t="str">
        <f t="shared" si="4"/>
        <v/>
      </c>
    </row>
    <row r="172" spans="1:10">
      <c r="A172" s="25">
        <v>171</v>
      </c>
      <c r="B172" s="25" t="s">
        <v>5</v>
      </c>
      <c r="C172" s="25" t="s">
        <v>12583</v>
      </c>
      <c r="D172" s="25" t="s">
        <v>1003</v>
      </c>
      <c r="E172" s="42">
        <v>80254</v>
      </c>
      <c r="F172" s="24">
        <v>5</v>
      </c>
      <c r="G172" s="56">
        <v>193.48</v>
      </c>
      <c r="H172" s="76"/>
      <c r="I172" s="79">
        <f t="shared" si="5"/>
        <v>0</v>
      </c>
      <c r="J172" s="78" t="str">
        <f t="shared" si="4"/>
        <v/>
      </c>
    </row>
    <row r="173" spans="1:10">
      <c r="A173" s="25">
        <v>172</v>
      </c>
      <c r="B173" s="25" t="s">
        <v>5</v>
      </c>
      <c r="C173" s="25" t="s">
        <v>6076</v>
      </c>
      <c r="D173" s="25" t="s">
        <v>12582</v>
      </c>
      <c r="E173" s="42">
        <v>33968</v>
      </c>
      <c r="F173" s="22">
        <v>276</v>
      </c>
      <c r="G173" s="56">
        <v>31.366666666666671</v>
      </c>
      <c r="H173" s="76"/>
      <c r="I173" s="79">
        <f t="shared" si="5"/>
        <v>0</v>
      </c>
      <c r="J173" s="78" t="str">
        <f t="shared" si="4"/>
        <v/>
      </c>
    </row>
    <row r="174" spans="1:10">
      <c r="A174" s="25">
        <v>173</v>
      </c>
      <c r="B174" s="25" t="s">
        <v>5</v>
      </c>
      <c r="C174" s="25" t="s">
        <v>12581</v>
      </c>
      <c r="D174" s="25" t="s">
        <v>12580</v>
      </c>
      <c r="E174" s="42" t="s">
        <v>12226</v>
      </c>
      <c r="F174" s="22">
        <v>23</v>
      </c>
      <c r="G174" s="56">
        <v>5.7</v>
      </c>
      <c r="H174" s="76"/>
      <c r="I174" s="79">
        <f t="shared" si="5"/>
        <v>0</v>
      </c>
      <c r="J174" s="78" t="str">
        <f t="shared" si="4"/>
        <v/>
      </c>
    </row>
    <row r="175" spans="1:10">
      <c r="A175" s="25">
        <v>174</v>
      </c>
      <c r="B175" s="25" t="s">
        <v>5</v>
      </c>
      <c r="C175" s="25" t="s">
        <v>12579</v>
      </c>
      <c r="D175" s="25" t="s">
        <v>12578</v>
      </c>
      <c r="E175" s="42">
        <v>22373</v>
      </c>
      <c r="F175" s="24">
        <v>5</v>
      </c>
      <c r="G175" s="56">
        <v>76.39</v>
      </c>
      <c r="H175" s="76"/>
      <c r="I175" s="79">
        <f t="shared" si="5"/>
        <v>0</v>
      </c>
      <c r="J175" s="78" t="str">
        <f t="shared" si="4"/>
        <v/>
      </c>
    </row>
    <row r="176" spans="1:10">
      <c r="A176" s="25">
        <v>175</v>
      </c>
      <c r="B176" s="25" t="s">
        <v>5</v>
      </c>
      <c r="C176" s="25" t="s">
        <v>12577</v>
      </c>
      <c r="D176" s="25" t="s">
        <v>2422</v>
      </c>
      <c r="E176" s="42">
        <v>30076</v>
      </c>
      <c r="F176" s="22">
        <v>27</v>
      </c>
      <c r="G176" s="56">
        <v>20.846666666666668</v>
      </c>
      <c r="H176" s="76"/>
      <c r="I176" s="79">
        <f t="shared" si="5"/>
        <v>0</v>
      </c>
      <c r="J176" s="78" t="str">
        <f t="shared" si="4"/>
        <v/>
      </c>
    </row>
    <row r="177" spans="1:10">
      <c r="A177" s="25">
        <v>176</v>
      </c>
      <c r="B177" s="25" t="s">
        <v>5</v>
      </c>
      <c r="C177" s="25" t="s">
        <v>12576</v>
      </c>
      <c r="D177" s="25" t="s">
        <v>1745</v>
      </c>
      <c r="E177" s="42">
        <v>25140</v>
      </c>
      <c r="F177" s="22">
        <v>48</v>
      </c>
      <c r="G177" s="56">
        <v>4.54</v>
      </c>
      <c r="H177" s="76"/>
      <c r="I177" s="79">
        <f t="shared" si="5"/>
        <v>0</v>
      </c>
      <c r="J177" s="78" t="str">
        <f t="shared" si="4"/>
        <v/>
      </c>
    </row>
    <row r="178" spans="1:10">
      <c r="A178" s="25">
        <v>177</v>
      </c>
      <c r="B178" s="25" t="s">
        <v>5</v>
      </c>
      <c r="C178" s="25" t="s">
        <v>12575</v>
      </c>
      <c r="D178" s="25" t="s">
        <v>11142</v>
      </c>
      <c r="E178" s="42" t="s">
        <v>2875</v>
      </c>
      <c r="F178" s="22">
        <v>85</v>
      </c>
      <c r="G178" s="56">
        <v>44.023333333333333</v>
      </c>
      <c r="H178" s="76"/>
      <c r="I178" s="79">
        <f t="shared" si="5"/>
        <v>0</v>
      </c>
      <c r="J178" s="78" t="str">
        <f t="shared" si="4"/>
        <v/>
      </c>
    </row>
    <row r="179" spans="1:10">
      <c r="A179" s="25">
        <v>178</v>
      </c>
      <c r="B179" s="25" t="s">
        <v>5</v>
      </c>
      <c r="C179" s="25" t="s">
        <v>12574</v>
      </c>
      <c r="D179" s="25" t="s">
        <v>12573</v>
      </c>
      <c r="E179" s="42">
        <v>6275</v>
      </c>
      <c r="F179" s="22">
        <v>16</v>
      </c>
      <c r="G179" s="56">
        <v>341.52</v>
      </c>
      <c r="H179" s="76"/>
      <c r="I179" s="79">
        <f t="shared" si="5"/>
        <v>0</v>
      </c>
      <c r="J179" s="78" t="str">
        <f t="shared" si="4"/>
        <v/>
      </c>
    </row>
    <row r="180" spans="1:10">
      <c r="A180" s="25">
        <v>179</v>
      </c>
      <c r="B180" s="25" t="s">
        <v>5</v>
      </c>
      <c r="C180" s="25" t="s">
        <v>12572</v>
      </c>
      <c r="D180" s="25" t="s">
        <v>10625</v>
      </c>
      <c r="E180" s="42">
        <v>6845</v>
      </c>
      <c r="F180" s="24">
        <v>5</v>
      </c>
      <c r="G180" s="56">
        <v>546.77</v>
      </c>
      <c r="H180" s="76"/>
      <c r="I180" s="79">
        <f t="shared" si="5"/>
        <v>0</v>
      </c>
      <c r="J180" s="78" t="str">
        <f t="shared" si="4"/>
        <v/>
      </c>
    </row>
    <row r="181" spans="1:10">
      <c r="A181" s="25">
        <v>180</v>
      </c>
      <c r="B181" s="25" t="s">
        <v>5</v>
      </c>
      <c r="C181" s="25" t="s">
        <v>12571</v>
      </c>
      <c r="D181" s="25" t="s">
        <v>9926</v>
      </c>
      <c r="E181" s="42">
        <v>98441</v>
      </c>
      <c r="F181" s="22">
        <v>5</v>
      </c>
      <c r="G181" s="56">
        <v>29.820000000000004</v>
      </c>
      <c r="H181" s="76"/>
      <c r="I181" s="79">
        <f t="shared" si="5"/>
        <v>0</v>
      </c>
      <c r="J181" s="78" t="str">
        <f t="shared" si="4"/>
        <v/>
      </c>
    </row>
    <row r="182" spans="1:10">
      <c r="A182" s="25">
        <v>181</v>
      </c>
      <c r="B182" s="25" t="s">
        <v>5</v>
      </c>
      <c r="C182" s="25" t="s">
        <v>12570</v>
      </c>
      <c r="D182" s="25" t="s">
        <v>1426</v>
      </c>
      <c r="E182" s="42">
        <v>6848</v>
      </c>
      <c r="F182" s="22">
        <v>766</v>
      </c>
      <c r="G182" s="56">
        <v>2.95</v>
      </c>
      <c r="H182" s="76"/>
      <c r="I182" s="79">
        <f t="shared" si="5"/>
        <v>0</v>
      </c>
      <c r="J182" s="78" t="str">
        <f t="shared" si="4"/>
        <v/>
      </c>
    </row>
    <row r="183" spans="1:10">
      <c r="A183" s="25">
        <v>182</v>
      </c>
      <c r="B183" s="25" t="s">
        <v>5</v>
      </c>
      <c r="C183" s="25" t="s">
        <v>12569</v>
      </c>
      <c r="D183" s="25" t="s">
        <v>1426</v>
      </c>
      <c r="E183" s="42">
        <v>6848</v>
      </c>
      <c r="F183" s="24">
        <v>5</v>
      </c>
      <c r="G183" s="56">
        <v>61.91</v>
      </c>
      <c r="H183" s="76"/>
      <c r="I183" s="79">
        <f t="shared" si="5"/>
        <v>0</v>
      </c>
      <c r="J183" s="78" t="str">
        <f t="shared" si="4"/>
        <v/>
      </c>
    </row>
    <row r="184" spans="1:10">
      <c r="A184" s="25">
        <v>183</v>
      </c>
      <c r="B184" s="25" t="s">
        <v>5</v>
      </c>
      <c r="C184" s="25" t="s">
        <v>12568</v>
      </c>
      <c r="D184" s="25" t="s">
        <v>12289</v>
      </c>
      <c r="E184" s="42">
        <v>80254</v>
      </c>
      <c r="F184" s="24">
        <v>5</v>
      </c>
      <c r="G184" s="56">
        <v>128.66</v>
      </c>
      <c r="H184" s="76"/>
      <c r="I184" s="79">
        <f t="shared" si="5"/>
        <v>0</v>
      </c>
      <c r="J184" s="78" t="str">
        <f t="shared" si="4"/>
        <v/>
      </c>
    </row>
    <row r="185" spans="1:10">
      <c r="A185" s="25">
        <v>184</v>
      </c>
      <c r="B185" s="25" t="s">
        <v>5</v>
      </c>
      <c r="C185" s="25" t="s">
        <v>12567</v>
      </c>
      <c r="D185" s="25" t="s">
        <v>12566</v>
      </c>
      <c r="E185" s="42">
        <v>13499</v>
      </c>
      <c r="F185" s="22">
        <v>29</v>
      </c>
      <c r="G185" s="56">
        <v>13.19</v>
      </c>
      <c r="H185" s="76"/>
      <c r="I185" s="79">
        <f t="shared" si="5"/>
        <v>0</v>
      </c>
      <c r="J185" s="78" t="str">
        <f t="shared" si="4"/>
        <v/>
      </c>
    </row>
    <row r="186" spans="1:10">
      <c r="A186" s="25">
        <v>185</v>
      </c>
      <c r="B186" s="25" t="s">
        <v>5</v>
      </c>
      <c r="C186" s="25" t="s">
        <v>12565</v>
      </c>
      <c r="D186" s="25" t="s">
        <v>12098</v>
      </c>
      <c r="E186" s="42">
        <v>52333</v>
      </c>
      <c r="F186" s="22">
        <v>8</v>
      </c>
      <c r="G186" s="56">
        <v>31.76</v>
      </c>
      <c r="H186" s="76"/>
      <c r="I186" s="79">
        <f t="shared" si="5"/>
        <v>0</v>
      </c>
      <c r="J186" s="78" t="str">
        <f t="shared" si="4"/>
        <v/>
      </c>
    </row>
    <row r="187" spans="1:10">
      <c r="A187" s="25">
        <v>186</v>
      </c>
      <c r="B187" s="25" t="s">
        <v>5</v>
      </c>
      <c r="C187" s="25" t="s">
        <v>12564</v>
      </c>
      <c r="D187" s="25" t="s">
        <v>12194</v>
      </c>
      <c r="E187" s="42" t="s">
        <v>12102</v>
      </c>
      <c r="F187" s="22">
        <v>15</v>
      </c>
      <c r="G187" s="56">
        <v>11.8</v>
      </c>
      <c r="H187" s="76"/>
      <c r="I187" s="79">
        <f t="shared" si="5"/>
        <v>0</v>
      </c>
      <c r="J187" s="78" t="str">
        <f t="shared" si="4"/>
        <v/>
      </c>
    </row>
    <row r="188" spans="1:10">
      <c r="A188" s="25">
        <v>187</v>
      </c>
      <c r="B188" s="25" t="s">
        <v>5</v>
      </c>
      <c r="C188" s="25" t="s">
        <v>12563</v>
      </c>
      <c r="D188" s="25" t="s">
        <v>12098</v>
      </c>
      <c r="E188" s="42">
        <v>80131</v>
      </c>
      <c r="F188" s="22">
        <v>15</v>
      </c>
      <c r="G188" s="56">
        <v>4</v>
      </c>
      <c r="H188" s="76"/>
      <c r="I188" s="79">
        <f t="shared" si="5"/>
        <v>0</v>
      </c>
      <c r="J188" s="78" t="str">
        <f t="shared" si="4"/>
        <v/>
      </c>
    </row>
    <row r="189" spans="1:10">
      <c r="A189" s="25">
        <v>188</v>
      </c>
      <c r="B189" s="25" t="s">
        <v>5</v>
      </c>
      <c r="C189" s="25" t="s">
        <v>5834</v>
      </c>
      <c r="D189" s="25" t="s">
        <v>12528</v>
      </c>
      <c r="E189" s="42" t="s">
        <v>5833</v>
      </c>
      <c r="F189" s="22">
        <v>6</v>
      </c>
      <c r="G189" s="56">
        <v>73.72</v>
      </c>
      <c r="H189" s="76"/>
      <c r="I189" s="79">
        <f t="shared" si="5"/>
        <v>0</v>
      </c>
      <c r="J189" s="78" t="str">
        <f t="shared" si="4"/>
        <v/>
      </c>
    </row>
    <row r="190" spans="1:10">
      <c r="A190" s="25">
        <v>189</v>
      </c>
      <c r="B190" s="25" t="s">
        <v>5</v>
      </c>
      <c r="C190" s="25" t="s">
        <v>12562</v>
      </c>
      <c r="D190" s="25" t="s">
        <v>1464</v>
      </c>
      <c r="E190" s="42">
        <v>66503</v>
      </c>
      <c r="F190" s="22">
        <v>9</v>
      </c>
      <c r="G190" s="56">
        <v>171</v>
      </c>
      <c r="H190" s="76"/>
      <c r="I190" s="79">
        <f t="shared" si="5"/>
        <v>0</v>
      </c>
      <c r="J190" s="78" t="str">
        <f t="shared" si="4"/>
        <v/>
      </c>
    </row>
    <row r="191" spans="1:10">
      <c r="A191" s="25">
        <v>190</v>
      </c>
      <c r="B191" s="25" t="s">
        <v>5</v>
      </c>
      <c r="C191" s="25" t="s">
        <v>12561</v>
      </c>
      <c r="D191" s="25" t="s">
        <v>1464</v>
      </c>
      <c r="E191" s="42">
        <v>80293</v>
      </c>
      <c r="F191" s="24">
        <v>5</v>
      </c>
      <c r="G191" s="56">
        <v>1019.47</v>
      </c>
      <c r="H191" s="76"/>
      <c r="I191" s="79">
        <f t="shared" si="5"/>
        <v>0</v>
      </c>
      <c r="J191" s="78" t="str">
        <f t="shared" si="4"/>
        <v/>
      </c>
    </row>
    <row r="192" spans="1:10">
      <c r="A192" s="25">
        <v>191</v>
      </c>
      <c r="B192" s="25" t="s">
        <v>5</v>
      </c>
      <c r="C192" s="25" t="s">
        <v>12560</v>
      </c>
      <c r="D192" s="25" t="s">
        <v>1464</v>
      </c>
      <c r="E192" s="42">
        <v>80293</v>
      </c>
      <c r="F192" s="24">
        <v>5</v>
      </c>
      <c r="G192" s="56">
        <v>582.01</v>
      </c>
      <c r="H192" s="76"/>
      <c r="I192" s="79">
        <f t="shared" si="5"/>
        <v>0</v>
      </c>
      <c r="J192" s="78" t="str">
        <f t="shared" si="4"/>
        <v/>
      </c>
    </row>
    <row r="193" spans="1:10">
      <c r="A193" s="25">
        <v>192</v>
      </c>
      <c r="B193" s="25" t="s">
        <v>5</v>
      </c>
      <c r="C193" s="25" t="s">
        <v>12559</v>
      </c>
      <c r="D193" s="25" t="s">
        <v>82</v>
      </c>
      <c r="E193" s="42" t="s">
        <v>106</v>
      </c>
      <c r="F193" s="22">
        <v>5</v>
      </c>
      <c r="G193" s="56">
        <v>18.5</v>
      </c>
      <c r="H193" s="76"/>
      <c r="I193" s="79">
        <f t="shared" si="5"/>
        <v>0</v>
      </c>
      <c r="J193" s="78" t="str">
        <f t="shared" si="4"/>
        <v/>
      </c>
    </row>
    <row r="194" spans="1:10">
      <c r="A194" s="25">
        <v>193</v>
      </c>
      <c r="B194" s="25" t="s">
        <v>5</v>
      </c>
      <c r="C194" s="25" t="s">
        <v>12558</v>
      </c>
      <c r="D194" s="25" t="s">
        <v>75</v>
      </c>
      <c r="E194" s="42" t="s">
        <v>2657</v>
      </c>
      <c r="F194" s="22">
        <v>9</v>
      </c>
      <c r="G194" s="56">
        <v>11.39</v>
      </c>
      <c r="H194" s="76"/>
      <c r="I194" s="79">
        <f t="shared" si="5"/>
        <v>0</v>
      </c>
      <c r="J194" s="78" t="str">
        <f t="shared" ref="J194:J257" si="6">IF(H:H&gt;G:G, "Above Estimated Unit Price", "")</f>
        <v/>
      </c>
    </row>
    <row r="195" spans="1:10">
      <c r="A195" s="25">
        <v>194</v>
      </c>
      <c r="B195" s="25" t="s">
        <v>5</v>
      </c>
      <c r="C195" s="25" t="s">
        <v>12557</v>
      </c>
      <c r="D195" s="25" t="s">
        <v>12556</v>
      </c>
      <c r="E195" s="42">
        <v>60253</v>
      </c>
      <c r="F195" s="22">
        <v>21</v>
      </c>
      <c r="G195" s="56">
        <v>109.58</v>
      </c>
      <c r="H195" s="76"/>
      <c r="I195" s="79">
        <f t="shared" ref="I195:I258" si="7">H195*F195</f>
        <v>0</v>
      </c>
      <c r="J195" s="78" t="str">
        <f t="shared" si="6"/>
        <v/>
      </c>
    </row>
    <row r="196" spans="1:10">
      <c r="A196" s="25">
        <v>195</v>
      </c>
      <c r="B196" s="25" t="s">
        <v>5</v>
      </c>
      <c r="C196" s="25" t="s">
        <v>12555</v>
      </c>
      <c r="D196" s="25" t="s">
        <v>12553</v>
      </c>
      <c r="E196" s="42">
        <v>13499</v>
      </c>
      <c r="F196" s="22">
        <v>14</v>
      </c>
      <c r="G196" s="56">
        <v>8.0966666666666658</v>
      </c>
      <c r="H196" s="76"/>
      <c r="I196" s="79">
        <f t="shared" si="7"/>
        <v>0</v>
      </c>
      <c r="J196" s="78" t="str">
        <f t="shared" si="6"/>
        <v/>
      </c>
    </row>
    <row r="197" spans="1:10">
      <c r="A197" s="25">
        <v>196</v>
      </c>
      <c r="B197" s="25" t="s">
        <v>5</v>
      </c>
      <c r="C197" s="25" t="s">
        <v>12554</v>
      </c>
      <c r="D197" s="25" t="s">
        <v>12553</v>
      </c>
      <c r="E197" s="42">
        <v>95105</v>
      </c>
      <c r="F197" s="22">
        <v>12</v>
      </c>
      <c r="G197" s="56">
        <v>6.8966666666666674</v>
      </c>
      <c r="H197" s="76"/>
      <c r="I197" s="79">
        <f t="shared" si="7"/>
        <v>0</v>
      </c>
      <c r="J197" s="78" t="str">
        <f t="shared" si="6"/>
        <v/>
      </c>
    </row>
    <row r="198" spans="1:10">
      <c r="A198" s="25">
        <v>197</v>
      </c>
      <c r="B198" s="25" t="s">
        <v>5</v>
      </c>
      <c r="C198" s="25" t="s">
        <v>12552</v>
      </c>
      <c r="D198" s="25" t="s">
        <v>12098</v>
      </c>
      <c r="E198" s="42">
        <v>13499</v>
      </c>
      <c r="F198" s="22">
        <v>34</v>
      </c>
      <c r="G198" s="56">
        <v>2.0299999999999998</v>
      </c>
      <c r="H198" s="76"/>
      <c r="I198" s="79">
        <f t="shared" si="7"/>
        <v>0</v>
      </c>
      <c r="J198" s="78" t="str">
        <f t="shared" si="6"/>
        <v/>
      </c>
    </row>
    <row r="199" spans="1:10">
      <c r="A199" s="25">
        <v>198</v>
      </c>
      <c r="B199" s="25" t="s">
        <v>5</v>
      </c>
      <c r="C199" s="25" t="s">
        <v>12551</v>
      </c>
      <c r="D199" s="25" t="s">
        <v>12550</v>
      </c>
      <c r="E199" s="42" t="s">
        <v>11899</v>
      </c>
      <c r="F199" s="24">
        <v>5</v>
      </c>
      <c r="G199" s="56">
        <v>31.566666666666663</v>
      </c>
      <c r="H199" s="76"/>
      <c r="I199" s="79">
        <f t="shared" si="7"/>
        <v>0</v>
      </c>
      <c r="J199" s="78" t="str">
        <f t="shared" si="6"/>
        <v/>
      </c>
    </row>
    <row r="200" spans="1:10">
      <c r="A200" s="25">
        <v>199</v>
      </c>
      <c r="B200" s="25" t="s">
        <v>5</v>
      </c>
      <c r="C200" s="25" t="s">
        <v>12549</v>
      </c>
      <c r="D200" s="25" t="s">
        <v>84</v>
      </c>
      <c r="E200" s="42">
        <v>80254</v>
      </c>
      <c r="F200" s="22">
        <v>37</v>
      </c>
      <c r="G200" s="56">
        <v>5.25</v>
      </c>
      <c r="H200" s="76"/>
      <c r="I200" s="79">
        <f t="shared" si="7"/>
        <v>0</v>
      </c>
      <c r="J200" s="78" t="str">
        <f t="shared" si="6"/>
        <v/>
      </c>
    </row>
    <row r="201" spans="1:10">
      <c r="A201" s="25">
        <v>200</v>
      </c>
      <c r="B201" s="25" t="s">
        <v>5</v>
      </c>
      <c r="C201" s="25" t="s">
        <v>12548</v>
      </c>
      <c r="D201" s="25" t="s">
        <v>12304</v>
      </c>
      <c r="E201" s="42">
        <v>210</v>
      </c>
      <c r="F201" s="22">
        <v>15</v>
      </c>
      <c r="G201" s="56">
        <v>212.84</v>
      </c>
      <c r="H201" s="76"/>
      <c r="I201" s="79">
        <f t="shared" si="7"/>
        <v>0</v>
      </c>
      <c r="J201" s="78" t="str">
        <f t="shared" si="6"/>
        <v/>
      </c>
    </row>
    <row r="202" spans="1:10">
      <c r="A202" s="25">
        <v>201</v>
      </c>
      <c r="B202" s="25" t="s">
        <v>5</v>
      </c>
      <c r="C202" s="25" t="s">
        <v>5633</v>
      </c>
      <c r="D202" s="25" t="s">
        <v>12545</v>
      </c>
      <c r="E202" s="42">
        <v>25140</v>
      </c>
      <c r="F202" s="22">
        <v>44</v>
      </c>
      <c r="G202" s="56">
        <v>358.74333333333334</v>
      </c>
      <c r="H202" s="76"/>
      <c r="I202" s="79">
        <f t="shared" si="7"/>
        <v>0</v>
      </c>
      <c r="J202" s="78" t="str">
        <f t="shared" si="6"/>
        <v/>
      </c>
    </row>
    <row r="203" spans="1:10">
      <c r="A203" s="25">
        <v>202</v>
      </c>
      <c r="B203" s="25" t="s">
        <v>5</v>
      </c>
      <c r="C203" s="25" t="s">
        <v>12547</v>
      </c>
      <c r="D203" s="25" t="s">
        <v>70</v>
      </c>
      <c r="E203" s="42">
        <v>77294</v>
      </c>
      <c r="F203" s="22">
        <v>100</v>
      </c>
      <c r="G203" s="56">
        <v>82.966666666666669</v>
      </c>
      <c r="H203" s="76"/>
      <c r="I203" s="79">
        <f t="shared" si="7"/>
        <v>0</v>
      </c>
      <c r="J203" s="78" t="str">
        <f t="shared" si="6"/>
        <v/>
      </c>
    </row>
    <row r="204" spans="1:10">
      <c r="A204" s="25">
        <v>203</v>
      </c>
      <c r="B204" s="25" t="s">
        <v>5</v>
      </c>
      <c r="C204" s="25" t="s">
        <v>12546</v>
      </c>
      <c r="D204" s="25" t="s">
        <v>12545</v>
      </c>
      <c r="E204" s="42">
        <v>72914</v>
      </c>
      <c r="F204" s="22">
        <v>6</v>
      </c>
      <c r="G204" s="56">
        <v>374.27333333333331</v>
      </c>
      <c r="H204" s="76"/>
      <c r="I204" s="79">
        <f t="shared" si="7"/>
        <v>0</v>
      </c>
      <c r="J204" s="78" t="str">
        <f t="shared" si="6"/>
        <v/>
      </c>
    </row>
    <row r="205" spans="1:10">
      <c r="A205" s="25">
        <v>204</v>
      </c>
      <c r="B205" s="25" t="s">
        <v>5</v>
      </c>
      <c r="C205" s="25" t="s">
        <v>12544</v>
      </c>
      <c r="D205" s="25" t="s">
        <v>12543</v>
      </c>
      <c r="E205" s="42">
        <v>72914</v>
      </c>
      <c r="F205" s="22">
        <v>27</v>
      </c>
      <c r="G205" s="56">
        <v>2000</v>
      </c>
      <c r="H205" s="76"/>
      <c r="I205" s="79">
        <f t="shared" si="7"/>
        <v>0</v>
      </c>
      <c r="J205" s="78" t="str">
        <f t="shared" si="6"/>
        <v/>
      </c>
    </row>
    <row r="206" spans="1:10">
      <c r="A206" s="25">
        <v>205</v>
      </c>
      <c r="B206" s="25" t="s">
        <v>5</v>
      </c>
      <c r="C206" s="25" t="s">
        <v>5599</v>
      </c>
      <c r="D206" s="25" t="s">
        <v>9926</v>
      </c>
      <c r="E206" s="42">
        <v>624</v>
      </c>
      <c r="F206" s="22">
        <v>34</v>
      </c>
      <c r="G206" s="56">
        <v>30.796666666666667</v>
      </c>
      <c r="H206" s="76"/>
      <c r="I206" s="79">
        <f t="shared" si="7"/>
        <v>0</v>
      </c>
      <c r="J206" s="78" t="str">
        <f t="shared" si="6"/>
        <v/>
      </c>
    </row>
    <row r="207" spans="1:10">
      <c r="A207" s="25">
        <v>206</v>
      </c>
      <c r="B207" s="25" t="s">
        <v>5</v>
      </c>
      <c r="C207" s="25" t="s">
        <v>12542</v>
      </c>
      <c r="D207" s="25" t="s">
        <v>9926</v>
      </c>
      <c r="E207" s="42">
        <v>96906</v>
      </c>
      <c r="F207" s="22">
        <v>15</v>
      </c>
      <c r="G207" s="56">
        <v>38.28</v>
      </c>
      <c r="H207" s="76"/>
      <c r="I207" s="79">
        <f t="shared" si="7"/>
        <v>0</v>
      </c>
      <c r="J207" s="78" t="str">
        <f t="shared" si="6"/>
        <v/>
      </c>
    </row>
    <row r="208" spans="1:10">
      <c r="A208" s="25">
        <v>207</v>
      </c>
      <c r="B208" s="25" t="s">
        <v>5</v>
      </c>
      <c r="C208" s="25" t="s">
        <v>12541</v>
      </c>
      <c r="D208" s="25" t="s">
        <v>12540</v>
      </c>
      <c r="E208" s="42">
        <v>66503</v>
      </c>
      <c r="F208" s="22">
        <v>15</v>
      </c>
      <c r="G208" s="56">
        <v>126</v>
      </c>
      <c r="H208" s="76"/>
      <c r="I208" s="79">
        <f t="shared" si="7"/>
        <v>0</v>
      </c>
      <c r="J208" s="78" t="str">
        <f t="shared" si="6"/>
        <v/>
      </c>
    </row>
    <row r="209" spans="1:10">
      <c r="A209" s="25">
        <v>208</v>
      </c>
      <c r="B209" s="25" t="s">
        <v>5</v>
      </c>
      <c r="C209" s="25" t="s">
        <v>12539</v>
      </c>
      <c r="D209" s="25" t="s">
        <v>605</v>
      </c>
      <c r="E209" s="42">
        <v>96906</v>
      </c>
      <c r="F209" s="22">
        <v>11</v>
      </c>
      <c r="G209" s="56">
        <v>8.1</v>
      </c>
      <c r="H209" s="76"/>
      <c r="I209" s="79">
        <f t="shared" si="7"/>
        <v>0</v>
      </c>
      <c r="J209" s="78" t="str">
        <f t="shared" si="6"/>
        <v/>
      </c>
    </row>
    <row r="210" spans="1:10">
      <c r="A210" s="25">
        <v>209</v>
      </c>
      <c r="B210" s="25" t="s">
        <v>5</v>
      </c>
      <c r="C210" s="25" t="s">
        <v>12538</v>
      </c>
      <c r="D210" s="25" t="s">
        <v>12537</v>
      </c>
      <c r="E210" s="42">
        <v>86768</v>
      </c>
      <c r="F210" s="24">
        <v>5</v>
      </c>
      <c r="G210" s="56">
        <v>258</v>
      </c>
      <c r="H210" s="76"/>
      <c r="I210" s="79">
        <f t="shared" si="7"/>
        <v>0</v>
      </c>
      <c r="J210" s="78" t="str">
        <f t="shared" si="6"/>
        <v/>
      </c>
    </row>
    <row r="211" spans="1:10">
      <c r="A211" s="25">
        <v>210</v>
      </c>
      <c r="B211" s="25" t="s">
        <v>5</v>
      </c>
      <c r="C211" s="54" t="s">
        <v>12536</v>
      </c>
      <c r="D211" s="25" t="s">
        <v>12535</v>
      </c>
      <c r="E211" s="42">
        <v>80254</v>
      </c>
      <c r="F211" s="22">
        <v>18</v>
      </c>
      <c r="G211" s="56">
        <v>270.85000000000002</v>
      </c>
      <c r="H211" s="76"/>
      <c r="I211" s="79">
        <f t="shared" si="7"/>
        <v>0</v>
      </c>
      <c r="J211" s="78" t="str">
        <f t="shared" si="6"/>
        <v/>
      </c>
    </row>
    <row r="212" spans="1:10">
      <c r="A212" s="25">
        <v>211</v>
      </c>
      <c r="B212" s="25" t="s">
        <v>5</v>
      </c>
      <c r="C212" s="25" t="s">
        <v>12534</v>
      </c>
      <c r="D212" s="25" t="s">
        <v>12533</v>
      </c>
      <c r="E212" s="42">
        <v>80254</v>
      </c>
      <c r="F212" s="22">
        <v>16</v>
      </c>
      <c r="G212" s="56">
        <v>237.94</v>
      </c>
      <c r="H212" s="76"/>
      <c r="I212" s="79">
        <f t="shared" si="7"/>
        <v>0</v>
      </c>
      <c r="J212" s="78" t="str">
        <f t="shared" si="6"/>
        <v/>
      </c>
    </row>
    <row r="213" spans="1:10">
      <c r="A213" s="25">
        <v>212</v>
      </c>
      <c r="B213" s="25" t="s">
        <v>5</v>
      </c>
      <c r="C213" s="25" t="s">
        <v>12532</v>
      </c>
      <c r="D213" s="25" t="s">
        <v>66</v>
      </c>
      <c r="E213" s="42">
        <v>24692</v>
      </c>
      <c r="F213" s="22">
        <v>22</v>
      </c>
      <c r="G213" s="56">
        <v>3.36</v>
      </c>
      <c r="H213" s="76"/>
      <c r="I213" s="79">
        <f t="shared" si="7"/>
        <v>0</v>
      </c>
      <c r="J213" s="78" t="str">
        <f t="shared" si="6"/>
        <v/>
      </c>
    </row>
    <row r="214" spans="1:10">
      <c r="A214" s="25">
        <v>213</v>
      </c>
      <c r="B214" s="25" t="s">
        <v>5</v>
      </c>
      <c r="C214" s="25" t="s">
        <v>12531</v>
      </c>
      <c r="D214" s="25" t="s">
        <v>254</v>
      </c>
      <c r="E214" s="42">
        <v>24692</v>
      </c>
      <c r="F214" s="22">
        <v>14</v>
      </c>
      <c r="G214" s="56">
        <v>4.28</v>
      </c>
      <c r="H214" s="76"/>
      <c r="I214" s="79">
        <f t="shared" si="7"/>
        <v>0</v>
      </c>
      <c r="J214" s="78" t="str">
        <f t="shared" si="6"/>
        <v/>
      </c>
    </row>
    <row r="215" spans="1:10">
      <c r="A215" s="25">
        <v>214</v>
      </c>
      <c r="B215" s="25" t="s">
        <v>5</v>
      </c>
      <c r="C215" s="25" t="s">
        <v>12530</v>
      </c>
      <c r="D215" s="25" t="s">
        <v>1876</v>
      </c>
      <c r="E215" s="42">
        <v>9990</v>
      </c>
      <c r="F215" s="24">
        <v>5</v>
      </c>
      <c r="G215" s="56">
        <v>147.91999999999999</v>
      </c>
      <c r="H215" s="76"/>
      <c r="I215" s="79">
        <f t="shared" si="7"/>
        <v>0</v>
      </c>
      <c r="J215" s="78" t="str">
        <f t="shared" si="6"/>
        <v/>
      </c>
    </row>
    <row r="216" spans="1:10">
      <c r="A216" s="25">
        <v>215</v>
      </c>
      <c r="B216" s="25" t="s">
        <v>5</v>
      </c>
      <c r="C216" s="25" t="s">
        <v>12529</v>
      </c>
      <c r="D216" s="25" t="s">
        <v>1876</v>
      </c>
      <c r="E216" s="42">
        <v>86768</v>
      </c>
      <c r="F216" s="24">
        <v>5</v>
      </c>
      <c r="G216" s="56">
        <v>83.973333333333343</v>
      </c>
      <c r="H216" s="76"/>
      <c r="I216" s="79">
        <f t="shared" si="7"/>
        <v>0</v>
      </c>
      <c r="J216" s="78" t="str">
        <f t="shared" si="6"/>
        <v/>
      </c>
    </row>
    <row r="217" spans="1:10">
      <c r="A217" s="25">
        <v>216</v>
      </c>
      <c r="B217" s="25" t="s">
        <v>5</v>
      </c>
      <c r="C217" s="25" t="s">
        <v>12527</v>
      </c>
      <c r="D217" s="25" t="s">
        <v>12526</v>
      </c>
      <c r="E217" s="42">
        <v>70236</v>
      </c>
      <c r="F217" s="22">
        <v>9</v>
      </c>
      <c r="G217" s="56">
        <v>302.58</v>
      </c>
      <c r="H217" s="76"/>
      <c r="I217" s="79">
        <f t="shared" si="7"/>
        <v>0</v>
      </c>
      <c r="J217" s="78" t="str">
        <f t="shared" si="6"/>
        <v/>
      </c>
    </row>
    <row r="218" spans="1:10">
      <c r="A218" s="25">
        <v>217</v>
      </c>
      <c r="B218" s="25" t="s">
        <v>5</v>
      </c>
      <c r="C218" s="25" t="s">
        <v>12525</v>
      </c>
      <c r="D218" s="25" t="s">
        <v>78</v>
      </c>
      <c r="E218" s="42">
        <v>36378</v>
      </c>
      <c r="F218" s="22">
        <v>17</v>
      </c>
      <c r="G218" s="56">
        <v>15.546666666666667</v>
      </c>
      <c r="H218" s="76"/>
      <c r="I218" s="79">
        <f t="shared" si="7"/>
        <v>0</v>
      </c>
      <c r="J218" s="78" t="str">
        <f t="shared" si="6"/>
        <v/>
      </c>
    </row>
    <row r="219" spans="1:10">
      <c r="A219" s="25">
        <v>218</v>
      </c>
      <c r="B219" s="25" t="s">
        <v>5</v>
      </c>
      <c r="C219" s="25" t="s">
        <v>12524</v>
      </c>
      <c r="D219" s="25" t="s">
        <v>1202</v>
      </c>
      <c r="E219" s="42" t="s">
        <v>1344</v>
      </c>
      <c r="F219" s="22">
        <v>23</v>
      </c>
      <c r="G219" s="56">
        <v>27.53</v>
      </c>
      <c r="H219" s="76"/>
      <c r="I219" s="79">
        <f t="shared" si="7"/>
        <v>0</v>
      </c>
      <c r="J219" s="78" t="str">
        <f t="shared" si="6"/>
        <v/>
      </c>
    </row>
    <row r="220" spans="1:10">
      <c r="A220" s="25">
        <v>219</v>
      </c>
      <c r="B220" s="25" t="s">
        <v>5</v>
      </c>
      <c r="C220" s="25" t="s">
        <v>12523</v>
      </c>
      <c r="D220" s="25" t="s">
        <v>315</v>
      </c>
      <c r="E220" s="42">
        <v>25472</v>
      </c>
      <c r="F220" s="22">
        <v>8</v>
      </c>
      <c r="G220" s="56">
        <v>10</v>
      </c>
      <c r="H220" s="76"/>
      <c r="I220" s="79">
        <f t="shared" si="7"/>
        <v>0</v>
      </c>
      <c r="J220" s="78" t="str">
        <f t="shared" si="6"/>
        <v/>
      </c>
    </row>
    <row r="221" spans="1:10">
      <c r="A221" s="25">
        <v>220</v>
      </c>
      <c r="B221" s="25" t="s">
        <v>5</v>
      </c>
      <c r="C221" s="25" t="s">
        <v>12522</v>
      </c>
      <c r="D221" s="25" t="s">
        <v>1867</v>
      </c>
      <c r="E221" s="42">
        <v>25583</v>
      </c>
      <c r="F221" s="22">
        <v>6</v>
      </c>
      <c r="G221" s="56">
        <v>19.600000000000001</v>
      </c>
      <c r="H221" s="76"/>
      <c r="I221" s="79">
        <f t="shared" si="7"/>
        <v>0</v>
      </c>
      <c r="J221" s="78" t="str">
        <f t="shared" si="6"/>
        <v/>
      </c>
    </row>
    <row r="222" spans="1:10">
      <c r="A222" s="25">
        <v>221</v>
      </c>
      <c r="B222" s="25" t="s">
        <v>5</v>
      </c>
      <c r="C222" s="25" t="s">
        <v>5361</v>
      </c>
      <c r="D222" s="25" t="s">
        <v>12521</v>
      </c>
      <c r="E222" s="42">
        <v>60253</v>
      </c>
      <c r="F222" s="24">
        <v>5</v>
      </c>
      <c r="G222" s="56">
        <v>275.65666666666669</v>
      </c>
      <c r="H222" s="76"/>
      <c r="I222" s="79">
        <f t="shared" si="7"/>
        <v>0</v>
      </c>
      <c r="J222" s="78" t="str">
        <f t="shared" si="6"/>
        <v/>
      </c>
    </row>
    <row r="223" spans="1:10">
      <c r="A223" s="25">
        <v>222</v>
      </c>
      <c r="B223" s="25" t="s">
        <v>5</v>
      </c>
      <c r="C223" s="25" t="s">
        <v>12520</v>
      </c>
      <c r="D223" s="25" t="s">
        <v>12519</v>
      </c>
      <c r="E223" s="42">
        <v>13499</v>
      </c>
      <c r="F223" s="22">
        <v>11</v>
      </c>
      <c r="G223" s="56">
        <v>115</v>
      </c>
      <c r="H223" s="76"/>
      <c r="I223" s="79">
        <f t="shared" si="7"/>
        <v>0</v>
      </c>
      <c r="J223" s="78" t="str">
        <f t="shared" si="6"/>
        <v/>
      </c>
    </row>
    <row r="224" spans="1:10">
      <c r="A224" s="25">
        <v>223</v>
      </c>
      <c r="B224" s="25" t="s">
        <v>5</v>
      </c>
      <c r="C224" s="25" t="s">
        <v>12518</v>
      </c>
      <c r="D224" s="25" t="s">
        <v>12517</v>
      </c>
      <c r="E224" s="42">
        <v>13499</v>
      </c>
      <c r="F224" s="22">
        <v>5</v>
      </c>
      <c r="G224" s="56">
        <v>36.5</v>
      </c>
      <c r="H224" s="76"/>
      <c r="I224" s="79">
        <f t="shared" si="7"/>
        <v>0</v>
      </c>
      <c r="J224" s="78" t="str">
        <f t="shared" si="6"/>
        <v/>
      </c>
    </row>
    <row r="225" spans="1:10">
      <c r="A225" s="25">
        <v>224</v>
      </c>
      <c r="B225" s="25" t="s">
        <v>5</v>
      </c>
      <c r="C225" s="25" t="s">
        <v>12516</v>
      </c>
      <c r="D225" s="25" t="s">
        <v>672</v>
      </c>
      <c r="E225" s="42">
        <v>13499</v>
      </c>
      <c r="F225" s="24">
        <v>5</v>
      </c>
      <c r="G225" s="56">
        <v>20</v>
      </c>
      <c r="H225" s="76"/>
      <c r="I225" s="79">
        <f t="shared" si="7"/>
        <v>0</v>
      </c>
      <c r="J225" s="78" t="str">
        <f t="shared" si="6"/>
        <v/>
      </c>
    </row>
    <row r="226" spans="1:10">
      <c r="A226" s="25">
        <v>225</v>
      </c>
      <c r="B226" s="25" t="s">
        <v>5</v>
      </c>
      <c r="C226" s="25" t="s">
        <v>12515</v>
      </c>
      <c r="D226" s="25" t="s">
        <v>12514</v>
      </c>
      <c r="E226" s="42">
        <v>13499</v>
      </c>
      <c r="F226" s="24">
        <v>5</v>
      </c>
      <c r="G226" s="56">
        <v>317.2</v>
      </c>
      <c r="H226" s="76"/>
      <c r="I226" s="79">
        <f t="shared" si="7"/>
        <v>0</v>
      </c>
      <c r="J226" s="78" t="str">
        <f t="shared" si="6"/>
        <v/>
      </c>
    </row>
    <row r="227" spans="1:10">
      <c r="A227" s="25">
        <v>226</v>
      </c>
      <c r="B227" s="25" t="s">
        <v>5</v>
      </c>
      <c r="C227" s="25" t="s">
        <v>12513</v>
      </c>
      <c r="D227" s="25" t="s">
        <v>12512</v>
      </c>
      <c r="E227" s="42">
        <v>13044</v>
      </c>
      <c r="F227" s="22">
        <v>5</v>
      </c>
      <c r="G227" s="56">
        <v>13.436666666666666</v>
      </c>
      <c r="H227" s="76"/>
      <c r="I227" s="79">
        <f t="shared" si="7"/>
        <v>0</v>
      </c>
      <c r="J227" s="78" t="str">
        <f t="shared" si="6"/>
        <v/>
      </c>
    </row>
    <row r="228" spans="1:10">
      <c r="A228" s="25">
        <v>227</v>
      </c>
      <c r="B228" s="25" t="s">
        <v>5</v>
      </c>
      <c r="C228" s="25" t="s">
        <v>12511</v>
      </c>
      <c r="D228" s="25" t="s">
        <v>2422</v>
      </c>
      <c r="E228" s="42">
        <v>13044</v>
      </c>
      <c r="F228" s="22">
        <v>7</v>
      </c>
      <c r="G228" s="56">
        <v>128.60666666666665</v>
      </c>
      <c r="H228" s="76"/>
      <c r="I228" s="79">
        <f t="shared" si="7"/>
        <v>0</v>
      </c>
      <c r="J228" s="78" t="str">
        <f t="shared" si="6"/>
        <v/>
      </c>
    </row>
    <row r="229" spans="1:10">
      <c r="A229" s="25">
        <v>228</v>
      </c>
      <c r="B229" s="25" t="s">
        <v>5</v>
      </c>
      <c r="C229" s="25" t="s">
        <v>5311</v>
      </c>
      <c r="D229" s="25" t="s">
        <v>2422</v>
      </c>
      <c r="E229" s="42">
        <v>25583</v>
      </c>
      <c r="F229" s="24">
        <v>5</v>
      </c>
      <c r="G229" s="56">
        <v>128.60666666666665</v>
      </c>
      <c r="H229" s="76"/>
      <c r="I229" s="79">
        <f t="shared" si="7"/>
        <v>0</v>
      </c>
      <c r="J229" s="78" t="str">
        <f t="shared" si="6"/>
        <v/>
      </c>
    </row>
    <row r="230" spans="1:10">
      <c r="A230" s="25">
        <v>229</v>
      </c>
      <c r="B230" s="25" t="s">
        <v>5</v>
      </c>
      <c r="C230" s="25" t="s">
        <v>5310</v>
      </c>
      <c r="D230" s="25" t="s">
        <v>2422</v>
      </c>
      <c r="E230" s="42">
        <v>13044</v>
      </c>
      <c r="F230" s="24">
        <v>5</v>
      </c>
      <c r="G230" s="56">
        <v>62.583333333333336</v>
      </c>
      <c r="H230" s="76"/>
      <c r="I230" s="79">
        <f t="shared" si="7"/>
        <v>0</v>
      </c>
      <c r="J230" s="78" t="str">
        <f t="shared" si="6"/>
        <v/>
      </c>
    </row>
    <row r="231" spans="1:10">
      <c r="A231" s="25">
        <v>230</v>
      </c>
      <c r="B231" s="25" t="s">
        <v>5</v>
      </c>
      <c r="C231" s="25" t="s">
        <v>5310</v>
      </c>
      <c r="D231" s="25" t="s">
        <v>2422</v>
      </c>
      <c r="E231" s="42" t="s">
        <v>5309</v>
      </c>
      <c r="F231" s="22">
        <v>9</v>
      </c>
      <c r="G231" s="56">
        <v>53.656666666666659</v>
      </c>
      <c r="H231" s="76"/>
      <c r="I231" s="79">
        <f t="shared" si="7"/>
        <v>0</v>
      </c>
      <c r="J231" s="78" t="str">
        <f t="shared" si="6"/>
        <v/>
      </c>
    </row>
    <row r="232" spans="1:10">
      <c r="A232" s="25">
        <v>231</v>
      </c>
      <c r="B232" s="25" t="s">
        <v>5</v>
      </c>
      <c r="C232" s="25" t="s">
        <v>5308</v>
      </c>
      <c r="D232" s="25" t="s">
        <v>2422</v>
      </c>
      <c r="E232" s="42">
        <v>40920</v>
      </c>
      <c r="F232" s="22">
        <v>5</v>
      </c>
      <c r="G232" s="56">
        <v>70.826666666666668</v>
      </c>
      <c r="H232" s="76"/>
      <c r="I232" s="79">
        <f t="shared" si="7"/>
        <v>0</v>
      </c>
      <c r="J232" s="78" t="str">
        <f t="shared" si="6"/>
        <v/>
      </c>
    </row>
    <row r="233" spans="1:10">
      <c r="A233" s="25">
        <v>232</v>
      </c>
      <c r="B233" s="25" t="s">
        <v>5</v>
      </c>
      <c r="C233" s="25" t="s">
        <v>5307</v>
      </c>
      <c r="D233" s="25" t="s">
        <v>11972</v>
      </c>
      <c r="E233" s="42">
        <v>25583</v>
      </c>
      <c r="F233" s="22">
        <v>10</v>
      </c>
      <c r="G233" s="56">
        <v>45</v>
      </c>
      <c r="H233" s="76"/>
      <c r="I233" s="79">
        <f t="shared" si="7"/>
        <v>0</v>
      </c>
      <c r="J233" s="78" t="str">
        <f t="shared" si="6"/>
        <v/>
      </c>
    </row>
    <row r="234" spans="1:10">
      <c r="A234" s="25">
        <v>233</v>
      </c>
      <c r="B234" s="25" t="s">
        <v>5</v>
      </c>
      <c r="C234" s="25" t="s">
        <v>5307</v>
      </c>
      <c r="D234" s="25" t="s">
        <v>11972</v>
      </c>
      <c r="E234" s="42">
        <v>13044</v>
      </c>
      <c r="F234" s="22">
        <v>10</v>
      </c>
      <c r="G234" s="56">
        <v>39</v>
      </c>
      <c r="H234" s="76"/>
      <c r="I234" s="79">
        <f t="shared" si="7"/>
        <v>0</v>
      </c>
      <c r="J234" s="78" t="str">
        <f t="shared" si="6"/>
        <v/>
      </c>
    </row>
    <row r="235" spans="1:10">
      <c r="A235" s="25">
        <v>234</v>
      </c>
      <c r="B235" s="25" t="s">
        <v>5</v>
      </c>
      <c r="C235" s="25" t="s">
        <v>12510</v>
      </c>
      <c r="D235" s="25" t="s">
        <v>12509</v>
      </c>
      <c r="E235" s="42" t="s">
        <v>6795</v>
      </c>
      <c r="F235" s="24">
        <v>5</v>
      </c>
      <c r="G235" s="56">
        <v>37.24</v>
      </c>
      <c r="H235" s="76"/>
      <c r="I235" s="79">
        <f t="shared" si="7"/>
        <v>0</v>
      </c>
      <c r="J235" s="78" t="str">
        <f t="shared" si="6"/>
        <v/>
      </c>
    </row>
    <row r="236" spans="1:10">
      <c r="A236" s="25">
        <v>235</v>
      </c>
      <c r="B236" s="25" t="s">
        <v>5</v>
      </c>
      <c r="C236" s="25" t="s">
        <v>5301</v>
      </c>
      <c r="D236" s="25" t="s">
        <v>12508</v>
      </c>
      <c r="E236" s="42">
        <v>25583</v>
      </c>
      <c r="F236" s="22">
        <v>14</v>
      </c>
      <c r="G236" s="56">
        <v>295</v>
      </c>
      <c r="H236" s="76"/>
      <c r="I236" s="79">
        <f t="shared" si="7"/>
        <v>0</v>
      </c>
      <c r="J236" s="78" t="str">
        <f t="shared" si="6"/>
        <v/>
      </c>
    </row>
    <row r="237" spans="1:10">
      <c r="A237" s="25">
        <v>236</v>
      </c>
      <c r="B237" s="25" t="s">
        <v>5</v>
      </c>
      <c r="C237" s="25" t="s">
        <v>12507</v>
      </c>
      <c r="D237" s="25" t="s">
        <v>10690</v>
      </c>
      <c r="E237" s="42">
        <v>72914</v>
      </c>
      <c r="F237" s="24">
        <v>5</v>
      </c>
      <c r="G237" s="56">
        <v>474.25</v>
      </c>
      <c r="H237" s="76"/>
      <c r="I237" s="79">
        <f t="shared" si="7"/>
        <v>0</v>
      </c>
      <c r="J237" s="78" t="str">
        <f t="shared" si="6"/>
        <v/>
      </c>
    </row>
    <row r="238" spans="1:10">
      <c r="A238" s="25">
        <v>237</v>
      </c>
      <c r="B238" s="25" t="s">
        <v>5</v>
      </c>
      <c r="C238" s="25" t="s">
        <v>12506</v>
      </c>
      <c r="D238" s="25" t="s">
        <v>10690</v>
      </c>
      <c r="E238" s="42">
        <v>72914</v>
      </c>
      <c r="F238" s="24">
        <v>5</v>
      </c>
      <c r="G238" s="56">
        <v>771</v>
      </c>
      <c r="H238" s="76"/>
      <c r="I238" s="79">
        <f t="shared" si="7"/>
        <v>0</v>
      </c>
      <c r="J238" s="78" t="str">
        <f t="shared" si="6"/>
        <v/>
      </c>
    </row>
    <row r="239" spans="1:10">
      <c r="A239" s="25">
        <v>238</v>
      </c>
      <c r="B239" s="25" t="s">
        <v>5</v>
      </c>
      <c r="C239" s="25" t="s">
        <v>12505</v>
      </c>
      <c r="D239" s="25" t="s">
        <v>9926</v>
      </c>
      <c r="E239" s="42">
        <v>98441</v>
      </c>
      <c r="F239" s="24">
        <v>5</v>
      </c>
      <c r="G239" s="56">
        <v>76</v>
      </c>
      <c r="H239" s="76"/>
      <c r="I239" s="79">
        <f t="shared" si="7"/>
        <v>0</v>
      </c>
      <c r="J239" s="78" t="str">
        <f t="shared" si="6"/>
        <v/>
      </c>
    </row>
    <row r="240" spans="1:10">
      <c r="A240" s="25">
        <v>239</v>
      </c>
      <c r="B240" s="25" t="s">
        <v>5</v>
      </c>
      <c r="C240" s="25" t="s">
        <v>12504</v>
      </c>
      <c r="D240" s="25" t="s">
        <v>12502</v>
      </c>
      <c r="E240" s="42">
        <v>99251</v>
      </c>
      <c r="F240" s="24">
        <v>5</v>
      </c>
      <c r="G240" s="56">
        <v>251.68666666666664</v>
      </c>
      <c r="H240" s="76"/>
      <c r="I240" s="79">
        <f t="shared" si="7"/>
        <v>0</v>
      </c>
      <c r="J240" s="78" t="str">
        <f t="shared" si="6"/>
        <v/>
      </c>
    </row>
    <row r="241" spans="1:10">
      <c r="A241" s="25">
        <v>240</v>
      </c>
      <c r="B241" s="25" t="s">
        <v>5</v>
      </c>
      <c r="C241" s="25" t="s">
        <v>12503</v>
      </c>
      <c r="D241" s="25" t="s">
        <v>12502</v>
      </c>
      <c r="E241" s="42">
        <v>99251</v>
      </c>
      <c r="F241" s="22">
        <v>5</v>
      </c>
      <c r="G241" s="56">
        <v>790.02</v>
      </c>
      <c r="H241" s="76"/>
      <c r="I241" s="79">
        <f t="shared" si="7"/>
        <v>0</v>
      </c>
      <c r="J241" s="78" t="str">
        <f t="shared" si="6"/>
        <v/>
      </c>
    </row>
    <row r="242" spans="1:10">
      <c r="A242" s="25">
        <v>241</v>
      </c>
      <c r="B242" s="25" t="s">
        <v>5</v>
      </c>
      <c r="C242" s="25" t="s">
        <v>12501</v>
      </c>
      <c r="D242" s="25" t="s">
        <v>12256</v>
      </c>
      <c r="E242" s="42">
        <v>19315</v>
      </c>
      <c r="F242" s="22">
        <v>27</v>
      </c>
      <c r="G242" s="56">
        <v>230.7166666666667</v>
      </c>
      <c r="H242" s="76"/>
      <c r="I242" s="79">
        <f t="shared" si="7"/>
        <v>0</v>
      </c>
      <c r="J242" s="78" t="str">
        <f t="shared" si="6"/>
        <v/>
      </c>
    </row>
    <row r="243" spans="1:10">
      <c r="A243" s="25">
        <v>242</v>
      </c>
      <c r="B243" s="25" t="s">
        <v>5</v>
      </c>
      <c r="C243" s="25" t="s">
        <v>12500</v>
      </c>
      <c r="D243" s="25" t="s">
        <v>12499</v>
      </c>
      <c r="E243" s="42">
        <v>80254</v>
      </c>
      <c r="F243" s="24">
        <v>5</v>
      </c>
      <c r="G243" s="56">
        <v>233.01</v>
      </c>
      <c r="H243" s="76"/>
      <c r="I243" s="79">
        <f t="shared" si="7"/>
        <v>0</v>
      </c>
      <c r="J243" s="78" t="str">
        <f t="shared" si="6"/>
        <v/>
      </c>
    </row>
    <row r="244" spans="1:10">
      <c r="A244" s="25">
        <v>243</v>
      </c>
      <c r="B244" s="25" t="s">
        <v>5</v>
      </c>
      <c r="C244" s="25" t="s">
        <v>12498</v>
      </c>
      <c r="D244" s="25" t="s">
        <v>1003</v>
      </c>
      <c r="E244" s="42">
        <v>80254</v>
      </c>
      <c r="F244" s="22">
        <v>5</v>
      </c>
      <c r="G244" s="56">
        <v>29.53</v>
      </c>
      <c r="H244" s="76"/>
      <c r="I244" s="79">
        <f t="shared" si="7"/>
        <v>0</v>
      </c>
      <c r="J244" s="78" t="str">
        <f t="shared" si="6"/>
        <v/>
      </c>
    </row>
    <row r="245" spans="1:10">
      <c r="A245" s="25">
        <v>244</v>
      </c>
      <c r="B245" s="25" t="s">
        <v>5</v>
      </c>
      <c r="C245" s="25" t="s">
        <v>12497</v>
      </c>
      <c r="D245" s="25" t="s">
        <v>11935</v>
      </c>
      <c r="E245" s="42">
        <v>64560</v>
      </c>
      <c r="F245" s="24">
        <v>5</v>
      </c>
      <c r="G245" s="56">
        <v>950</v>
      </c>
      <c r="H245" s="76"/>
      <c r="I245" s="79">
        <f t="shared" si="7"/>
        <v>0</v>
      </c>
      <c r="J245" s="78" t="str">
        <f t="shared" si="6"/>
        <v/>
      </c>
    </row>
    <row r="246" spans="1:10">
      <c r="A246" s="25">
        <v>245</v>
      </c>
      <c r="B246" s="25" t="s">
        <v>5</v>
      </c>
      <c r="C246" s="25" t="s">
        <v>12496</v>
      </c>
      <c r="D246" s="25" t="s">
        <v>12495</v>
      </c>
      <c r="E246" s="42">
        <v>25583</v>
      </c>
      <c r="F246" s="24">
        <v>5</v>
      </c>
      <c r="G246" s="56">
        <v>137.79999999999998</v>
      </c>
      <c r="H246" s="76"/>
      <c r="I246" s="79">
        <f t="shared" si="7"/>
        <v>0</v>
      </c>
      <c r="J246" s="78" t="str">
        <f t="shared" si="6"/>
        <v/>
      </c>
    </row>
    <row r="247" spans="1:10">
      <c r="A247" s="25">
        <v>246</v>
      </c>
      <c r="B247" s="25" t="s">
        <v>5</v>
      </c>
      <c r="C247" s="25" t="s">
        <v>12496</v>
      </c>
      <c r="D247" s="25" t="s">
        <v>12495</v>
      </c>
      <c r="E247" s="42">
        <v>13044</v>
      </c>
      <c r="F247" s="24">
        <v>5</v>
      </c>
      <c r="G247" s="56">
        <v>139.19999999999999</v>
      </c>
      <c r="H247" s="76"/>
      <c r="I247" s="79">
        <f t="shared" si="7"/>
        <v>0</v>
      </c>
      <c r="J247" s="78" t="str">
        <f t="shared" si="6"/>
        <v/>
      </c>
    </row>
    <row r="248" spans="1:10">
      <c r="A248" s="25">
        <v>247</v>
      </c>
      <c r="B248" s="25" t="s">
        <v>5</v>
      </c>
      <c r="C248" s="25" t="s">
        <v>12494</v>
      </c>
      <c r="D248" s="25" t="s">
        <v>9926</v>
      </c>
      <c r="E248" s="42" t="s">
        <v>2812</v>
      </c>
      <c r="F248" s="24">
        <v>5</v>
      </c>
      <c r="G248" s="56">
        <v>51.716666666666669</v>
      </c>
      <c r="H248" s="76"/>
      <c r="I248" s="79">
        <f t="shared" si="7"/>
        <v>0</v>
      </c>
      <c r="J248" s="78" t="str">
        <f t="shared" si="6"/>
        <v/>
      </c>
    </row>
    <row r="249" spans="1:10">
      <c r="A249" s="25">
        <v>248</v>
      </c>
      <c r="B249" s="25" t="s">
        <v>5</v>
      </c>
      <c r="C249" s="25" t="s">
        <v>12493</v>
      </c>
      <c r="D249" s="25" t="s">
        <v>12046</v>
      </c>
      <c r="E249" s="42">
        <v>624</v>
      </c>
      <c r="F249" s="24">
        <v>5</v>
      </c>
      <c r="G249" s="56">
        <v>73.673333333333332</v>
      </c>
      <c r="H249" s="76"/>
      <c r="I249" s="79">
        <f t="shared" si="7"/>
        <v>0</v>
      </c>
      <c r="J249" s="78" t="str">
        <f t="shared" si="6"/>
        <v/>
      </c>
    </row>
    <row r="250" spans="1:10">
      <c r="A250" s="25">
        <v>249</v>
      </c>
      <c r="B250" s="25" t="s">
        <v>5</v>
      </c>
      <c r="C250" s="25" t="s">
        <v>12492</v>
      </c>
      <c r="D250" s="25" t="s">
        <v>12491</v>
      </c>
      <c r="E250" s="42">
        <v>68505</v>
      </c>
      <c r="F250" s="24">
        <v>5</v>
      </c>
      <c r="G250" s="56">
        <v>44.26</v>
      </c>
      <c r="H250" s="76"/>
      <c r="I250" s="79">
        <f t="shared" si="7"/>
        <v>0</v>
      </c>
      <c r="J250" s="78" t="str">
        <f t="shared" si="6"/>
        <v/>
      </c>
    </row>
    <row r="251" spans="1:10">
      <c r="A251" s="25">
        <v>250</v>
      </c>
      <c r="B251" s="25" t="s">
        <v>5</v>
      </c>
      <c r="C251" s="25" t="s">
        <v>12490</v>
      </c>
      <c r="D251" s="25" t="s">
        <v>12487</v>
      </c>
      <c r="E251" s="42">
        <v>72914</v>
      </c>
      <c r="F251" s="24">
        <v>5</v>
      </c>
      <c r="G251" s="56">
        <v>292</v>
      </c>
      <c r="H251" s="76"/>
      <c r="I251" s="79">
        <f t="shared" si="7"/>
        <v>0</v>
      </c>
      <c r="J251" s="78" t="str">
        <f t="shared" si="6"/>
        <v/>
      </c>
    </row>
    <row r="252" spans="1:10">
      <c r="A252" s="25">
        <v>251</v>
      </c>
      <c r="B252" s="25" t="s">
        <v>5</v>
      </c>
      <c r="C252" s="25" t="s">
        <v>12489</v>
      </c>
      <c r="D252" s="25" t="s">
        <v>12487</v>
      </c>
      <c r="E252" s="42">
        <v>72914</v>
      </c>
      <c r="F252" s="24">
        <v>5</v>
      </c>
      <c r="G252" s="56">
        <v>216</v>
      </c>
      <c r="H252" s="76"/>
      <c r="I252" s="79">
        <f t="shared" si="7"/>
        <v>0</v>
      </c>
      <c r="J252" s="78" t="str">
        <f t="shared" si="6"/>
        <v/>
      </c>
    </row>
    <row r="253" spans="1:10">
      <c r="A253" s="25">
        <v>252</v>
      </c>
      <c r="B253" s="25" t="s">
        <v>5</v>
      </c>
      <c r="C253" s="25" t="s">
        <v>12488</v>
      </c>
      <c r="D253" s="25" t="s">
        <v>12487</v>
      </c>
      <c r="E253" s="42">
        <v>72914</v>
      </c>
      <c r="F253" s="24">
        <v>5</v>
      </c>
      <c r="G253" s="56">
        <v>199.38</v>
      </c>
      <c r="H253" s="76"/>
      <c r="I253" s="79">
        <f t="shared" si="7"/>
        <v>0</v>
      </c>
      <c r="J253" s="78" t="str">
        <f t="shared" si="6"/>
        <v/>
      </c>
    </row>
    <row r="254" spans="1:10">
      <c r="A254" s="25">
        <v>253</v>
      </c>
      <c r="B254" s="25" t="s">
        <v>5</v>
      </c>
      <c r="C254" s="25" t="s">
        <v>12486</v>
      </c>
      <c r="D254" s="25" t="s">
        <v>12436</v>
      </c>
      <c r="E254" s="42">
        <v>57810</v>
      </c>
      <c r="F254" s="22">
        <v>24</v>
      </c>
      <c r="G254" s="56">
        <v>56.419999999999995</v>
      </c>
      <c r="H254" s="76"/>
      <c r="I254" s="79">
        <f t="shared" si="7"/>
        <v>0</v>
      </c>
      <c r="J254" s="78" t="str">
        <f t="shared" si="6"/>
        <v/>
      </c>
    </row>
    <row r="255" spans="1:10">
      <c r="A255" s="25">
        <v>254</v>
      </c>
      <c r="B255" s="25" t="s">
        <v>5</v>
      </c>
      <c r="C255" s="25" t="s">
        <v>5126</v>
      </c>
      <c r="D255" s="25" t="s">
        <v>12485</v>
      </c>
      <c r="E255" s="42">
        <v>69705</v>
      </c>
      <c r="F255" s="24">
        <v>5</v>
      </c>
      <c r="G255" s="56">
        <v>205.42</v>
      </c>
      <c r="H255" s="76"/>
      <c r="I255" s="79">
        <f t="shared" si="7"/>
        <v>0</v>
      </c>
      <c r="J255" s="78" t="str">
        <f t="shared" si="6"/>
        <v/>
      </c>
    </row>
    <row r="256" spans="1:10">
      <c r="A256" s="25">
        <v>255</v>
      </c>
      <c r="B256" s="25" t="s">
        <v>5</v>
      </c>
      <c r="C256" s="25" t="s">
        <v>12484</v>
      </c>
      <c r="D256" s="25" t="s">
        <v>12483</v>
      </c>
      <c r="E256" s="42">
        <v>64560</v>
      </c>
      <c r="F256" s="24">
        <v>5</v>
      </c>
      <c r="G256" s="56">
        <v>112</v>
      </c>
      <c r="H256" s="76"/>
      <c r="I256" s="79">
        <f t="shared" si="7"/>
        <v>0</v>
      </c>
      <c r="J256" s="78" t="str">
        <f t="shared" si="6"/>
        <v/>
      </c>
    </row>
    <row r="257" spans="1:10">
      <c r="A257" s="25">
        <v>256</v>
      </c>
      <c r="B257" s="25" t="s">
        <v>5</v>
      </c>
      <c r="C257" s="25" t="s">
        <v>12482</v>
      </c>
      <c r="D257" s="25" t="s">
        <v>12481</v>
      </c>
      <c r="E257" s="42">
        <v>72914</v>
      </c>
      <c r="F257" s="22">
        <v>10</v>
      </c>
      <c r="G257" s="56">
        <v>41.12</v>
      </c>
      <c r="H257" s="76"/>
      <c r="I257" s="79">
        <f t="shared" si="7"/>
        <v>0</v>
      </c>
      <c r="J257" s="78" t="str">
        <f t="shared" si="6"/>
        <v/>
      </c>
    </row>
    <row r="258" spans="1:10">
      <c r="A258" s="25">
        <v>257</v>
      </c>
      <c r="B258" s="25" t="s">
        <v>5</v>
      </c>
      <c r="C258" s="25" t="s">
        <v>12479</v>
      </c>
      <c r="D258" s="25" t="s">
        <v>846</v>
      </c>
      <c r="E258" s="42">
        <v>24692</v>
      </c>
      <c r="F258" s="22">
        <v>37</v>
      </c>
      <c r="G258" s="56">
        <v>7.22</v>
      </c>
      <c r="H258" s="76"/>
      <c r="I258" s="79">
        <f t="shared" si="7"/>
        <v>0</v>
      </c>
      <c r="J258" s="78" t="str">
        <f t="shared" ref="J258:J321" si="8">IF(H:H&gt;G:G, "Above Estimated Unit Price", "")</f>
        <v/>
      </c>
    </row>
    <row r="259" spans="1:10">
      <c r="A259" s="25">
        <v>258</v>
      </c>
      <c r="B259" s="25" t="s">
        <v>5</v>
      </c>
      <c r="C259" s="25" t="s">
        <v>12478</v>
      </c>
      <c r="D259" s="25" t="s">
        <v>12477</v>
      </c>
      <c r="E259" s="42">
        <v>73949</v>
      </c>
      <c r="F259" s="24">
        <v>5</v>
      </c>
      <c r="G259" s="56">
        <v>1960</v>
      </c>
      <c r="H259" s="76"/>
      <c r="I259" s="79">
        <f t="shared" ref="I259:I322" si="9">H259*F259</f>
        <v>0</v>
      </c>
      <c r="J259" s="78" t="str">
        <f t="shared" si="8"/>
        <v/>
      </c>
    </row>
    <row r="260" spans="1:10">
      <c r="A260" s="25">
        <v>259</v>
      </c>
      <c r="B260" s="25" t="s">
        <v>5</v>
      </c>
      <c r="C260" s="25" t="s">
        <v>12476</v>
      </c>
      <c r="D260" s="25" t="s">
        <v>12475</v>
      </c>
      <c r="E260" s="42">
        <v>24692</v>
      </c>
      <c r="F260" s="22">
        <v>16</v>
      </c>
      <c r="G260" s="56">
        <v>395.25</v>
      </c>
      <c r="H260" s="76"/>
      <c r="I260" s="79">
        <f t="shared" si="9"/>
        <v>0</v>
      </c>
      <c r="J260" s="78" t="str">
        <f t="shared" si="8"/>
        <v/>
      </c>
    </row>
    <row r="261" spans="1:10">
      <c r="A261" s="25">
        <v>260</v>
      </c>
      <c r="B261" s="25" t="s">
        <v>5</v>
      </c>
      <c r="C261" s="25" t="s">
        <v>12474</v>
      </c>
      <c r="D261" s="25" t="s">
        <v>12473</v>
      </c>
      <c r="E261" s="42">
        <v>24692</v>
      </c>
      <c r="F261" s="22">
        <v>10</v>
      </c>
      <c r="G261" s="56">
        <v>83.64</v>
      </c>
      <c r="H261" s="76"/>
      <c r="I261" s="79">
        <f t="shared" si="9"/>
        <v>0</v>
      </c>
      <c r="J261" s="78" t="str">
        <f t="shared" si="8"/>
        <v/>
      </c>
    </row>
    <row r="262" spans="1:10">
      <c r="A262" s="25">
        <v>261</v>
      </c>
      <c r="B262" s="25" t="s">
        <v>5</v>
      </c>
      <c r="C262" s="25" t="s">
        <v>12472</v>
      </c>
      <c r="D262" s="25" t="s">
        <v>12471</v>
      </c>
      <c r="E262" s="42">
        <v>24692</v>
      </c>
      <c r="F262" s="22">
        <v>5</v>
      </c>
      <c r="G262" s="56">
        <v>19.88</v>
      </c>
      <c r="H262" s="76"/>
      <c r="I262" s="79">
        <f t="shared" si="9"/>
        <v>0</v>
      </c>
      <c r="J262" s="78" t="str">
        <f t="shared" si="8"/>
        <v/>
      </c>
    </row>
    <row r="263" spans="1:10">
      <c r="A263" s="25">
        <v>262</v>
      </c>
      <c r="B263" s="25" t="s">
        <v>5</v>
      </c>
      <c r="C263" s="25" t="s">
        <v>12470</v>
      </c>
      <c r="D263" s="25" t="s">
        <v>12469</v>
      </c>
      <c r="E263" s="42">
        <v>24692</v>
      </c>
      <c r="F263" s="24">
        <v>5</v>
      </c>
      <c r="G263" s="56">
        <v>124.45</v>
      </c>
      <c r="H263" s="76"/>
      <c r="I263" s="79">
        <f t="shared" si="9"/>
        <v>0</v>
      </c>
      <c r="J263" s="78" t="str">
        <f t="shared" si="8"/>
        <v/>
      </c>
    </row>
    <row r="264" spans="1:10">
      <c r="A264" s="25">
        <v>263</v>
      </c>
      <c r="B264" s="25" t="s">
        <v>5</v>
      </c>
      <c r="C264" s="25" t="s">
        <v>12468</v>
      </c>
      <c r="D264" s="25" t="s">
        <v>12467</v>
      </c>
      <c r="E264" s="42">
        <v>24692</v>
      </c>
      <c r="F264" s="22">
        <v>8</v>
      </c>
      <c r="G264" s="56">
        <v>23.1</v>
      </c>
      <c r="H264" s="76"/>
      <c r="I264" s="79">
        <f t="shared" si="9"/>
        <v>0</v>
      </c>
      <c r="J264" s="78" t="str">
        <f t="shared" si="8"/>
        <v/>
      </c>
    </row>
    <row r="265" spans="1:10">
      <c r="A265" s="25">
        <v>264</v>
      </c>
      <c r="B265" s="25" t="s">
        <v>5</v>
      </c>
      <c r="C265" s="25" t="s">
        <v>12466</v>
      </c>
      <c r="D265" s="25" t="s">
        <v>12465</v>
      </c>
      <c r="E265" s="42">
        <v>24692</v>
      </c>
      <c r="F265" s="24">
        <v>5</v>
      </c>
      <c r="G265" s="56">
        <v>28.5</v>
      </c>
      <c r="H265" s="76"/>
      <c r="I265" s="79">
        <f t="shared" si="9"/>
        <v>0</v>
      </c>
      <c r="J265" s="78" t="str">
        <f t="shared" si="8"/>
        <v/>
      </c>
    </row>
    <row r="266" spans="1:10">
      <c r="A266" s="25">
        <v>265</v>
      </c>
      <c r="B266" s="25" t="s">
        <v>5</v>
      </c>
      <c r="C266" s="25" t="s">
        <v>12464</v>
      </c>
      <c r="D266" s="25" t="s">
        <v>12463</v>
      </c>
      <c r="E266" s="42">
        <v>24692</v>
      </c>
      <c r="F266" s="22">
        <v>8</v>
      </c>
      <c r="G266" s="56">
        <v>260.61</v>
      </c>
      <c r="H266" s="76"/>
      <c r="I266" s="79">
        <f t="shared" si="9"/>
        <v>0</v>
      </c>
      <c r="J266" s="78" t="str">
        <f t="shared" si="8"/>
        <v/>
      </c>
    </row>
    <row r="267" spans="1:10">
      <c r="A267" s="25">
        <v>266</v>
      </c>
      <c r="B267" s="25" t="s">
        <v>5</v>
      </c>
      <c r="C267" s="25" t="s">
        <v>12462</v>
      </c>
      <c r="D267" s="25" t="s">
        <v>2129</v>
      </c>
      <c r="E267" s="42">
        <v>24692</v>
      </c>
      <c r="F267" s="22">
        <v>6</v>
      </c>
      <c r="G267" s="56">
        <v>83</v>
      </c>
      <c r="H267" s="76"/>
      <c r="I267" s="79">
        <f t="shared" si="9"/>
        <v>0</v>
      </c>
      <c r="J267" s="78" t="str">
        <f t="shared" si="8"/>
        <v/>
      </c>
    </row>
    <row r="268" spans="1:10">
      <c r="A268" s="25">
        <v>267</v>
      </c>
      <c r="B268" s="25" t="s">
        <v>5</v>
      </c>
      <c r="C268" s="25" t="s">
        <v>12461</v>
      </c>
      <c r="D268" s="25" t="s">
        <v>12460</v>
      </c>
      <c r="E268" s="42">
        <v>24692</v>
      </c>
      <c r="F268" s="24">
        <v>5</v>
      </c>
      <c r="G268" s="56">
        <v>16.5</v>
      </c>
      <c r="H268" s="76"/>
      <c r="I268" s="79">
        <f t="shared" si="9"/>
        <v>0</v>
      </c>
      <c r="J268" s="78" t="str">
        <f t="shared" si="8"/>
        <v/>
      </c>
    </row>
    <row r="269" spans="1:10">
      <c r="A269" s="25">
        <v>268</v>
      </c>
      <c r="B269" s="25" t="s">
        <v>5</v>
      </c>
      <c r="C269" s="25" t="s">
        <v>12459</v>
      </c>
      <c r="D269" s="25" t="s">
        <v>70</v>
      </c>
      <c r="E269" s="42">
        <v>24692</v>
      </c>
      <c r="F269" s="22">
        <v>8</v>
      </c>
      <c r="G269" s="56">
        <v>12</v>
      </c>
      <c r="H269" s="76"/>
      <c r="I269" s="79">
        <f t="shared" si="9"/>
        <v>0</v>
      </c>
      <c r="J269" s="78" t="str">
        <f t="shared" si="8"/>
        <v/>
      </c>
    </row>
    <row r="270" spans="1:10">
      <c r="A270" s="25">
        <v>269</v>
      </c>
      <c r="B270" s="25" t="s">
        <v>5</v>
      </c>
      <c r="C270" s="25" t="s">
        <v>12458</v>
      </c>
      <c r="D270" s="25" t="s">
        <v>70</v>
      </c>
      <c r="E270" s="42">
        <v>24692</v>
      </c>
      <c r="F270" s="22">
        <v>9</v>
      </c>
      <c r="G270" s="56">
        <v>30.33</v>
      </c>
      <c r="H270" s="76"/>
      <c r="I270" s="79">
        <f t="shared" si="9"/>
        <v>0</v>
      </c>
      <c r="J270" s="78" t="str">
        <f t="shared" si="8"/>
        <v/>
      </c>
    </row>
    <row r="271" spans="1:10">
      <c r="A271" s="25">
        <v>270</v>
      </c>
      <c r="B271" s="25" t="s">
        <v>5</v>
      </c>
      <c r="C271" s="25" t="s">
        <v>12457</v>
      </c>
      <c r="D271" s="25" t="s">
        <v>12456</v>
      </c>
      <c r="E271" s="42" t="s">
        <v>12455</v>
      </c>
      <c r="F271" s="24">
        <v>5</v>
      </c>
      <c r="G271" s="56">
        <v>183</v>
      </c>
      <c r="H271" s="76"/>
      <c r="I271" s="79">
        <f t="shared" si="9"/>
        <v>0</v>
      </c>
      <c r="J271" s="78" t="str">
        <f t="shared" si="8"/>
        <v/>
      </c>
    </row>
    <row r="272" spans="1:10">
      <c r="A272" s="25">
        <v>271</v>
      </c>
      <c r="B272" s="25" t="s">
        <v>5</v>
      </c>
      <c r="C272" s="25" t="s">
        <v>12454</v>
      </c>
      <c r="D272" s="25" t="s">
        <v>12453</v>
      </c>
      <c r="E272" s="42">
        <v>24692</v>
      </c>
      <c r="F272" s="22">
        <v>17</v>
      </c>
      <c r="G272" s="56">
        <v>11</v>
      </c>
      <c r="H272" s="76"/>
      <c r="I272" s="79">
        <f t="shared" si="9"/>
        <v>0</v>
      </c>
      <c r="J272" s="78" t="str">
        <f t="shared" si="8"/>
        <v/>
      </c>
    </row>
    <row r="273" spans="1:10">
      <c r="A273" s="25">
        <v>272</v>
      </c>
      <c r="B273" s="25" t="s">
        <v>5</v>
      </c>
      <c r="C273" s="25" t="s">
        <v>12452</v>
      </c>
      <c r="D273" s="25" t="s">
        <v>79</v>
      </c>
      <c r="E273" s="42">
        <v>24692</v>
      </c>
      <c r="F273" s="22">
        <v>15</v>
      </c>
      <c r="G273" s="56">
        <v>6.93</v>
      </c>
      <c r="H273" s="76"/>
      <c r="I273" s="79">
        <f t="shared" si="9"/>
        <v>0</v>
      </c>
      <c r="J273" s="78" t="str">
        <f t="shared" si="8"/>
        <v/>
      </c>
    </row>
    <row r="274" spans="1:10">
      <c r="A274" s="25">
        <v>273</v>
      </c>
      <c r="B274" s="25" t="s">
        <v>5</v>
      </c>
      <c r="C274" s="25" t="s">
        <v>12451</v>
      </c>
      <c r="D274" s="25" t="s">
        <v>12450</v>
      </c>
      <c r="E274" s="42">
        <v>24692</v>
      </c>
      <c r="F274" s="22">
        <v>23</v>
      </c>
      <c r="G274" s="56">
        <v>230.95</v>
      </c>
      <c r="H274" s="76"/>
      <c r="I274" s="79">
        <f t="shared" si="9"/>
        <v>0</v>
      </c>
      <c r="J274" s="78" t="str">
        <f t="shared" si="8"/>
        <v/>
      </c>
    </row>
    <row r="275" spans="1:10">
      <c r="A275" s="25">
        <v>274</v>
      </c>
      <c r="B275" s="25" t="s">
        <v>5</v>
      </c>
      <c r="C275" s="25" t="s">
        <v>12449</v>
      </c>
      <c r="D275" s="25" t="s">
        <v>2422</v>
      </c>
      <c r="E275" s="42">
        <v>10988</v>
      </c>
      <c r="F275" s="22">
        <v>21</v>
      </c>
      <c r="G275" s="56">
        <v>24.473333333333333</v>
      </c>
      <c r="H275" s="76"/>
      <c r="I275" s="79">
        <f t="shared" si="9"/>
        <v>0</v>
      </c>
      <c r="J275" s="78" t="str">
        <f t="shared" si="8"/>
        <v/>
      </c>
    </row>
    <row r="276" spans="1:10">
      <c r="A276" s="25">
        <v>275</v>
      </c>
      <c r="B276" s="25" t="s">
        <v>5</v>
      </c>
      <c r="C276" s="25" t="s">
        <v>5057</v>
      </c>
      <c r="D276" s="25" t="s">
        <v>193</v>
      </c>
      <c r="E276" s="42">
        <v>71379</v>
      </c>
      <c r="F276" s="22">
        <v>17</v>
      </c>
      <c r="G276" s="56">
        <v>7.25</v>
      </c>
      <c r="H276" s="76"/>
      <c r="I276" s="79">
        <f t="shared" si="9"/>
        <v>0</v>
      </c>
      <c r="J276" s="78" t="str">
        <f t="shared" si="8"/>
        <v/>
      </c>
    </row>
    <row r="277" spans="1:10">
      <c r="A277" s="25">
        <v>276</v>
      </c>
      <c r="B277" s="25" t="s">
        <v>5</v>
      </c>
      <c r="C277" s="25" t="s">
        <v>12447</v>
      </c>
      <c r="D277" s="25" t="s">
        <v>78</v>
      </c>
      <c r="E277" s="42">
        <v>72914</v>
      </c>
      <c r="F277" s="24">
        <v>5</v>
      </c>
      <c r="G277" s="56">
        <v>62.5</v>
      </c>
      <c r="H277" s="76"/>
      <c r="I277" s="79">
        <f t="shared" si="9"/>
        <v>0</v>
      </c>
      <c r="J277" s="78" t="str">
        <f t="shared" si="8"/>
        <v/>
      </c>
    </row>
    <row r="278" spans="1:10">
      <c r="A278" s="25">
        <v>277</v>
      </c>
      <c r="B278" s="25" t="s">
        <v>5</v>
      </c>
      <c r="C278" s="25" t="s">
        <v>12446</v>
      </c>
      <c r="D278" s="25" t="s">
        <v>12445</v>
      </c>
      <c r="E278" s="42">
        <v>72914</v>
      </c>
      <c r="F278" s="22">
        <v>5</v>
      </c>
      <c r="G278" s="56">
        <v>23.096666666666664</v>
      </c>
      <c r="H278" s="76"/>
      <c r="I278" s="79">
        <f t="shared" si="9"/>
        <v>0</v>
      </c>
      <c r="J278" s="78" t="str">
        <f t="shared" si="8"/>
        <v/>
      </c>
    </row>
    <row r="279" spans="1:10">
      <c r="A279" s="25">
        <v>278</v>
      </c>
      <c r="B279" s="25" t="s">
        <v>5</v>
      </c>
      <c r="C279" s="25" t="s">
        <v>5050</v>
      </c>
      <c r="D279" s="25" t="s">
        <v>96</v>
      </c>
      <c r="E279" s="42">
        <v>72914</v>
      </c>
      <c r="F279" s="24">
        <v>5</v>
      </c>
      <c r="G279" s="56">
        <v>193.44666666666663</v>
      </c>
      <c r="H279" s="76"/>
      <c r="I279" s="79">
        <f t="shared" si="9"/>
        <v>0</v>
      </c>
      <c r="J279" s="78" t="str">
        <f t="shared" si="8"/>
        <v/>
      </c>
    </row>
    <row r="280" spans="1:10">
      <c r="A280" s="25">
        <v>279</v>
      </c>
      <c r="B280" s="25" t="s">
        <v>5</v>
      </c>
      <c r="C280" s="25" t="s">
        <v>12444</v>
      </c>
      <c r="D280" s="25" t="s">
        <v>12443</v>
      </c>
      <c r="E280" s="42">
        <v>72914</v>
      </c>
      <c r="F280" s="24">
        <v>5</v>
      </c>
      <c r="G280" s="56">
        <v>142.35333333333335</v>
      </c>
      <c r="H280" s="76"/>
      <c r="I280" s="79">
        <f t="shared" si="9"/>
        <v>0</v>
      </c>
      <c r="J280" s="78" t="str">
        <f t="shared" si="8"/>
        <v/>
      </c>
    </row>
    <row r="281" spans="1:10">
      <c r="A281" s="25">
        <v>280</v>
      </c>
      <c r="B281" s="25" t="s">
        <v>5</v>
      </c>
      <c r="C281" s="25" t="s">
        <v>12442</v>
      </c>
      <c r="D281" s="25" t="s">
        <v>12441</v>
      </c>
      <c r="E281" s="42">
        <v>24692</v>
      </c>
      <c r="F281" s="22">
        <v>6</v>
      </c>
      <c r="G281" s="56">
        <v>9</v>
      </c>
      <c r="H281" s="76"/>
      <c r="I281" s="79">
        <f t="shared" si="9"/>
        <v>0</v>
      </c>
      <c r="J281" s="78" t="str">
        <f t="shared" si="8"/>
        <v/>
      </c>
    </row>
    <row r="282" spans="1:10">
      <c r="A282" s="25">
        <v>281</v>
      </c>
      <c r="B282" s="25" t="s">
        <v>5</v>
      </c>
      <c r="C282" s="25" t="s">
        <v>12440</v>
      </c>
      <c r="D282" s="25" t="s">
        <v>12439</v>
      </c>
      <c r="E282" s="42">
        <v>72914</v>
      </c>
      <c r="F282" s="22">
        <v>11</v>
      </c>
      <c r="G282" s="56">
        <v>50.71</v>
      </c>
      <c r="H282" s="76"/>
      <c r="I282" s="79">
        <f t="shared" si="9"/>
        <v>0</v>
      </c>
      <c r="J282" s="78" t="str">
        <f t="shared" si="8"/>
        <v/>
      </c>
    </row>
    <row r="283" spans="1:10">
      <c r="A283" s="25">
        <v>282</v>
      </c>
      <c r="B283" s="25" t="s">
        <v>5</v>
      </c>
      <c r="C283" s="25" t="s">
        <v>12438</v>
      </c>
      <c r="D283" s="25" t="s">
        <v>12436</v>
      </c>
      <c r="E283" s="42">
        <v>72914</v>
      </c>
      <c r="F283" s="24">
        <v>5</v>
      </c>
      <c r="G283" s="56">
        <v>34.423333333333339</v>
      </c>
      <c r="H283" s="76"/>
      <c r="I283" s="79">
        <f t="shared" si="9"/>
        <v>0</v>
      </c>
      <c r="J283" s="78" t="str">
        <f t="shared" si="8"/>
        <v/>
      </c>
    </row>
    <row r="284" spans="1:10">
      <c r="A284" s="25">
        <v>283</v>
      </c>
      <c r="B284" s="25" t="s">
        <v>5</v>
      </c>
      <c r="C284" s="25" t="s">
        <v>12437</v>
      </c>
      <c r="D284" s="25" t="s">
        <v>12436</v>
      </c>
      <c r="E284" s="42">
        <v>72914</v>
      </c>
      <c r="F284" s="22">
        <v>5</v>
      </c>
      <c r="G284" s="56">
        <v>47</v>
      </c>
      <c r="H284" s="76"/>
      <c r="I284" s="79">
        <f t="shared" si="9"/>
        <v>0</v>
      </c>
      <c r="J284" s="78" t="str">
        <f t="shared" si="8"/>
        <v/>
      </c>
    </row>
    <row r="285" spans="1:10">
      <c r="A285" s="25">
        <v>284</v>
      </c>
      <c r="B285" s="25" t="s">
        <v>5</v>
      </c>
      <c r="C285" s="25" t="s">
        <v>12435</v>
      </c>
      <c r="D285" s="25" t="s">
        <v>12434</v>
      </c>
      <c r="E285" s="42" t="s">
        <v>12433</v>
      </c>
      <c r="F285" s="24">
        <v>5</v>
      </c>
      <c r="G285" s="56">
        <v>358.14</v>
      </c>
      <c r="H285" s="76"/>
      <c r="I285" s="79">
        <f t="shared" si="9"/>
        <v>0</v>
      </c>
      <c r="J285" s="78" t="str">
        <f t="shared" si="8"/>
        <v/>
      </c>
    </row>
    <row r="286" spans="1:10">
      <c r="A286" s="25">
        <v>285</v>
      </c>
      <c r="B286" s="25" t="s">
        <v>5</v>
      </c>
      <c r="C286" s="25" t="s">
        <v>11264</v>
      </c>
      <c r="D286" s="25" t="s">
        <v>610</v>
      </c>
      <c r="E286" s="42">
        <v>58536</v>
      </c>
      <c r="F286" s="22">
        <v>17</v>
      </c>
      <c r="G286" s="56">
        <v>3.03</v>
      </c>
      <c r="H286" s="76"/>
      <c r="I286" s="79">
        <f t="shared" si="9"/>
        <v>0</v>
      </c>
      <c r="J286" s="78" t="str">
        <f t="shared" si="8"/>
        <v/>
      </c>
    </row>
    <row r="287" spans="1:10">
      <c r="A287" s="25">
        <v>286</v>
      </c>
      <c r="B287" s="25" t="s">
        <v>5</v>
      </c>
      <c r="C287" s="25" t="s">
        <v>12432</v>
      </c>
      <c r="D287" s="25" t="s">
        <v>12054</v>
      </c>
      <c r="E287" s="42">
        <v>15860</v>
      </c>
      <c r="F287" s="24">
        <v>5</v>
      </c>
      <c r="G287" s="56">
        <v>160</v>
      </c>
      <c r="H287" s="76"/>
      <c r="I287" s="79">
        <f t="shared" si="9"/>
        <v>0</v>
      </c>
      <c r="J287" s="78" t="str">
        <f t="shared" si="8"/>
        <v/>
      </c>
    </row>
    <row r="288" spans="1:10">
      <c r="A288" s="25">
        <v>287</v>
      </c>
      <c r="B288" s="25" t="s">
        <v>5</v>
      </c>
      <c r="C288" s="25" t="s">
        <v>12431</v>
      </c>
      <c r="D288" s="25" t="s">
        <v>1202</v>
      </c>
      <c r="E288" s="42">
        <v>624</v>
      </c>
      <c r="F288" s="22">
        <v>22</v>
      </c>
      <c r="G288" s="56">
        <v>4.2966666666666669</v>
      </c>
      <c r="H288" s="76"/>
      <c r="I288" s="79">
        <f t="shared" si="9"/>
        <v>0</v>
      </c>
      <c r="J288" s="78" t="str">
        <f t="shared" si="8"/>
        <v/>
      </c>
    </row>
    <row r="289" spans="1:10">
      <c r="A289" s="25">
        <v>288</v>
      </c>
      <c r="B289" s="25" t="s">
        <v>5</v>
      </c>
      <c r="C289" s="25" t="s">
        <v>5001</v>
      </c>
      <c r="D289" s="25" t="s">
        <v>12430</v>
      </c>
      <c r="E289" s="42">
        <v>624</v>
      </c>
      <c r="F289" s="22">
        <v>19</v>
      </c>
      <c r="G289" s="56">
        <v>6.0466666666666669</v>
      </c>
      <c r="H289" s="76"/>
      <c r="I289" s="79">
        <f t="shared" si="9"/>
        <v>0</v>
      </c>
      <c r="J289" s="78" t="str">
        <f t="shared" si="8"/>
        <v/>
      </c>
    </row>
    <row r="290" spans="1:10">
      <c r="A290" s="25">
        <v>289</v>
      </c>
      <c r="B290" s="25" t="s">
        <v>5</v>
      </c>
      <c r="C290" s="25" t="s">
        <v>1343</v>
      </c>
      <c r="D290" s="25" t="s">
        <v>1342</v>
      </c>
      <c r="E290" s="42">
        <v>54527</v>
      </c>
      <c r="F290" s="24">
        <v>5</v>
      </c>
      <c r="G290" s="56">
        <v>23.48</v>
      </c>
      <c r="H290" s="76"/>
      <c r="I290" s="79">
        <f t="shared" si="9"/>
        <v>0</v>
      </c>
      <c r="J290" s="78" t="str">
        <f t="shared" si="8"/>
        <v/>
      </c>
    </row>
    <row r="291" spans="1:10">
      <c r="A291" s="25">
        <v>290</v>
      </c>
      <c r="B291" s="25" t="s">
        <v>5</v>
      </c>
      <c r="C291" s="25" t="s">
        <v>12429</v>
      </c>
      <c r="D291" s="25" t="s">
        <v>12420</v>
      </c>
      <c r="E291" s="42">
        <v>24975</v>
      </c>
      <c r="F291" s="22">
        <v>12</v>
      </c>
      <c r="G291" s="56">
        <v>51.31</v>
      </c>
      <c r="H291" s="76"/>
      <c r="I291" s="79">
        <f t="shared" si="9"/>
        <v>0</v>
      </c>
      <c r="J291" s="78" t="str">
        <f t="shared" si="8"/>
        <v/>
      </c>
    </row>
    <row r="292" spans="1:10">
      <c r="A292" s="25">
        <v>291</v>
      </c>
      <c r="B292" s="25" t="s">
        <v>5</v>
      </c>
      <c r="C292" s="25" t="s">
        <v>12428</v>
      </c>
      <c r="D292" s="25" t="s">
        <v>12427</v>
      </c>
      <c r="E292" s="42">
        <v>24975</v>
      </c>
      <c r="F292" s="22">
        <v>6</v>
      </c>
      <c r="G292" s="56">
        <v>36.17</v>
      </c>
      <c r="H292" s="76"/>
      <c r="I292" s="79">
        <f t="shared" si="9"/>
        <v>0</v>
      </c>
      <c r="J292" s="78" t="str">
        <f t="shared" si="8"/>
        <v/>
      </c>
    </row>
    <row r="293" spans="1:10">
      <c r="A293" s="25">
        <v>292</v>
      </c>
      <c r="B293" s="25" t="s">
        <v>5</v>
      </c>
      <c r="C293" s="25" t="s">
        <v>12426</v>
      </c>
      <c r="D293" s="25" t="s">
        <v>10621</v>
      </c>
      <c r="E293" s="42">
        <v>24975</v>
      </c>
      <c r="F293" s="22">
        <v>19</v>
      </c>
      <c r="G293" s="56">
        <v>117.06</v>
      </c>
      <c r="H293" s="76"/>
      <c r="I293" s="79">
        <f t="shared" si="9"/>
        <v>0</v>
      </c>
      <c r="J293" s="78" t="str">
        <f t="shared" si="8"/>
        <v/>
      </c>
    </row>
    <row r="294" spans="1:10">
      <c r="A294" s="25">
        <v>293</v>
      </c>
      <c r="B294" s="25" t="s">
        <v>5</v>
      </c>
      <c r="C294" s="25" t="s">
        <v>12425</v>
      </c>
      <c r="D294" s="25" t="s">
        <v>12424</v>
      </c>
      <c r="E294" s="42">
        <v>24975</v>
      </c>
      <c r="F294" s="24">
        <v>5</v>
      </c>
      <c r="G294" s="56">
        <v>264</v>
      </c>
      <c r="H294" s="76"/>
      <c r="I294" s="79">
        <f t="shared" si="9"/>
        <v>0</v>
      </c>
      <c r="J294" s="78" t="str">
        <f t="shared" si="8"/>
        <v/>
      </c>
    </row>
    <row r="295" spans="1:10">
      <c r="A295" s="25">
        <v>294</v>
      </c>
      <c r="B295" s="25" t="s">
        <v>5</v>
      </c>
      <c r="C295" s="25" t="s">
        <v>12423</v>
      </c>
      <c r="D295" s="25" t="s">
        <v>12422</v>
      </c>
      <c r="E295" s="42" t="s">
        <v>12110</v>
      </c>
      <c r="F295" s="22">
        <v>7</v>
      </c>
      <c r="G295" s="56">
        <v>161.80000000000001</v>
      </c>
      <c r="H295" s="76"/>
      <c r="I295" s="79">
        <f t="shared" si="9"/>
        <v>0</v>
      </c>
      <c r="J295" s="78" t="str">
        <f t="shared" si="8"/>
        <v/>
      </c>
    </row>
    <row r="296" spans="1:10">
      <c r="A296" s="25">
        <v>295</v>
      </c>
      <c r="B296" s="25" t="s">
        <v>5</v>
      </c>
      <c r="C296" s="25" t="s">
        <v>12421</v>
      </c>
      <c r="D296" s="25" t="s">
        <v>12420</v>
      </c>
      <c r="E296" s="42">
        <v>24975</v>
      </c>
      <c r="F296" s="22">
        <v>53</v>
      </c>
      <c r="G296" s="56">
        <v>42.71</v>
      </c>
      <c r="H296" s="76"/>
      <c r="I296" s="79">
        <f t="shared" si="9"/>
        <v>0</v>
      </c>
      <c r="J296" s="78" t="str">
        <f t="shared" si="8"/>
        <v/>
      </c>
    </row>
    <row r="297" spans="1:10">
      <c r="A297" s="25">
        <v>296</v>
      </c>
      <c r="B297" s="25" t="s">
        <v>5</v>
      </c>
      <c r="C297" s="25" t="s">
        <v>12419</v>
      </c>
      <c r="D297" s="25" t="s">
        <v>12418</v>
      </c>
      <c r="E297" s="42" t="s">
        <v>12110</v>
      </c>
      <c r="F297" s="22">
        <v>33</v>
      </c>
      <c r="G297" s="56">
        <v>209.41</v>
      </c>
      <c r="H297" s="76"/>
      <c r="I297" s="79">
        <f t="shared" si="9"/>
        <v>0</v>
      </c>
      <c r="J297" s="78" t="str">
        <f t="shared" si="8"/>
        <v/>
      </c>
    </row>
    <row r="298" spans="1:10">
      <c r="A298" s="25">
        <v>297</v>
      </c>
      <c r="B298" s="25" t="s">
        <v>5</v>
      </c>
      <c r="C298" s="25" t="s">
        <v>12417</v>
      </c>
      <c r="D298" s="25" t="s">
        <v>10136</v>
      </c>
      <c r="E298" s="42" t="s">
        <v>12110</v>
      </c>
      <c r="F298" s="22">
        <v>16</v>
      </c>
      <c r="G298" s="56">
        <v>86.26</v>
      </c>
      <c r="H298" s="76"/>
      <c r="I298" s="79">
        <f t="shared" si="9"/>
        <v>0</v>
      </c>
      <c r="J298" s="78" t="str">
        <f t="shared" si="8"/>
        <v/>
      </c>
    </row>
    <row r="299" spans="1:10">
      <c r="A299" s="25">
        <v>298</v>
      </c>
      <c r="B299" s="25" t="s">
        <v>5</v>
      </c>
      <c r="C299" s="25" t="s">
        <v>12416</v>
      </c>
      <c r="D299" s="25" t="s">
        <v>267</v>
      </c>
      <c r="E299" s="42">
        <v>88044</v>
      </c>
      <c r="F299" s="22">
        <v>20</v>
      </c>
      <c r="G299" s="56">
        <v>22.726666666666663</v>
      </c>
      <c r="H299" s="76"/>
      <c r="I299" s="79">
        <f t="shared" si="9"/>
        <v>0</v>
      </c>
      <c r="J299" s="78" t="str">
        <f t="shared" si="8"/>
        <v/>
      </c>
    </row>
    <row r="300" spans="1:10">
      <c r="A300" s="25">
        <v>299</v>
      </c>
      <c r="B300" s="25" t="s">
        <v>5</v>
      </c>
      <c r="C300" s="25" t="s">
        <v>12415</v>
      </c>
      <c r="D300" s="25" t="s">
        <v>267</v>
      </c>
      <c r="E300" s="42">
        <v>88044</v>
      </c>
      <c r="F300" s="22">
        <v>17</v>
      </c>
      <c r="G300" s="56">
        <v>25.12</v>
      </c>
      <c r="H300" s="76"/>
      <c r="I300" s="79">
        <f t="shared" si="9"/>
        <v>0</v>
      </c>
      <c r="J300" s="78" t="str">
        <f t="shared" si="8"/>
        <v/>
      </c>
    </row>
    <row r="301" spans="1:10">
      <c r="A301" s="25">
        <v>300</v>
      </c>
      <c r="B301" s="25" t="s">
        <v>5</v>
      </c>
      <c r="C301" s="25" t="s">
        <v>12414</v>
      </c>
      <c r="D301" s="25" t="s">
        <v>267</v>
      </c>
      <c r="E301" s="42">
        <v>88044</v>
      </c>
      <c r="F301" s="22">
        <v>18</v>
      </c>
      <c r="G301" s="56">
        <v>7.8433333333333337</v>
      </c>
      <c r="H301" s="76"/>
      <c r="I301" s="79">
        <f t="shared" si="9"/>
        <v>0</v>
      </c>
      <c r="J301" s="78" t="str">
        <f t="shared" si="8"/>
        <v/>
      </c>
    </row>
    <row r="302" spans="1:10">
      <c r="A302" s="25">
        <v>301</v>
      </c>
      <c r="B302" s="25" t="s">
        <v>5</v>
      </c>
      <c r="C302" s="25" t="s">
        <v>12413</v>
      </c>
      <c r="D302" s="25" t="s">
        <v>267</v>
      </c>
      <c r="E302" s="42">
        <v>88044</v>
      </c>
      <c r="F302" s="22">
        <v>18</v>
      </c>
      <c r="G302" s="56">
        <v>18.173333333333332</v>
      </c>
      <c r="H302" s="76"/>
      <c r="I302" s="79">
        <f t="shared" si="9"/>
        <v>0</v>
      </c>
      <c r="J302" s="78" t="str">
        <f t="shared" si="8"/>
        <v/>
      </c>
    </row>
    <row r="303" spans="1:10">
      <c r="A303" s="25">
        <v>302</v>
      </c>
      <c r="B303" s="25" t="s">
        <v>5</v>
      </c>
      <c r="C303" s="25" t="s">
        <v>12412</v>
      </c>
      <c r="D303" s="25" t="s">
        <v>12411</v>
      </c>
      <c r="E303" s="42">
        <v>88044</v>
      </c>
      <c r="F303" s="22">
        <v>16</v>
      </c>
      <c r="G303" s="56">
        <v>55.5</v>
      </c>
      <c r="H303" s="76"/>
      <c r="I303" s="79">
        <f t="shared" si="9"/>
        <v>0</v>
      </c>
      <c r="J303" s="78" t="str">
        <f t="shared" si="8"/>
        <v/>
      </c>
    </row>
    <row r="304" spans="1:10">
      <c r="A304" s="25">
        <v>303</v>
      </c>
      <c r="B304" s="25" t="s">
        <v>5</v>
      </c>
      <c r="C304" s="25" t="s">
        <v>12410</v>
      </c>
      <c r="D304" s="25" t="s">
        <v>79</v>
      </c>
      <c r="E304" s="42">
        <v>88044</v>
      </c>
      <c r="F304" s="22">
        <v>24</v>
      </c>
      <c r="G304" s="56">
        <v>49.5</v>
      </c>
      <c r="H304" s="76"/>
      <c r="I304" s="79">
        <f t="shared" si="9"/>
        <v>0</v>
      </c>
      <c r="J304" s="78" t="str">
        <f t="shared" si="8"/>
        <v/>
      </c>
    </row>
    <row r="305" spans="1:10">
      <c r="A305" s="25">
        <v>304</v>
      </c>
      <c r="B305" s="25" t="s">
        <v>5</v>
      </c>
      <c r="C305" s="25" t="s">
        <v>12409</v>
      </c>
      <c r="D305" s="25" t="s">
        <v>267</v>
      </c>
      <c r="E305" s="42">
        <v>88044</v>
      </c>
      <c r="F305" s="24">
        <v>5</v>
      </c>
      <c r="G305" s="56">
        <v>62.1</v>
      </c>
      <c r="H305" s="76"/>
      <c r="I305" s="79">
        <f t="shared" si="9"/>
        <v>0</v>
      </c>
      <c r="J305" s="78" t="str">
        <f t="shared" si="8"/>
        <v/>
      </c>
    </row>
    <row r="306" spans="1:10">
      <c r="A306" s="25">
        <v>305</v>
      </c>
      <c r="B306" s="25" t="s">
        <v>5</v>
      </c>
      <c r="C306" s="25" t="s">
        <v>12408</v>
      </c>
      <c r="D306" s="25" t="s">
        <v>12407</v>
      </c>
      <c r="E306" s="42">
        <v>88044</v>
      </c>
      <c r="F306" s="24">
        <v>5</v>
      </c>
      <c r="G306" s="56">
        <v>289.05</v>
      </c>
      <c r="H306" s="76"/>
      <c r="I306" s="79">
        <f t="shared" si="9"/>
        <v>0</v>
      </c>
      <c r="J306" s="78" t="str">
        <f t="shared" si="8"/>
        <v/>
      </c>
    </row>
    <row r="307" spans="1:10">
      <c r="A307" s="25">
        <v>306</v>
      </c>
      <c r="B307" s="25" t="s">
        <v>5</v>
      </c>
      <c r="C307" s="25" t="s">
        <v>12406</v>
      </c>
      <c r="D307" s="25" t="s">
        <v>12405</v>
      </c>
      <c r="E307" s="42">
        <v>88044</v>
      </c>
      <c r="F307" s="24">
        <v>5</v>
      </c>
      <c r="G307" s="56">
        <v>14.426666666666668</v>
      </c>
      <c r="H307" s="76"/>
      <c r="I307" s="79">
        <f t="shared" si="9"/>
        <v>0</v>
      </c>
      <c r="J307" s="78" t="str">
        <f t="shared" si="8"/>
        <v/>
      </c>
    </row>
    <row r="308" spans="1:10">
      <c r="A308" s="25">
        <v>307</v>
      </c>
      <c r="B308" s="25" t="s">
        <v>5</v>
      </c>
      <c r="C308" s="25" t="s">
        <v>4968</v>
      </c>
      <c r="D308" s="25" t="s">
        <v>70</v>
      </c>
      <c r="E308" s="42">
        <v>88044</v>
      </c>
      <c r="F308" s="24">
        <v>5</v>
      </c>
      <c r="G308" s="56">
        <v>38.223333333333336</v>
      </c>
      <c r="H308" s="76"/>
      <c r="I308" s="79">
        <f t="shared" si="9"/>
        <v>0</v>
      </c>
      <c r="J308" s="78" t="str">
        <f t="shared" si="8"/>
        <v/>
      </c>
    </row>
    <row r="309" spans="1:10">
      <c r="A309" s="25">
        <v>308</v>
      </c>
      <c r="B309" s="25" t="s">
        <v>5</v>
      </c>
      <c r="C309" s="25" t="s">
        <v>4966</v>
      </c>
      <c r="D309" s="25" t="s">
        <v>846</v>
      </c>
      <c r="E309" s="42">
        <v>80205</v>
      </c>
      <c r="F309" s="22">
        <v>6</v>
      </c>
      <c r="G309" s="56">
        <v>30.446666666666669</v>
      </c>
      <c r="H309" s="76"/>
      <c r="I309" s="79">
        <f t="shared" si="9"/>
        <v>0</v>
      </c>
      <c r="J309" s="78" t="str">
        <f t="shared" si="8"/>
        <v/>
      </c>
    </row>
    <row r="310" spans="1:10">
      <c r="A310" s="25">
        <v>309</v>
      </c>
      <c r="B310" s="25" t="s">
        <v>5</v>
      </c>
      <c r="C310" s="25" t="s">
        <v>1297</v>
      </c>
      <c r="D310" s="25" t="s">
        <v>846</v>
      </c>
      <c r="E310" s="42">
        <v>80205</v>
      </c>
      <c r="F310" s="24">
        <v>5</v>
      </c>
      <c r="G310" s="56">
        <v>77.50333333333333</v>
      </c>
      <c r="H310" s="76"/>
      <c r="I310" s="79">
        <f t="shared" si="9"/>
        <v>0</v>
      </c>
      <c r="J310" s="78" t="str">
        <f t="shared" si="8"/>
        <v/>
      </c>
    </row>
    <row r="311" spans="1:10">
      <c r="A311" s="25">
        <v>310</v>
      </c>
      <c r="B311" s="25" t="s">
        <v>5</v>
      </c>
      <c r="C311" s="25" t="s">
        <v>12404</v>
      </c>
      <c r="D311" s="25" t="s">
        <v>846</v>
      </c>
      <c r="E311" s="42">
        <v>88044</v>
      </c>
      <c r="F311" s="24">
        <v>5</v>
      </c>
      <c r="G311" s="56">
        <v>68.126666666666665</v>
      </c>
      <c r="H311" s="76"/>
      <c r="I311" s="79">
        <f t="shared" si="9"/>
        <v>0</v>
      </c>
      <c r="J311" s="78" t="str">
        <f t="shared" si="8"/>
        <v/>
      </c>
    </row>
    <row r="312" spans="1:10">
      <c r="A312" s="25">
        <v>311</v>
      </c>
      <c r="B312" s="25" t="s">
        <v>5</v>
      </c>
      <c r="C312" s="25" t="s">
        <v>4965</v>
      </c>
      <c r="D312" s="25" t="s">
        <v>115</v>
      </c>
      <c r="E312" s="42">
        <v>88044</v>
      </c>
      <c r="F312" s="22">
        <v>8</v>
      </c>
      <c r="G312" s="56">
        <v>7.086666666666666</v>
      </c>
      <c r="H312" s="76"/>
      <c r="I312" s="79">
        <f t="shared" si="9"/>
        <v>0</v>
      </c>
      <c r="J312" s="78" t="str">
        <f t="shared" si="8"/>
        <v/>
      </c>
    </row>
    <row r="313" spans="1:10">
      <c r="A313" s="25">
        <v>312</v>
      </c>
      <c r="B313" s="25" t="s">
        <v>5</v>
      </c>
      <c r="C313" s="25" t="s">
        <v>4963</v>
      </c>
      <c r="D313" s="25" t="s">
        <v>104</v>
      </c>
      <c r="E313" s="42">
        <v>80205</v>
      </c>
      <c r="F313" s="22">
        <v>16</v>
      </c>
      <c r="G313" s="56">
        <v>51.136666666666663</v>
      </c>
      <c r="H313" s="76"/>
      <c r="I313" s="79">
        <f t="shared" si="9"/>
        <v>0</v>
      </c>
      <c r="J313" s="78" t="str">
        <f t="shared" si="8"/>
        <v/>
      </c>
    </row>
    <row r="314" spans="1:10">
      <c r="A314" s="25">
        <v>313</v>
      </c>
      <c r="B314" s="25" t="s">
        <v>5</v>
      </c>
      <c r="C314" s="25" t="s">
        <v>4960</v>
      </c>
      <c r="D314" s="25" t="s">
        <v>70</v>
      </c>
      <c r="E314" s="42">
        <v>88044</v>
      </c>
      <c r="F314" s="22">
        <v>8</v>
      </c>
      <c r="G314" s="56">
        <v>9.0966666666666658</v>
      </c>
      <c r="H314" s="76"/>
      <c r="I314" s="79">
        <f t="shared" si="9"/>
        <v>0</v>
      </c>
      <c r="J314" s="78" t="str">
        <f t="shared" si="8"/>
        <v/>
      </c>
    </row>
    <row r="315" spans="1:10">
      <c r="A315" s="25">
        <v>314</v>
      </c>
      <c r="B315" s="25" t="s">
        <v>5</v>
      </c>
      <c r="C315" s="25" t="s">
        <v>4959</v>
      </c>
      <c r="D315" s="25" t="s">
        <v>514</v>
      </c>
      <c r="E315" s="42">
        <v>88044</v>
      </c>
      <c r="F315" s="24">
        <v>5</v>
      </c>
      <c r="G315" s="56">
        <v>37.69</v>
      </c>
      <c r="H315" s="76"/>
      <c r="I315" s="79">
        <f t="shared" si="9"/>
        <v>0</v>
      </c>
      <c r="J315" s="78" t="str">
        <f t="shared" si="8"/>
        <v/>
      </c>
    </row>
    <row r="316" spans="1:10">
      <c r="A316" s="25">
        <v>315</v>
      </c>
      <c r="B316" s="25" t="s">
        <v>5</v>
      </c>
      <c r="C316" s="25" t="s">
        <v>12402</v>
      </c>
      <c r="D316" s="25" t="s">
        <v>193</v>
      </c>
      <c r="E316" s="42">
        <v>88044</v>
      </c>
      <c r="F316" s="22">
        <v>27</v>
      </c>
      <c r="G316" s="56">
        <v>4.0199999999999996</v>
      </c>
      <c r="H316" s="76"/>
      <c r="I316" s="79">
        <f t="shared" si="9"/>
        <v>0</v>
      </c>
      <c r="J316" s="78" t="str">
        <f t="shared" si="8"/>
        <v/>
      </c>
    </row>
    <row r="317" spans="1:10">
      <c r="A317" s="25">
        <v>316</v>
      </c>
      <c r="B317" s="25" t="s">
        <v>5</v>
      </c>
      <c r="C317" s="25" t="s">
        <v>4958</v>
      </c>
      <c r="D317" s="25" t="s">
        <v>514</v>
      </c>
      <c r="E317" s="42">
        <v>88044</v>
      </c>
      <c r="F317" s="22">
        <v>18</v>
      </c>
      <c r="G317" s="56">
        <v>8.0566666666666666</v>
      </c>
      <c r="H317" s="76"/>
      <c r="I317" s="79">
        <f t="shared" si="9"/>
        <v>0</v>
      </c>
      <c r="J317" s="78" t="str">
        <f t="shared" si="8"/>
        <v/>
      </c>
    </row>
    <row r="318" spans="1:10">
      <c r="A318" s="25">
        <v>317</v>
      </c>
      <c r="B318" s="25" t="s">
        <v>5</v>
      </c>
      <c r="C318" s="25" t="s">
        <v>4956</v>
      </c>
      <c r="D318" s="25" t="s">
        <v>70</v>
      </c>
      <c r="E318" s="42">
        <v>88044</v>
      </c>
      <c r="F318" s="22">
        <v>32</v>
      </c>
      <c r="G318" s="56">
        <v>32.340000000000003</v>
      </c>
      <c r="H318" s="76"/>
      <c r="I318" s="79">
        <f t="shared" si="9"/>
        <v>0</v>
      </c>
      <c r="J318" s="78" t="str">
        <f t="shared" si="8"/>
        <v/>
      </c>
    </row>
    <row r="319" spans="1:10">
      <c r="A319" s="25">
        <v>318</v>
      </c>
      <c r="B319" s="25" t="s">
        <v>5</v>
      </c>
      <c r="C319" s="25" t="s">
        <v>4955</v>
      </c>
      <c r="D319" s="25" t="s">
        <v>70</v>
      </c>
      <c r="E319" s="42">
        <v>88044</v>
      </c>
      <c r="F319" s="22">
        <v>38</v>
      </c>
      <c r="G319" s="56">
        <v>10.5</v>
      </c>
      <c r="H319" s="76"/>
      <c r="I319" s="79">
        <f t="shared" si="9"/>
        <v>0</v>
      </c>
      <c r="J319" s="78" t="str">
        <f t="shared" si="8"/>
        <v/>
      </c>
    </row>
    <row r="320" spans="1:10">
      <c r="A320" s="25">
        <v>319</v>
      </c>
      <c r="B320" s="25" t="s">
        <v>5</v>
      </c>
      <c r="C320" s="25" t="s">
        <v>4954</v>
      </c>
      <c r="D320" s="25" t="s">
        <v>84</v>
      </c>
      <c r="E320" s="42">
        <v>80205</v>
      </c>
      <c r="F320" s="22">
        <v>28</v>
      </c>
      <c r="G320" s="56">
        <v>6.6400000000000006</v>
      </c>
      <c r="H320" s="76"/>
      <c r="I320" s="79">
        <f t="shared" si="9"/>
        <v>0</v>
      </c>
      <c r="J320" s="78" t="str">
        <f t="shared" si="8"/>
        <v/>
      </c>
    </row>
    <row r="321" spans="1:10">
      <c r="A321" s="25">
        <v>320</v>
      </c>
      <c r="B321" s="25" t="s">
        <v>5</v>
      </c>
      <c r="C321" s="25" t="s">
        <v>12401</v>
      </c>
      <c r="D321" s="25" t="s">
        <v>84</v>
      </c>
      <c r="E321" s="42">
        <v>88044</v>
      </c>
      <c r="F321" s="22">
        <v>16</v>
      </c>
      <c r="G321" s="56">
        <v>35.06</v>
      </c>
      <c r="H321" s="76"/>
      <c r="I321" s="79">
        <f t="shared" si="9"/>
        <v>0</v>
      </c>
      <c r="J321" s="78" t="str">
        <f t="shared" si="8"/>
        <v/>
      </c>
    </row>
    <row r="322" spans="1:10">
      <c r="A322" s="25">
        <v>321</v>
      </c>
      <c r="B322" s="25" t="s">
        <v>5</v>
      </c>
      <c r="C322" s="25" t="s">
        <v>12399</v>
      </c>
      <c r="D322" s="25" t="s">
        <v>12400</v>
      </c>
      <c r="E322" s="42">
        <v>44655</v>
      </c>
      <c r="F322" s="22">
        <v>8</v>
      </c>
      <c r="G322" s="56">
        <v>30.42</v>
      </c>
      <c r="H322" s="76"/>
      <c r="I322" s="79">
        <f t="shared" si="9"/>
        <v>0</v>
      </c>
      <c r="J322" s="78" t="str">
        <f t="shared" ref="J322:J385" si="10">IF(H:H&gt;G:G, "Above Estimated Unit Price", "")</f>
        <v/>
      </c>
    </row>
    <row r="323" spans="1:10">
      <c r="A323" s="25">
        <v>322</v>
      </c>
      <c r="B323" s="25" t="s">
        <v>5</v>
      </c>
      <c r="C323" s="25" t="s">
        <v>12399</v>
      </c>
      <c r="D323" s="25" t="s">
        <v>12397</v>
      </c>
      <c r="E323" s="42">
        <v>81349</v>
      </c>
      <c r="F323" s="24">
        <v>5</v>
      </c>
      <c r="G323" s="56">
        <v>185.64666666666665</v>
      </c>
      <c r="H323" s="76"/>
      <c r="I323" s="79">
        <f t="shared" ref="I323:I386" si="11">H323*F323</f>
        <v>0</v>
      </c>
      <c r="J323" s="78" t="str">
        <f t="shared" si="10"/>
        <v/>
      </c>
    </row>
    <row r="324" spans="1:10">
      <c r="A324" s="25">
        <v>323</v>
      </c>
      <c r="B324" s="25" t="s">
        <v>5</v>
      </c>
      <c r="C324" s="25" t="s">
        <v>12398</v>
      </c>
      <c r="D324" s="25" t="s">
        <v>12397</v>
      </c>
      <c r="E324" s="42">
        <v>88044</v>
      </c>
      <c r="F324" s="24">
        <v>5</v>
      </c>
      <c r="G324" s="56">
        <v>76.763333333333335</v>
      </c>
      <c r="H324" s="76"/>
      <c r="I324" s="79">
        <f t="shared" si="11"/>
        <v>0</v>
      </c>
      <c r="J324" s="78" t="str">
        <f t="shared" si="10"/>
        <v/>
      </c>
    </row>
    <row r="325" spans="1:10">
      <c r="A325" s="25">
        <v>324</v>
      </c>
      <c r="B325" s="25" t="s">
        <v>5</v>
      </c>
      <c r="C325" s="25" t="s">
        <v>4951</v>
      </c>
      <c r="D325" s="25" t="s">
        <v>84</v>
      </c>
      <c r="E325" s="42">
        <v>88044</v>
      </c>
      <c r="F325" s="22">
        <v>11</v>
      </c>
      <c r="G325" s="56">
        <v>25.583333333333332</v>
      </c>
      <c r="H325" s="76"/>
      <c r="I325" s="79">
        <f t="shared" si="11"/>
        <v>0</v>
      </c>
      <c r="J325" s="78" t="str">
        <f t="shared" si="10"/>
        <v/>
      </c>
    </row>
    <row r="326" spans="1:10">
      <c r="A326" s="25">
        <v>325</v>
      </c>
      <c r="B326" s="25" t="s">
        <v>5</v>
      </c>
      <c r="C326" s="25" t="s">
        <v>4951</v>
      </c>
      <c r="D326" s="25" t="s">
        <v>84</v>
      </c>
      <c r="E326" s="42">
        <v>80205</v>
      </c>
      <c r="F326" s="24">
        <v>5</v>
      </c>
      <c r="G326" s="56">
        <v>25.583333333333332</v>
      </c>
      <c r="H326" s="76"/>
      <c r="I326" s="79">
        <f t="shared" si="11"/>
        <v>0</v>
      </c>
      <c r="J326" s="78" t="str">
        <f t="shared" si="10"/>
        <v/>
      </c>
    </row>
    <row r="327" spans="1:10">
      <c r="A327" s="25">
        <v>326</v>
      </c>
      <c r="B327" s="25" t="s">
        <v>5</v>
      </c>
      <c r="C327" s="25" t="s">
        <v>4948</v>
      </c>
      <c r="D327" s="25" t="s">
        <v>543</v>
      </c>
      <c r="E327" s="42">
        <v>88044</v>
      </c>
      <c r="F327" s="22">
        <v>29</v>
      </c>
      <c r="G327" s="56">
        <v>11.056666666666667</v>
      </c>
      <c r="H327" s="76"/>
      <c r="I327" s="79">
        <f t="shared" si="11"/>
        <v>0</v>
      </c>
      <c r="J327" s="78" t="str">
        <f t="shared" si="10"/>
        <v/>
      </c>
    </row>
    <row r="328" spans="1:10">
      <c r="A328" s="25">
        <v>327</v>
      </c>
      <c r="B328" s="25" t="s">
        <v>5</v>
      </c>
      <c r="C328" s="25" t="s">
        <v>12396</v>
      </c>
      <c r="D328" s="25" t="s">
        <v>70</v>
      </c>
      <c r="E328" s="42">
        <v>88044</v>
      </c>
      <c r="F328" s="22">
        <v>92</v>
      </c>
      <c r="G328" s="56">
        <v>55.330000000000005</v>
      </c>
      <c r="H328" s="76"/>
      <c r="I328" s="79">
        <f t="shared" si="11"/>
        <v>0</v>
      </c>
      <c r="J328" s="78" t="str">
        <f t="shared" si="10"/>
        <v/>
      </c>
    </row>
    <row r="329" spans="1:10">
      <c r="A329" s="25">
        <v>328</v>
      </c>
      <c r="B329" s="25" t="s">
        <v>5</v>
      </c>
      <c r="C329" s="25" t="s">
        <v>1290</v>
      </c>
      <c r="D329" s="25" t="s">
        <v>208</v>
      </c>
      <c r="E329" s="42">
        <v>88044</v>
      </c>
      <c r="F329" s="24">
        <v>5</v>
      </c>
      <c r="G329" s="56">
        <v>56.116666666666667</v>
      </c>
      <c r="H329" s="76"/>
      <c r="I329" s="79">
        <f t="shared" si="11"/>
        <v>0</v>
      </c>
      <c r="J329" s="78" t="str">
        <f t="shared" si="10"/>
        <v/>
      </c>
    </row>
    <row r="330" spans="1:10">
      <c r="A330" s="25">
        <v>329</v>
      </c>
      <c r="B330" s="25" t="s">
        <v>5</v>
      </c>
      <c r="C330" s="25" t="s">
        <v>12395</v>
      </c>
      <c r="D330" s="25" t="s">
        <v>70</v>
      </c>
      <c r="E330" s="42">
        <v>88044</v>
      </c>
      <c r="F330" s="24">
        <v>5</v>
      </c>
      <c r="G330" s="56">
        <v>82.916666666666671</v>
      </c>
      <c r="H330" s="76"/>
      <c r="I330" s="79">
        <f t="shared" si="11"/>
        <v>0</v>
      </c>
      <c r="J330" s="78" t="str">
        <f t="shared" si="10"/>
        <v/>
      </c>
    </row>
    <row r="331" spans="1:10">
      <c r="A331" s="25">
        <v>330</v>
      </c>
      <c r="B331" s="25" t="s">
        <v>5</v>
      </c>
      <c r="C331" s="25" t="s">
        <v>12394</v>
      </c>
      <c r="D331" s="25" t="s">
        <v>84</v>
      </c>
      <c r="E331" s="42">
        <v>88044</v>
      </c>
      <c r="F331" s="24">
        <v>5</v>
      </c>
      <c r="G331" s="56">
        <v>90.456666666666663</v>
      </c>
      <c r="H331" s="76"/>
      <c r="I331" s="79">
        <f t="shared" si="11"/>
        <v>0</v>
      </c>
      <c r="J331" s="78" t="str">
        <f t="shared" si="10"/>
        <v/>
      </c>
    </row>
    <row r="332" spans="1:10">
      <c r="A332" s="25">
        <v>331</v>
      </c>
      <c r="B332" s="25" t="s">
        <v>5</v>
      </c>
      <c r="C332" s="25" t="s">
        <v>12393</v>
      </c>
      <c r="D332" s="25" t="s">
        <v>84</v>
      </c>
      <c r="E332" s="42">
        <v>96906</v>
      </c>
      <c r="F332" s="22">
        <v>1622</v>
      </c>
      <c r="G332" s="56">
        <v>0.8</v>
      </c>
      <c r="H332" s="76"/>
      <c r="I332" s="79">
        <f t="shared" si="11"/>
        <v>0</v>
      </c>
      <c r="J332" s="78" t="str">
        <f t="shared" si="10"/>
        <v/>
      </c>
    </row>
    <row r="333" spans="1:10">
      <c r="A333" s="25">
        <v>332</v>
      </c>
      <c r="B333" s="25" t="s">
        <v>5</v>
      </c>
      <c r="C333" s="25" t="s">
        <v>4927</v>
      </c>
      <c r="D333" s="25" t="s">
        <v>70</v>
      </c>
      <c r="E333" s="42">
        <v>88044</v>
      </c>
      <c r="F333" s="22">
        <v>8</v>
      </c>
      <c r="G333" s="56">
        <v>40.4</v>
      </c>
      <c r="H333" s="76"/>
      <c r="I333" s="79">
        <f t="shared" si="11"/>
        <v>0</v>
      </c>
      <c r="J333" s="78" t="str">
        <f t="shared" si="10"/>
        <v/>
      </c>
    </row>
    <row r="334" spans="1:10">
      <c r="A334" s="25">
        <v>333</v>
      </c>
      <c r="B334" s="25" t="s">
        <v>5</v>
      </c>
      <c r="C334" s="25" t="s">
        <v>4926</v>
      </c>
      <c r="D334" s="25" t="s">
        <v>66</v>
      </c>
      <c r="E334" s="42">
        <v>88044</v>
      </c>
      <c r="F334" s="22">
        <v>5</v>
      </c>
      <c r="G334" s="56">
        <v>33.653333333333336</v>
      </c>
      <c r="H334" s="76"/>
      <c r="I334" s="79">
        <f t="shared" si="11"/>
        <v>0</v>
      </c>
      <c r="J334" s="78" t="str">
        <f t="shared" si="10"/>
        <v/>
      </c>
    </row>
    <row r="335" spans="1:10">
      <c r="A335" s="25">
        <v>334</v>
      </c>
      <c r="B335" s="25" t="s">
        <v>5</v>
      </c>
      <c r="C335" s="25" t="s">
        <v>4924</v>
      </c>
      <c r="D335" s="25" t="s">
        <v>12227</v>
      </c>
      <c r="E335" s="42">
        <v>88044</v>
      </c>
      <c r="F335" s="22">
        <v>6</v>
      </c>
      <c r="G335" s="56">
        <v>9.8699999999999992</v>
      </c>
      <c r="H335" s="76"/>
      <c r="I335" s="79">
        <f t="shared" si="11"/>
        <v>0</v>
      </c>
      <c r="J335" s="78" t="str">
        <f t="shared" si="10"/>
        <v/>
      </c>
    </row>
    <row r="336" spans="1:10">
      <c r="A336" s="25">
        <v>335</v>
      </c>
      <c r="B336" s="25" t="s">
        <v>5</v>
      </c>
      <c r="C336" s="25" t="s">
        <v>12392</v>
      </c>
      <c r="D336" s="25" t="s">
        <v>66</v>
      </c>
      <c r="E336" s="42">
        <v>88044</v>
      </c>
      <c r="F336" s="24">
        <v>5</v>
      </c>
      <c r="G336" s="56">
        <v>74.683333333333337</v>
      </c>
      <c r="H336" s="76"/>
      <c r="I336" s="79">
        <f t="shared" si="11"/>
        <v>0</v>
      </c>
      <c r="J336" s="78" t="str">
        <f t="shared" si="10"/>
        <v/>
      </c>
    </row>
    <row r="337" spans="1:10">
      <c r="A337" s="25">
        <v>336</v>
      </c>
      <c r="B337" s="25" t="s">
        <v>5</v>
      </c>
      <c r="C337" s="25" t="s">
        <v>1288</v>
      </c>
      <c r="D337" s="25" t="s">
        <v>70</v>
      </c>
      <c r="E337" s="42">
        <v>539</v>
      </c>
      <c r="F337" s="22">
        <v>170</v>
      </c>
      <c r="G337" s="56">
        <v>7.3999999999999995</v>
      </c>
      <c r="H337" s="76"/>
      <c r="I337" s="79">
        <f t="shared" si="11"/>
        <v>0</v>
      </c>
      <c r="J337" s="78" t="str">
        <f t="shared" si="10"/>
        <v/>
      </c>
    </row>
    <row r="338" spans="1:10">
      <c r="A338" s="25">
        <v>337</v>
      </c>
      <c r="B338" s="25" t="s">
        <v>5</v>
      </c>
      <c r="C338" s="25" t="s">
        <v>4920</v>
      </c>
      <c r="D338" s="25" t="s">
        <v>79</v>
      </c>
      <c r="E338" s="42">
        <v>88044</v>
      </c>
      <c r="F338" s="22">
        <v>280</v>
      </c>
      <c r="G338" s="56">
        <v>43.573333333333331</v>
      </c>
      <c r="H338" s="76"/>
      <c r="I338" s="79">
        <f t="shared" si="11"/>
        <v>0</v>
      </c>
      <c r="J338" s="78" t="str">
        <f t="shared" si="10"/>
        <v/>
      </c>
    </row>
    <row r="339" spans="1:10">
      <c r="A339" s="25">
        <v>338</v>
      </c>
      <c r="B339" s="25" t="s">
        <v>5</v>
      </c>
      <c r="C339" s="25" t="s">
        <v>12391</v>
      </c>
      <c r="D339" s="25" t="s">
        <v>22</v>
      </c>
      <c r="E339" s="42">
        <v>88044</v>
      </c>
      <c r="F339" s="22">
        <v>25</v>
      </c>
      <c r="G339" s="56">
        <v>2.8200000000000003</v>
      </c>
      <c r="H339" s="76"/>
      <c r="I339" s="79">
        <f t="shared" si="11"/>
        <v>0</v>
      </c>
      <c r="J339" s="78" t="str">
        <f t="shared" si="10"/>
        <v/>
      </c>
    </row>
    <row r="340" spans="1:10">
      <c r="A340" s="25">
        <v>339</v>
      </c>
      <c r="B340" s="25" t="s">
        <v>5</v>
      </c>
      <c r="C340" s="25" t="s">
        <v>12390</v>
      </c>
      <c r="D340" s="25" t="s">
        <v>731</v>
      </c>
      <c r="E340" s="42">
        <v>88044</v>
      </c>
      <c r="F340" s="22">
        <v>100</v>
      </c>
      <c r="G340" s="56">
        <v>20.470000000000002</v>
      </c>
      <c r="H340" s="76"/>
      <c r="I340" s="79">
        <f t="shared" si="11"/>
        <v>0</v>
      </c>
      <c r="J340" s="78" t="str">
        <f t="shared" si="10"/>
        <v/>
      </c>
    </row>
    <row r="341" spans="1:10">
      <c r="A341" s="25">
        <v>340</v>
      </c>
      <c r="B341" s="25" t="s">
        <v>5</v>
      </c>
      <c r="C341" s="25" t="s">
        <v>12389</v>
      </c>
      <c r="D341" s="25" t="s">
        <v>12388</v>
      </c>
      <c r="E341" s="42">
        <v>88044</v>
      </c>
      <c r="F341" s="22">
        <v>10</v>
      </c>
      <c r="G341" s="56">
        <v>73.806666666666658</v>
      </c>
      <c r="H341" s="76"/>
      <c r="I341" s="79">
        <f t="shared" si="11"/>
        <v>0</v>
      </c>
      <c r="J341" s="78" t="str">
        <f t="shared" si="10"/>
        <v/>
      </c>
    </row>
    <row r="342" spans="1:10">
      <c r="A342" s="25">
        <v>341</v>
      </c>
      <c r="B342" s="25" t="s">
        <v>5</v>
      </c>
      <c r="C342" s="25" t="s">
        <v>12387</v>
      </c>
      <c r="D342" s="25" t="s">
        <v>2264</v>
      </c>
      <c r="E342" s="42">
        <v>88044</v>
      </c>
      <c r="F342" s="22">
        <v>10</v>
      </c>
      <c r="G342" s="56">
        <v>10.363333333333333</v>
      </c>
      <c r="H342" s="76"/>
      <c r="I342" s="79">
        <f t="shared" si="11"/>
        <v>0</v>
      </c>
      <c r="J342" s="78" t="str">
        <f t="shared" si="10"/>
        <v/>
      </c>
    </row>
    <row r="343" spans="1:10">
      <c r="A343" s="25">
        <v>342</v>
      </c>
      <c r="B343" s="25" t="s">
        <v>5</v>
      </c>
      <c r="C343" s="25" t="s">
        <v>4910</v>
      </c>
      <c r="D343" s="25" t="s">
        <v>514</v>
      </c>
      <c r="E343" s="42">
        <v>88044</v>
      </c>
      <c r="F343" s="22">
        <v>16</v>
      </c>
      <c r="G343" s="56">
        <v>46.376666666666665</v>
      </c>
      <c r="H343" s="76"/>
      <c r="I343" s="79">
        <f t="shared" si="11"/>
        <v>0</v>
      </c>
      <c r="J343" s="78" t="str">
        <f t="shared" si="10"/>
        <v/>
      </c>
    </row>
    <row r="344" spans="1:10">
      <c r="A344" s="25">
        <v>343</v>
      </c>
      <c r="B344" s="25" t="s">
        <v>5</v>
      </c>
      <c r="C344" s="25" t="s">
        <v>4909</v>
      </c>
      <c r="D344" s="25" t="s">
        <v>70</v>
      </c>
      <c r="E344" s="42">
        <v>88044</v>
      </c>
      <c r="F344" s="22">
        <v>1267</v>
      </c>
      <c r="G344" s="56">
        <v>9.15</v>
      </c>
      <c r="H344" s="76"/>
      <c r="I344" s="79">
        <f t="shared" si="11"/>
        <v>0</v>
      </c>
      <c r="J344" s="78" t="str">
        <f t="shared" si="10"/>
        <v/>
      </c>
    </row>
    <row r="345" spans="1:10">
      <c r="A345" s="25">
        <v>344</v>
      </c>
      <c r="B345" s="25" t="s">
        <v>5</v>
      </c>
      <c r="C345" s="25" t="s">
        <v>4908</v>
      </c>
      <c r="D345" s="25" t="s">
        <v>79</v>
      </c>
      <c r="E345" s="42">
        <v>88044</v>
      </c>
      <c r="F345" s="22">
        <v>9</v>
      </c>
      <c r="G345" s="56">
        <v>34.103333333333332</v>
      </c>
      <c r="H345" s="76"/>
      <c r="I345" s="79">
        <f t="shared" si="11"/>
        <v>0</v>
      </c>
      <c r="J345" s="78" t="str">
        <f t="shared" si="10"/>
        <v/>
      </c>
    </row>
    <row r="346" spans="1:10">
      <c r="A346" s="25">
        <v>345</v>
      </c>
      <c r="B346" s="25" t="s">
        <v>5</v>
      </c>
      <c r="C346" s="25" t="s">
        <v>4908</v>
      </c>
      <c r="D346" s="25" t="s">
        <v>79</v>
      </c>
      <c r="E346" s="42" t="s">
        <v>4907</v>
      </c>
      <c r="F346" s="22">
        <v>8</v>
      </c>
      <c r="G346" s="56">
        <v>50.973333333333336</v>
      </c>
      <c r="H346" s="76"/>
      <c r="I346" s="79">
        <f t="shared" si="11"/>
        <v>0</v>
      </c>
      <c r="J346" s="78" t="str">
        <f t="shared" si="10"/>
        <v/>
      </c>
    </row>
    <row r="347" spans="1:10">
      <c r="A347" s="25">
        <v>346</v>
      </c>
      <c r="B347" s="25" t="s">
        <v>5</v>
      </c>
      <c r="C347" s="25" t="s">
        <v>4902</v>
      </c>
      <c r="D347" s="25" t="s">
        <v>514</v>
      </c>
      <c r="E347" s="42">
        <v>88044</v>
      </c>
      <c r="F347" s="22">
        <v>7</v>
      </c>
      <c r="G347" s="56">
        <v>20.483333333333331</v>
      </c>
      <c r="H347" s="76"/>
      <c r="I347" s="79">
        <f t="shared" si="11"/>
        <v>0</v>
      </c>
      <c r="J347" s="78" t="str">
        <f t="shared" si="10"/>
        <v/>
      </c>
    </row>
    <row r="348" spans="1:10">
      <c r="A348" s="25">
        <v>347</v>
      </c>
      <c r="B348" s="25" t="s">
        <v>5</v>
      </c>
      <c r="C348" s="25" t="s">
        <v>4901</v>
      </c>
      <c r="D348" s="25" t="s">
        <v>70</v>
      </c>
      <c r="E348" s="42">
        <v>88044</v>
      </c>
      <c r="F348" s="22">
        <v>8</v>
      </c>
      <c r="G348" s="56">
        <v>13.043333333333331</v>
      </c>
      <c r="H348" s="76"/>
      <c r="I348" s="79">
        <f t="shared" si="11"/>
        <v>0</v>
      </c>
      <c r="J348" s="78" t="str">
        <f t="shared" si="10"/>
        <v/>
      </c>
    </row>
    <row r="349" spans="1:10">
      <c r="A349" s="25">
        <v>348</v>
      </c>
      <c r="B349" s="25" t="s">
        <v>5</v>
      </c>
      <c r="C349" s="25" t="s">
        <v>10155</v>
      </c>
      <c r="D349" s="25" t="s">
        <v>70</v>
      </c>
      <c r="E349" s="42">
        <v>88044</v>
      </c>
      <c r="F349" s="22">
        <v>6</v>
      </c>
      <c r="G349" s="56">
        <v>22.13</v>
      </c>
      <c r="H349" s="76"/>
      <c r="I349" s="79">
        <f t="shared" si="11"/>
        <v>0</v>
      </c>
      <c r="J349" s="78" t="str">
        <f t="shared" si="10"/>
        <v/>
      </c>
    </row>
    <row r="350" spans="1:10">
      <c r="A350" s="25">
        <v>349</v>
      </c>
      <c r="B350" s="25" t="s">
        <v>5</v>
      </c>
      <c r="C350" s="25" t="s">
        <v>12385</v>
      </c>
      <c r="D350" s="25" t="s">
        <v>12384</v>
      </c>
      <c r="E350" s="42">
        <v>88044</v>
      </c>
      <c r="F350" s="22">
        <v>194</v>
      </c>
      <c r="G350" s="56">
        <v>14.903333333333336</v>
      </c>
      <c r="H350" s="76"/>
      <c r="I350" s="79">
        <f t="shared" si="11"/>
        <v>0</v>
      </c>
      <c r="J350" s="78" t="str">
        <f t="shared" si="10"/>
        <v/>
      </c>
    </row>
    <row r="351" spans="1:10">
      <c r="A351" s="25">
        <v>350</v>
      </c>
      <c r="B351" s="25" t="s">
        <v>5</v>
      </c>
      <c r="C351" s="25" t="s">
        <v>4900</v>
      </c>
      <c r="D351" s="25" t="s">
        <v>514</v>
      </c>
      <c r="E351" s="42">
        <v>88044</v>
      </c>
      <c r="F351" s="22">
        <v>804</v>
      </c>
      <c r="G351" s="56">
        <v>0.28000000000000003</v>
      </c>
      <c r="H351" s="76"/>
      <c r="I351" s="79">
        <f t="shared" si="11"/>
        <v>0</v>
      </c>
      <c r="J351" s="78" t="str">
        <f t="shared" si="10"/>
        <v/>
      </c>
    </row>
    <row r="352" spans="1:10">
      <c r="A352" s="25">
        <v>351</v>
      </c>
      <c r="B352" s="25" t="s">
        <v>5</v>
      </c>
      <c r="C352" s="25" t="s">
        <v>7170</v>
      </c>
      <c r="D352" s="25" t="s">
        <v>70</v>
      </c>
      <c r="E352" s="42">
        <v>88044</v>
      </c>
      <c r="F352" s="22">
        <v>33</v>
      </c>
      <c r="G352" s="56">
        <v>24</v>
      </c>
      <c r="H352" s="76"/>
      <c r="I352" s="79">
        <f t="shared" si="11"/>
        <v>0</v>
      </c>
      <c r="J352" s="78" t="str">
        <f t="shared" si="10"/>
        <v/>
      </c>
    </row>
    <row r="353" spans="1:10">
      <c r="A353" s="25">
        <v>352</v>
      </c>
      <c r="B353" s="25" t="s">
        <v>5</v>
      </c>
      <c r="C353" s="25" t="s">
        <v>12383</v>
      </c>
      <c r="D353" s="25" t="s">
        <v>514</v>
      </c>
      <c r="E353" s="42">
        <v>88044</v>
      </c>
      <c r="F353" s="22">
        <v>63</v>
      </c>
      <c r="G353" s="56">
        <v>0.9</v>
      </c>
      <c r="H353" s="76"/>
      <c r="I353" s="79">
        <f t="shared" si="11"/>
        <v>0</v>
      </c>
      <c r="J353" s="78" t="str">
        <f t="shared" si="10"/>
        <v/>
      </c>
    </row>
    <row r="354" spans="1:10">
      <c r="A354" s="25">
        <v>353</v>
      </c>
      <c r="B354" s="25" t="s">
        <v>5</v>
      </c>
      <c r="C354" s="25" t="s">
        <v>4898</v>
      </c>
      <c r="D354" s="25" t="s">
        <v>70</v>
      </c>
      <c r="E354" s="42">
        <v>88044</v>
      </c>
      <c r="F354" s="22">
        <v>7</v>
      </c>
      <c r="G354" s="56">
        <v>29.723333333333329</v>
      </c>
      <c r="H354" s="76"/>
      <c r="I354" s="79">
        <f t="shared" si="11"/>
        <v>0</v>
      </c>
      <c r="J354" s="78" t="str">
        <f t="shared" si="10"/>
        <v/>
      </c>
    </row>
    <row r="355" spans="1:10">
      <c r="A355" s="25">
        <v>354</v>
      </c>
      <c r="B355" s="25" t="s">
        <v>5</v>
      </c>
      <c r="C355" s="25" t="s">
        <v>4897</v>
      </c>
      <c r="D355" s="25" t="s">
        <v>79</v>
      </c>
      <c r="E355" s="42">
        <v>88044</v>
      </c>
      <c r="F355" s="22">
        <v>29</v>
      </c>
      <c r="G355" s="56">
        <v>39.78</v>
      </c>
      <c r="H355" s="76"/>
      <c r="I355" s="79">
        <f t="shared" si="11"/>
        <v>0</v>
      </c>
      <c r="J355" s="78" t="str">
        <f t="shared" si="10"/>
        <v/>
      </c>
    </row>
    <row r="356" spans="1:10">
      <c r="A356" s="25">
        <v>355</v>
      </c>
      <c r="B356" s="25" t="s">
        <v>5</v>
      </c>
      <c r="C356" s="25" t="s">
        <v>4896</v>
      </c>
      <c r="D356" s="25" t="s">
        <v>70</v>
      </c>
      <c r="E356" s="42">
        <v>88044</v>
      </c>
      <c r="F356" s="22">
        <v>76</v>
      </c>
      <c r="G356" s="56">
        <v>19.25</v>
      </c>
      <c r="H356" s="76"/>
      <c r="I356" s="79">
        <f t="shared" si="11"/>
        <v>0</v>
      </c>
      <c r="J356" s="78" t="str">
        <f t="shared" si="10"/>
        <v/>
      </c>
    </row>
    <row r="357" spans="1:10">
      <c r="A357" s="25">
        <v>356</v>
      </c>
      <c r="B357" s="25" t="s">
        <v>5</v>
      </c>
      <c r="C357" s="25" t="s">
        <v>12382</v>
      </c>
      <c r="D357" s="25" t="s">
        <v>514</v>
      </c>
      <c r="E357" s="42">
        <v>88044</v>
      </c>
      <c r="F357" s="22">
        <v>56</v>
      </c>
      <c r="G357" s="56">
        <v>83.396666666666661</v>
      </c>
      <c r="H357" s="76"/>
      <c r="I357" s="79">
        <f t="shared" si="11"/>
        <v>0</v>
      </c>
      <c r="J357" s="78" t="str">
        <f t="shared" si="10"/>
        <v/>
      </c>
    </row>
    <row r="358" spans="1:10">
      <c r="A358" s="25">
        <v>357</v>
      </c>
      <c r="B358" s="25" t="s">
        <v>5</v>
      </c>
      <c r="C358" s="25" t="s">
        <v>4892</v>
      </c>
      <c r="D358" s="25" t="s">
        <v>70</v>
      </c>
      <c r="E358" s="42">
        <v>88044</v>
      </c>
      <c r="F358" s="22">
        <v>7</v>
      </c>
      <c r="G358" s="56">
        <v>7.6533333333333333</v>
      </c>
      <c r="H358" s="76"/>
      <c r="I358" s="79">
        <f t="shared" si="11"/>
        <v>0</v>
      </c>
      <c r="J358" s="78" t="str">
        <f t="shared" si="10"/>
        <v/>
      </c>
    </row>
    <row r="359" spans="1:10">
      <c r="A359" s="25">
        <v>358</v>
      </c>
      <c r="B359" s="25" t="s">
        <v>5</v>
      </c>
      <c r="C359" s="25" t="s">
        <v>4889</v>
      </c>
      <c r="D359" s="25" t="s">
        <v>79</v>
      </c>
      <c r="E359" s="42">
        <v>88044</v>
      </c>
      <c r="F359" s="22">
        <v>25</v>
      </c>
      <c r="G359" s="56">
        <v>44.126666666666665</v>
      </c>
      <c r="H359" s="76"/>
      <c r="I359" s="79">
        <f t="shared" si="11"/>
        <v>0</v>
      </c>
      <c r="J359" s="78" t="str">
        <f t="shared" si="10"/>
        <v/>
      </c>
    </row>
    <row r="360" spans="1:10">
      <c r="A360" s="25">
        <v>359</v>
      </c>
      <c r="B360" s="25" t="s">
        <v>5</v>
      </c>
      <c r="C360" s="25" t="s">
        <v>4886</v>
      </c>
      <c r="D360" s="25" t="s">
        <v>9786</v>
      </c>
      <c r="E360" s="42">
        <v>80205</v>
      </c>
      <c r="F360" s="22">
        <v>69</v>
      </c>
      <c r="G360" s="56">
        <v>15.513333333333334</v>
      </c>
      <c r="H360" s="76"/>
      <c r="I360" s="79">
        <f t="shared" si="11"/>
        <v>0</v>
      </c>
      <c r="J360" s="78" t="str">
        <f t="shared" si="10"/>
        <v/>
      </c>
    </row>
    <row r="361" spans="1:10">
      <c r="A361" s="25">
        <v>360</v>
      </c>
      <c r="B361" s="25" t="s">
        <v>5</v>
      </c>
      <c r="C361" s="25" t="s">
        <v>7151</v>
      </c>
      <c r="D361" s="25" t="s">
        <v>70</v>
      </c>
      <c r="E361" s="42">
        <v>88044</v>
      </c>
      <c r="F361" s="22">
        <v>76</v>
      </c>
      <c r="G361" s="56">
        <v>95.29</v>
      </c>
      <c r="H361" s="76"/>
      <c r="I361" s="79">
        <f t="shared" si="11"/>
        <v>0</v>
      </c>
      <c r="J361" s="78" t="str">
        <f t="shared" si="10"/>
        <v/>
      </c>
    </row>
    <row r="362" spans="1:10">
      <c r="A362" s="25">
        <v>361</v>
      </c>
      <c r="B362" s="25" t="s">
        <v>5</v>
      </c>
      <c r="C362" s="25" t="s">
        <v>12380</v>
      </c>
      <c r="D362" s="25" t="s">
        <v>70</v>
      </c>
      <c r="E362" s="42">
        <v>88044</v>
      </c>
      <c r="F362" s="22">
        <v>784</v>
      </c>
      <c r="G362" s="56">
        <v>35.063333333333333</v>
      </c>
      <c r="H362" s="76"/>
      <c r="I362" s="79">
        <f t="shared" si="11"/>
        <v>0</v>
      </c>
      <c r="J362" s="78" t="str">
        <f t="shared" si="10"/>
        <v/>
      </c>
    </row>
    <row r="363" spans="1:10">
      <c r="A363" s="25">
        <v>362</v>
      </c>
      <c r="B363" s="25" t="s">
        <v>5</v>
      </c>
      <c r="C363" s="25" t="s">
        <v>12379</v>
      </c>
      <c r="D363" s="25" t="s">
        <v>70</v>
      </c>
      <c r="E363" s="42">
        <v>88044</v>
      </c>
      <c r="F363" s="22">
        <v>100</v>
      </c>
      <c r="G363" s="56">
        <v>72.583333333333329</v>
      </c>
      <c r="H363" s="76"/>
      <c r="I363" s="79">
        <f t="shared" si="11"/>
        <v>0</v>
      </c>
      <c r="J363" s="78" t="str">
        <f t="shared" si="10"/>
        <v/>
      </c>
    </row>
    <row r="364" spans="1:10">
      <c r="A364" s="25">
        <v>363</v>
      </c>
      <c r="B364" s="25" t="s">
        <v>5</v>
      </c>
      <c r="C364" s="25" t="s">
        <v>4884</v>
      </c>
      <c r="D364" s="25" t="s">
        <v>70</v>
      </c>
      <c r="E364" s="42">
        <v>88044</v>
      </c>
      <c r="F364" s="22">
        <v>216</v>
      </c>
      <c r="G364" s="56">
        <v>33.466666666666669</v>
      </c>
      <c r="H364" s="76"/>
      <c r="I364" s="79">
        <f t="shared" si="11"/>
        <v>0</v>
      </c>
      <c r="J364" s="78" t="str">
        <f t="shared" si="10"/>
        <v/>
      </c>
    </row>
    <row r="365" spans="1:10">
      <c r="A365" s="25">
        <v>364</v>
      </c>
      <c r="B365" s="25" t="s">
        <v>5</v>
      </c>
      <c r="C365" s="25" t="s">
        <v>12378</v>
      </c>
      <c r="D365" s="25" t="s">
        <v>70</v>
      </c>
      <c r="E365" s="42">
        <v>88044</v>
      </c>
      <c r="F365" s="22">
        <v>190</v>
      </c>
      <c r="G365" s="56">
        <v>1.7233333333333334</v>
      </c>
      <c r="H365" s="76"/>
      <c r="I365" s="79">
        <f t="shared" si="11"/>
        <v>0</v>
      </c>
      <c r="J365" s="78" t="str">
        <f t="shared" si="10"/>
        <v/>
      </c>
    </row>
    <row r="366" spans="1:10">
      <c r="A366" s="25">
        <v>365</v>
      </c>
      <c r="B366" s="25" t="s">
        <v>5</v>
      </c>
      <c r="C366" s="25" t="s">
        <v>12377</v>
      </c>
      <c r="D366" s="25" t="s">
        <v>313</v>
      </c>
      <c r="E366" s="42">
        <v>88044</v>
      </c>
      <c r="F366" s="22">
        <v>185</v>
      </c>
      <c r="G366" s="56">
        <v>0.3</v>
      </c>
      <c r="H366" s="76"/>
      <c r="I366" s="79">
        <f t="shared" si="11"/>
        <v>0</v>
      </c>
      <c r="J366" s="78" t="str">
        <f t="shared" si="10"/>
        <v/>
      </c>
    </row>
    <row r="367" spans="1:10">
      <c r="A367" s="25">
        <v>366</v>
      </c>
      <c r="B367" s="25" t="s">
        <v>5</v>
      </c>
      <c r="C367" s="25" t="s">
        <v>12376</v>
      </c>
      <c r="D367" s="25" t="s">
        <v>313</v>
      </c>
      <c r="E367" s="42">
        <v>88044</v>
      </c>
      <c r="F367" s="22">
        <v>214</v>
      </c>
      <c r="G367" s="56">
        <v>0.5</v>
      </c>
      <c r="H367" s="76"/>
      <c r="I367" s="79">
        <f t="shared" si="11"/>
        <v>0</v>
      </c>
      <c r="J367" s="78" t="str">
        <f t="shared" si="10"/>
        <v/>
      </c>
    </row>
    <row r="368" spans="1:10">
      <c r="A368" s="25">
        <v>367</v>
      </c>
      <c r="B368" s="25" t="s">
        <v>5</v>
      </c>
      <c r="C368" s="25" t="s">
        <v>12375</v>
      </c>
      <c r="D368" s="25" t="s">
        <v>313</v>
      </c>
      <c r="E368" s="42">
        <v>88044</v>
      </c>
      <c r="F368" s="22">
        <v>56</v>
      </c>
      <c r="G368" s="56">
        <v>1</v>
      </c>
      <c r="H368" s="76"/>
      <c r="I368" s="79">
        <f t="shared" si="11"/>
        <v>0</v>
      </c>
      <c r="J368" s="78" t="str">
        <f t="shared" si="10"/>
        <v/>
      </c>
    </row>
    <row r="369" spans="1:10">
      <c r="A369" s="25">
        <v>368</v>
      </c>
      <c r="B369" s="25" t="s">
        <v>5</v>
      </c>
      <c r="C369" s="25" t="s">
        <v>12374</v>
      </c>
      <c r="D369" s="25" t="s">
        <v>313</v>
      </c>
      <c r="E369" s="42">
        <v>88044</v>
      </c>
      <c r="F369" s="22">
        <v>36</v>
      </c>
      <c r="G369" s="56">
        <v>4.5</v>
      </c>
      <c r="H369" s="76"/>
      <c r="I369" s="79">
        <f t="shared" si="11"/>
        <v>0</v>
      </c>
      <c r="J369" s="78" t="str">
        <f t="shared" si="10"/>
        <v/>
      </c>
    </row>
    <row r="370" spans="1:10">
      <c r="A370" s="25">
        <v>369</v>
      </c>
      <c r="B370" s="25" t="s">
        <v>5</v>
      </c>
      <c r="C370" s="25" t="s">
        <v>12373</v>
      </c>
      <c r="D370" s="25" t="s">
        <v>313</v>
      </c>
      <c r="E370" s="42">
        <v>88044</v>
      </c>
      <c r="F370" s="22">
        <v>24</v>
      </c>
      <c r="G370" s="56">
        <v>4.6100000000000003</v>
      </c>
      <c r="H370" s="76"/>
      <c r="I370" s="79">
        <f t="shared" si="11"/>
        <v>0</v>
      </c>
      <c r="J370" s="78" t="str">
        <f t="shared" si="10"/>
        <v/>
      </c>
    </row>
    <row r="371" spans="1:10">
      <c r="A371" s="25">
        <v>370</v>
      </c>
      <c r="B371" s="25" t="s">
        <v>5</v>
      </c>
      <c r="C371" s="25" t="s">
        <v>7872</v>
      </c>
      <c r="D371" s="25" t="s">
        <v>313</v>
      </c>
      <c r="E371" s="42">
        <v>88044</v>
      </c>
      <c r="F371" s="22">
        <v>80</v>
      </c>
      <c r="G371" s="56">
        <v>1.5333333333333334</v>
      </c>
      <c r="H371" s="76"/>
      <c r="I371" s="79">
        <f t="shared" si="11"/>
        <v>0</v>
      </c>
      <c r="J371" s="78" t="str">
        <f t="shared" si="10"/>
        <v/>
      </c>
    </row>
    <row r="372" spans="1:10">
      <c r="A372" s="25">
        <v>371</v>
      </c>
      <c r="B372" s="25" t="s">
        <v>5</v>
      </c>
      <c r="C372" s="25" t="s">
        <v>12372</v>
      </c>
      <c r="D372" s="25" t="s">
        <v>313</v>
      </c>
      <c r="E372" s="42">
        <v>88044</v>
      </c>
      <c r="F372" s="22">
        <v>158</v>
      </c>
      <c r="G372" s="56">
        <v>0.53999999999999992</v>
      </c>
      <c r="H372" s="76"/>
      <c r="I372" s="79">
        <f t="shared" si="11"/>
        <v>0</v>
      </c>
      <c r="J372" s="78" t="str">
        <f t="shared" si="10"/>
        <v/>
      </c>
    </row>
    <row r="373" spans="1:10">
      <c r="A373" s="25">
        <v>372</v>
      </c>
      <c r="B373" s="25" t="s">
        <v>5</v>
      </c>
      <c r="C373" s="25" t="s">
        <v>12371</v>
      </c>
      <c r="D373" s="25" t="s">
        <v>313</v>
      </c>
      <c r="E373" s="42">
        <v>88044</v>
      </c>
      <c r="F373" s="22">
        <v>42</v>
      </c>
      <c r="G373" s="56">
        <v>7.3599999999999994</v>
      </c>
      <c r="H373" s="76"/>
      <c r="I373" s="79">
        <f t="shared" si="11"/>
        <v>0</v>
      </c>
      <c r="J373" s="78" t="str">
        <f t="shared" si="10"/>
        <v/>
      </c>
    </row>
    <row r="374" spans="1:10">
      <c r="A374" s="25">
        <v>373</v>
      </c>
      <c r="B374" s="25" t="s">
        <v>5</v>
      </c>
      <c r="C374" s="25" t="s">
        <v>7871</v>
      </c>
      <c r="D374" s="25" t="s">
        <v>313</v>
      </c>
      <c r="E374" s="42">
        <v>88044</v>
      </c>
      <c r="F374" s="22">
        <v>34</v>
      </c>
      <c r="G374" s="56">
        <v>3.28</v>
      </c>
      <c r="H374" s="76"/>
      <c r="I374" s="79">
        <f t="shared" si="11"/>
        <v>0</v>
      </c>
      <c r="J374" s="78" t="str">
        <f t="shared" si="10"/>
        <v/>
      </c>
    </row>
    <row r="375" spans="1:10">
      <c r="A375" s="25">
        <v>374</v>
      </c>
      <c r="B375" s="25" t="s">
        <v>5</v>
      </c>
      <c r="C375" s="25" t="s">
        <v>7870</v>
      </c>
      <c r="D375" s="25" t="s">
        <v>313</v>
      </c>
      <c r="E375" s="42">
        <v>88044</v>
      </c>
      <c r="F375" s="22">
        <v>19</v>
      </c>
      <c r="G375" s="56">
        <v>15.383333333333333</v>
      </c>
      <c r="H375" s="76"/>
      <c r="I375" s="79">
        <f t="shared" si="11"/>
        <v>0</v>
      </c>
      <c r="J375" s="78" t="str">
        <f t="shared" si="10"/>
        <v/>
      </c>
    </row>
    <row r="376" spans="1:10">
      <c r="A376" s="25">
        <v>375</v>
      </c>
      <c r="B376" s="25" t="s">
        <v>5</v>
      </c>
      <c r="C376" s="25" t="s">
        <v>12370</v>
      </c>
      <c r="D376" s="25" t="s">
        <v>313</v>
      </c>
      <c r="E376" s="42">
        <v>88044</v>
      </c>
      <c r="F376" s="22">
        <v>22</v>
      </c>
      <c r="G376" s="56">
        <v>62.926666666666669</v>
      </c>
      <c r="H376" s="76"/>
      <c r="I376" s="79">
        <f t="shared" si="11"/>
        <v>0</v>
      </c>
      <c r="J376" s="78" t="str">
        <f t="shared" si="10"/>
        <v/>
      </c>
    </row>
    <row r="377" spans="1:10">
      <c r="A377" s="25">
        <v>376</v>
      </c>
      <c r="B377" s="25" t="s">
        <v>5</v>
      </c>
      <c r="C377" s="25" t="s">
        <v>12369</v>
      </c>
      <c r="D377" s="25" t="s">
        <v>315</v>
      </c>
      <c r="E377" s="42">
        <v>88044</v>
      </c>
      <c r="F377" s="22">
        <v>88</v>
      </c>
      <c r="G377" s="56">
        <v>1.1000000000000001</v>
      </c>
      <c r="H377" s="76"/>
      <c r="I377" s="79">
        <f t="shared" si="11"/>
        <v>0</v>
      </c>
      <c r="J377" s="78" t="str">
        <f t="shared" si="10"/>
        <v/>
      </c>
    </row>
    <row r="378" spans="1:10">
      <c r="A378" s="25">
        <v>377</v>
      </c>
      <c r="B378" s="25" t="s">
        <v>5</v>
      </c>
      <c r="C378" s="25" t="s">
        <v>12368</v>
      </c>
      <c r="D378" s="25" t="s">
        <v>358</v>
      </c>
      <c r="E378" s="42">
        <v>88044</v>
      </c>
      <c r="F378" s="22">
        <v>428</v>
      </c>
      <c r="G378" s="56">
        <v>0.25</v>
      </c>
      <c r="H378" s="76"/>
      <c r="I378" s="79">
        <f t="shared" si="11"/>
        <v>0</v>
      </c>
      <c r="J378" s="78" t="str">
        <f t="shared" si="10"/>
        <v/>
      </c>
    </row>
    <row r="379" spans="1:10">
      <c r="A379" s="25">
        <v>378</v>
      </c>
      <c r="B379" s="25" t="s">
        <v>5</v>
      </c>
      <c r="C379" s="25" t="s">
        <v>12367</v>
      </c>
      <c r="D379" s="25" t="s">
        <v>313</v>
      </c>
      <c r="E379" s="42">
        <v>88044</v>
      </c>
      <c r="F379" s="22">
        <v>32</v>
      </c>
      <c r="G379" s="56">
        <v>123.53666666666668</v>
      </c>
      <c r="H379" s="76"/>
      <c r="I379" s="79">
        <f t="shared" si="11"/>
        <v>0</v>
      </c>
      <c r="J379" s="78" t="str">
        <f t="shared" si="10"/>
        <v/>
      </c>
    </row>
    <row r="380" spans="1:10">
      <c r="A380" s="25">
        <v>379</v>
      </c>
      <c r="B380" s="25" t="s">
        <v>5</v>
      </c>
      <c r="C380" s="25" t="s">
        <v>12366</v>
      </c>
      <c r="D380" s="25" t="s">
        <v>315</v>
      </c>
      <c r="E380" s="42">
        <v>88044</v>
      </c>
      <c r="F380" s="22">
        <v>440</v>
      </c>
      <c r="G380" s="56">
        <v>0.45</v>
      </c>
      <c r="H380" s="76"/>
      <c r="I380" s="79">
        <f t="shared" si="11"/>
        <v>0</v>
      </c>
      <c r="J380" s="78" t="str">
        <f t="shared" si="10"/>
        <v/>
      </c>
    </row>
    <row r="381" spans="1:10">
      <c r="A381" s="25">
        <v>380</v>
      </c>
      <c r="B381" s="25" t="s">
        <v>5</v>
      </c>
      <c r="C381" s="25" t="s">
        <v>12365</v>
      </c>
      <c r="D381" s="25" t="s">
        <v>315</v>
      </c>
      <c r="E381" s="42">
        <v>88044</v>
      </c>
      <c r="F381" s="22">
        <v>150</v>
      </c>
      <c r="G381" s="56">
        <v>1.45</v>
      </c>
      <c r="H381" s="76"/>
      <c r="I381" s="79">
        <f t="shared" si="11"/>
        <v>0</v>
      </c>
      <c r="J381" s="78" t="str">
        <f t="shared" si="10"/>
        <v/>
      </c>
    </row>
    <row r="382" spans="1:10">
      <c r="A382" s="25">
        <v>381</v>
      </c>
      <c r="B382" s="25" t="s">
        <v>5</v>
      </c>
      <c r="C382" s="25" t="s">
        <v>12364</v>
      </c>
      <c r="D382" s="25" t="s">
        <v>70</v>
      </c>
      <c r="E382" s="42">
        <v>88044</v>
      </c>
      <c r="F382" s="22">
        <v>22</v>
      </c>
      <c r="G382" s="56">
        <v>37.823333333333331</v>
      </c>
      <c r="H382" s="76"/>
      <c r="I382" s="79">
        <f t="shared" si="11"/>
        <v>0</v>
      </c>
      <c r="J382" s="78" t="str">
        <f t="shared" si="10"/>
        <v/>
      </c>
    </row>
    <row r="383" spans="1:10">
      <c r="A383" s="25">
        <v>382</v>
      </c>
      <c r="B383" s="25" t="s">
        <v>5</v>
      </c>
      <c r="C383" s="25" t="s">
        <v>4871</v>
      </c>
      <c r="D383" s="25" t="s">
        <v>70</v>
      </c>
      <c r="E383" s="42">
        <v>88044</v>
      </c>
      <c r="F383" s="22">
        <v>10</v>
      </c>
      <c r="G383" s="56">
        <v>36.846666666666671</v>
      </c>
      <c r="H383" s="76"/>
      <c r="I383" s="79">
        <f t="shared" si="11"/>
        <v>0</v>
      </c>
      <c r="J383" s="78" t="str">
        <f t="shared" si="10"/>
        <v/>
      </c>
    </row>
    <row r="384" spans="1:10">
      <c r="A384" s="25">
        <v>383</v>
      </c>
      <c r="B384" s="25" t="s">
        <v>5</v>
      </c>
      <c r="C384" s="25" t="s">
        <v>12363</v>
      </c>
      <c r="D384" s="25" t="s">
        <v>514</v>
      </c>
      <c r="E384" s="42">
        <v>88044</v>
      </c>
      <c r="F384" s="24">
        <v>5</v>
      </c>
      <c r="G384" s="56">
        <v>16.693333333333332</v>
      </c>
      <c r="H384" s="76"/>
      <c r="I384" s="79">
        <f t="shared" si="11"/>
        <v>0</v>
      </c>
      <c r="J384" s="78" t="str">
        <f t="shared" si="10"/>
        <v/>
      </c>
    </row>
    <row r="385" spans="1:10">
      <c r="A385" s="25">
        <v>384</v>
      </c>
      <c r="B385" s="25" t="s">
        <v>5</v>
      </c>
      <c r="C385" s="25" t="s">
        <v>12362</v>
      </c>
      <c r="D385" s="25" t="s">
        <v>313</v>
      </c>
      <c r="E385" s="42">
        <v>88044</v>
      </c>
      <c r="F385" s="22">
        <v>10</v>
      </c>
      <c r="G385" s="56">
        <v>5.99</v>
      </c>
      <c r="H385" s="76"/>
      <c r="I385" s="79">
        <f t="shared" si="11"/>
        <v>0</v>
      </c>
      <c r="J385" s="78" t="str">
        <f t="shared" si="10"/>
        <v/>
      </c>
    </row>
    <row r="386" spans="1:10">
      <c r="A386" s="25">
        <v>385</v>
      </c>
      <c r="B386" s="25" t="s">
        <v>5</v>
      </c>
      <c r="C386" s="25" t="s">
        <v>12361</v>
      </c>
      <c r="D386" s="25" t="s">
        <v>79</v>
      </c>
      <c r="E386" s="42">
        <v>88044</v>
      </c>
      <c r="F386" s="22">
        <v>9</v>
      </c>
      <c r="G386" s="56">
        <v>17.63</v>
      </c>
      <c r="H386" s="76"/>
      <c r="I386" s="79">
        <f t="shared" si="11"/>
        <v>0</v>
      </c>
      <c r="J386" s="78" t="str">
        <f t="shared" ref="J386:J449" si="12">IF(H:H&gt;G:G, "Above Estimated Unit Price", "")</f>
        <v/>
      </c>
    </row>
    <row r="387" spans="1:10">
      <c r="A387" s="25">
        <v>386</v>
      </c>
      <c r="B387" s="25" t="s">
        <v>5</v>
      </c>
      <c r="C387" s="25" t="s">
        <v>7142</v>
      </c>
      <c r="D387" s="25" t="s">
        <v>313</v>
      </c>
      <c r="E387" s="42">
        <v>88044</v>
      </c>
      <c r="F387" s="22">
        <v>8</v>
      </c>
      <c r="G387" s="56">
        <v>6.45</v>
      </c>
      <c r="H387" s="76"/>
      <c r="I387" s="79">
        <f t="shared" ref="I387:I450" si="13">H387*F387</f>
        <v>0</v>
      </c>
      <c r="J387" s="78" t="str">
        <f t="shared" si="12"/>
        <v/>
      </c>
    </row>
    <row r="388" spans="1:10">
      <c r="A388" s="25">
        <v>387</v>
      </c>
      <c r="B388" s="25" t="s">
        <v>5</v>
      </c>
      <c r="C388" s="25" t="s">
        <v>4863</v>
      </c>
      <c r="D388" s="25" t="s">
        <v>313</v>
      </c>
      <c r="E388" s="42">
        <v>88044</v>
      </c>
      <c r="F388" s="22">
        <v>15</v>
      </c>
      <c r="G388" s="56">
        <v>6.63</v>
      </c>
      <c r="H388" s="76"/>
      <c r="I388" s="79">
        <f t="shared" si="13"/>
        <v>0</v>
      </c>
      <c r="J388" s="78" t="str">
        <f t="shared" si="12"/>
        <v/>
      </c>
    </row>
    <row r="389" spans="1:10">
      <c r="A389" s="25">
        <v>388</v>
      </c>
      <c r="B389" s="25" t="s">
        <v>5</v>
      </c>
      <c r="C389" s="25" t="s">
        <v>12360</v>
      </c>
      <c r="D389" s="25" t="s">
        <v>2139</v>
      </c>
      <c r="E389" s="42">
        <v>88044</v>
      </c>
      <c r="F389" s="22">
        <v>35</v>
      </c>
      <c r="G389" s="56">
        <v>1.5266666666666666</v>
      </c>
      <c r="H389" s="76"/>
      <c r="I389" s="79">
        <f t="shared" si="13"/>
        <v>0</v>
      </c>
      <c r="J389" s="78" t="str">
        <f t="shared" si="12"/>
        <v/>
      </c>
    </row>
    <row r="390" spans="1:10">
      <c r="A390" s="25">
        <v>389</v>
      </c>
      <c r="B390" s="25" t="s">
        <v>5</v>
      </c>
      <c r="C390" s="25" t="s">
        <v>4857</v>
      </c>
      <c r="D390" s="25" t="s">
        <v>79</v>
      </c>
      <c r="E390" s="42">
        <v>80205</v>
      </c>
      <c r="F390" s="22">
        <v>57</v>
      </c>
      <c r="G390" s="56">
        <v>102.05</v>
      </c>
      <c r="H390" s="76"/>
      <c r="I390" s="79">
        <f t="shared" si="13"/>
        <v>0</v>
      </c>
      <c r="J390" s="78" t="str">
        <f t="shared" si="12"/>
        <v/>
      </c>
    </row>
    <row r="391" spans="1:10">
      <c r="A391" s="25">
        <v>390</v>
      </c>
      <c r="B391" s="25" t="s">
        <v>5</v>
      </c>
      <c r="C391" s="25" t="s">
        <v>4855</v>
      </c>
      <c r="D391" s="25" t="s">
        <v>10092</v>
      </c>
      <c r="E391" s="42">
        <v>88044</v>
      </c>
      <c r="F391" s="22">
        <v>50</v>
      </c>
      <c r="G391" s="56">
        <v>28.149999999999995</v>
      </c>
      <c r="H391" s="76"/>
      <c r="I391" s="79">
        <f t="shared" si="13"/>
        <v>0</v>
      </c>
      <c r="J391" s="78" t="str">
        <f t="shared" si="12"/>
        <v/>
      </c>
    </row>
    <row r="392" spans="1:10">
      <c r="A392" s="25">
        <v>391</v>
      </c>
      <c r="B392" s="25" t="s">
        <v>5</v>
      </c>
      <c r="C392" s="25" t="s">
        <v>12359</v>
      </c>
      <c r="D392" s="25" t="s">
        <v>514</v>
      </c>
      <c r="E392" s="42">
        <v>88044</v>
      </c>
      <c r="F392" s="22">
        <v>301</v>
      </c>
      <c r="G392" s="56">
        <v>11.093333333333334</v>
      </c>
      <c r="H392" s="76"/>
      <c r="I392" s="79">
        <f t="shared" si="13"/>
        <v>0</v>
      </c>
      <c r="J392" s="78" t="str">
        <f t="shared" si="12"/>
        <v/>
      </c>
    </row>
    <row r="393" spans="1:10">
      <c r="A393" s="25">
        <v>392</v>
      </c>
      <c r="B393" s="25" t="s">
        <v>5</v>
      </c>
      <c r="C393" s="25" t="s">
        <v>12358</v>
      </c>
      <c r="D393" s="25" t="s">
        <v>1282</v>
      </c>
      <c r="E393" s="42">
        <v>88044</v>
      </c>
      <c r="F393" s="22">
        <v>96</v>
      </c>
      <c r="G393" s="56">
        <v>0.71333333333333326</v>
      </c>
      <c r="H393" s="76"/>
      <c r="I393" s="79">
        <f t="shared" si="13"/>
        <v>0</v>
      </c>
      <c r="J393" s="78" t="str">
        <f t="shared" si="12"/>
        <v/>
      </c>
    </row>
    <row r="394" spans="1:10">
      <c r="A394" s="25">
        <v>393</v>
      </c>
      <c r="B394" s="25" t="s">
        <v>5</v>
      </c>
      <c r="C394" s="25" t="s">
        <v>4854</v>
      </c>
      <c r="D394" s="25" t="s">
        <v>79</v>
      </c>
      <c r="E394" s="42">
        <v>88044</v>
      </c>
      <c r="F394" s="22">
        <v>139</v>
      </c>
      <c r="G394" s="56">
        <v>18.84</v>
      </c>
      <c r="H394" s="76"/>
      <c r="I394" s="79">
        <f t="shared" si="13"/>
        <v>0</v>
      </c>
      <c r="J394" s="78" t="str">
        <f t="shared" si="12"/>
        <v/>
      </c>
    </row>
    <row r="395" spans="1:10">
      <c r="A395" s="25">
        <v>394</v>
      </c>
      <c r="B395" s="25" t="s">
        <v>5</v>
      </c>
      <c r="C395" s="25" t="s">
        <v>12357</v>
      </c>
      <c r="D395" s="25" t="s">
        <v>70</v>
      </c>
      <c r="E395" s="42">
        <v>88044</v>
      </c>
      <c r="F395" s="24">
        <v>5</v>
      </c>
      <c r="G395" s="56">
        <v>41.563333333333333</v>
      </c>
      <c r="H395" s="76"/>
      <c r="I395" s="79">
        <f t="shared" si="13"/>
        <v>0</v>
      </c>
      <c r="J395" s="78" t="str">
        <f t="shared" si="12"/>
        <v/>
      </c>
    </row>
    <row r="396" spans="1:10">
      <c r="A396" s="25">
        <v>395</v>
      </c>
      <c r="B396" s="25" t="s">
        <v>5</v>
      </c>
      <c r="C396" s="25" t="s">
        <v>4853</v>
      </c>
      <c r="D396" s="25" t="s">
        <v>70</v>
      </c>
      <c r="E396" s="42">
        <v>88044</v>
      </c>
      <c r="F396" s="22">
        <v>82</v>
      </c>
      <c r="G396" s="56">
        <v>12.903333333333334</v>
      </c>
      <c r="H396" s="76"/>
      <c r="I396" s="79">
        <f t="shared" si="13"/>
        <v>0</v>
      </c>
      <c r="J396" s="78" t="str">
        <f t="shared" si="12"/>
        <v/>
      </c>
    </row>
    <row r="397" spans="1:10">
      <c r="A397" s="25">
        <v>396</v>
      </c>
      <c r="B397" s="25" t="s">
        <v>5</v>
      </c>
      <c r="C397" s="25" t="s">
        <v>4851</v>
      </c>
      <c r="D397" s="25" t="s">
        <v>1807</v>
      </c>
      <c r="E397" s="42">
        <v>88044</v>
      </c>
      <c r="F397" s="22">
        <v>112</v>
      </c>
      <c r="G397" s="56">
        <v>3514.5566666666668</v>
      </c>
      <c r="H397" s="76"/>
      <c r="I397" s="79">
        <f t="shared" si="13"/>
        <v>0</v>
      </c>
      <c r="J397" s="78" t="str">
        <f t="shared" si="12"/>
        <v/>
      </c>
    </row>
    <row r="398" spans="1:10">
      <c r="A398" s="25">
        <v>397</v>
      </c>
      <c r="B398" s="25" t="s">
        <v>5</v>
      </c>
      <c r="C398" s="25" t="s">
        <v>12356</v>
      </c>
      <c r="D398" s="25" t="s">
        <v>514</v>
      </c>
      <c r="E398" s="42">
        <v>88044</v>
      </c>
      <c r="F398" s="22">
        <v>46</v>
      </c>
      <c r="G398" s="56">
        <v>53.243333333333339</v>
      </c>
      <c r="H398" s="76"/>
      <c r="I398" s="79">
        <f t="shared" si="13"/>
        <v>0</v>
      </c>
      <c r="J398" s="78" t="str">
        <f t="shared" si="12"/>
        <v/>
      </c>
    </row>
    <row r="399" spans="1:10">
      <c r="A399" s="25">
        <v>398</v>
      </c>
      <c r="B399" s="25" t="s">
        <v>5</v>
      </c>
      <c r="C399" s="25" t="s">
        <v>6895</v>
      </c>
      <c r="D399" s="25" t="s">
        <v>514</v>
      </c>
      <c r="E399" s="42">
        <v>88044</v>
      </c>
      <c r="F399" s="22">
        <v>6</v>
      </c>
      <c r="G399" s="56">
        <v>50.54999999999999</v>
      </c>
      <c r="H399" s="76"/>
      <c r="I399" s="79">
        <f t="shared" si="13"/>
        <v>0</v>
      </c>
      <c r="J399" s="78" t="str">
        <f t="shared" si="12"/>
        <v/>
      </c>
    </row>
    <row r="400" spans="1:10">
      <c r="A400" s="25">
        <v>399</v>
      </c>
      <c r="B400" s="25" t="s">
        <v>5</v>
      </c>
      <c r="C400" s="25" t="s">
        <v>12355</v>
      </c>
      <c r="D400" s="25" t="s">
        <v>514</v>
      </c>
      <c r="E400" s="42">
        <v>80205</v>
      </c>
      <c r="F400" s="22">
        <v>70</v>
      </c>
      <c r="G400" s="56">
        <v>17.180000000000003</v>
      </c>
      <c r="H400" s="76"/>
      <c r="I400" s="79">
        <f t="shared" si="13"/>
        <v>0</v>
      </c>
      <c r="J400" s="78" t="str">
        <f t="shared" si="12"/>
        <v/>
      </c>
    </row>
    <row r="401" spans="1:10">
      <c r="A401" s="25">
        <v>400</v>
      </c>
      <c r="B401" s="25" t="s">
        <v>5</v>
      </c>
      <c r="C401" s="25" t="s">
        <v>12354</v>
      </c>
      <c r="D401" s="25" t="s">
        <v>70</v>
      </c>
      <c r="E401" s="42">
        <v>88044</v>
      </c>
      <c r="F401" s="22">
        <v>154</v>
      </c>
      <c r="G401" s="56">
        <v>18.989999999999998</v>
      </c>
      <c r="H401" s="76"/>
      <c r="I401" s="79">
        <f t="shared" si="13"/>
        <v>0</v>
      </c>
      <c r="J401" s="78" t="str">
        <f t="shared" si="12"/>
        <v/>
      </c>
    </row>
    <row r="402" spans="1:10">
      <c r="A402" s="25">
        <v>401</v>
      </c>
      <c r="B402" s="25" t="s">
        <v>5</v>
      </c>
      <c r="C402" s="25" t="s">
        <v>12353</v>
      </c>
      <c r="D402" s="25" t="s">
        <v>70</v>
      </c>
      <c r="E402" s="42">
        <v>88044</v>
      </c>
      <c r="F402" s="22">
        <v>580</v>
      </c>
      <c r="G402" s="56">
        <v>17.143333333333334</v>
      </c>
      <c r="H402" s="76"/>
      <c r="I402" s="79">
        <f t="shared" si="13"/>
        <v>0</v>
      </c>
      <c r="J402" s="78" t="str">
        <f t="shared" si="12"/>
        <v/>
      </c>
    </row>
    <row r="403" spans="1:10">
      <c r="A403" s="25">
        <v>402</v>
      </c>
      <c r="B403" s="25" t="s">
        <v>5</v>
      </c>
      <c r="C403" s="25" t="s">
        <v>12352</v>
      </c>
      <c r="D403" s="25" t="s">
        <v>514</v>
      </c>
      <c r="E403" s="42" t="s">
        <v>719</v>
      </c>
      <c r="F403" s="22">
        <v>798</v>
      </c>
      <c r="G403" s="56">
        <v>75.786666666666676</v>
      </c>
      <c r="H403" s="76"/>
      <c r="I403" s="79">
        <f t="shared" si="13"/>
        <v>0</v>
      </c>
      <c r="J403" s="78" t="str">
        <f t="shared" si="12"/>
        <v/>
      </c>
    </row>
    <row r="404" spans="1:10">
      <c r="A404" s="25">
        <v>403</v>
      </c>
      <c r="B404" s="25" t="s">
        <v>5</v>
      </c>
      <c r="C404" s="25" t="s">
        <v>12351</v>
      </c>
      <c r="D404" s="25" t="s">
        <v>70</v>
      </c>
      <c r="E404" s="42">
        <v>81352</v>
      </c>
      <c r="F404" s="22">
        <v>370</v>
      </c>
      <c r="G404" s="56">
        <v>26.993333333333329</v>
      </c>
      <c r="H404" s="76"/>
      <c r="I404" s="79">
        <f t="shared" si="13"/>
        <v>0</v>
      </c>
      <c r="J404" s="78" t="str">
        <f t="shared" si="12"/>
        <v/>
      </c>
    </row>
    <row r="405" spans="1:10">
      <c r="A405" s="25">
        <v>404</v>
      </c>
      <c r="B405" s="25" t="s">
        <v>5</v>
      </c>
      <c r="C405" s="25" t="s">
        <v>12350</v>
      </c>
      <c r="D405" s="25" t="s">
        <v>514</v>
      </c>
      <c r="E405" s="42">
        <v>88044</v>
      </c>
      <c r="F405" s="22">
        <v>439</v>
      </c>
      <c r="G405" s="56">
        <v>14.626666666666667</v>
      </c>
      <c r="H405" s="76"/>
      <c r="I405" s="79">
        <f t="shared" si="13"/>
        <v>0</v>
      </c>
      <c r="J405" s="78" t="str">
        <f t="shared" si="12"/>
        <v/>
      </c>
    </row>
    <row r="406" spans="1:10">
      <c r="A406" s="25">
        <v>405</v>
      </c>
      <c r="B406" s="25" t="s">
        <v>5</v>
      </c>
      <c r="C406" s="25" t="s">
        <v>12349</v>
      </c>
      <c r="D406" s="25" t="s">
        <v>70</v>
      </c>
      <c r="E406" s="42">
        <v>6840</v>
      </c>
      <c r="F406" s="22">
        <v>68</v>
      </c>
      <c r="G406" s="56">
        <v>19.03</v>
      </c>
      <c r="H406" s="76"/>
      <c r="I406" s="79">
        <f t="shared" si="13"/>
        <v>0</v>
      </c>
      <c r="J406" s="78" t="str">
        <f t="shared" si="12"/>
        <v/>
      </c>
    </row>
    <row r="407" spans="1:10">
      <c r="A407" s="25">
        <v>406</v>
      </c>
      <c r="B407" s="25" t="s">
        <v>5</v>
      </c>
      <c r="C407" s="25" t="s">
        <v>12348</v>
      </c>
      <c r="D407" s="25" t="s">
        <v>70</v>
      </c>
      <c r="E407" s="42">
        <v>88044</v>
      </c>
      <c r="F407" s="22">
        <v>6</v>
      </c>
      <c r="G407" s="56">
        <v>35.056666666666665</v>
      </c>
      <c r="H407" s="76"/>
      <c r="I407" s="79">
        <f t="shared" si="13"/>
        <v>0</v>
      </c>
      <c r="J407" s="78" t="str">
        <f t="shared" si="12"/>
        <v/>
      </c>
    </row>
    <row r="408" spans="1:10">
      <c r="A408" s="25">
        <v>407</v>
      </c>
      <c r="B408" s="25" t="s">
        <v>5</v>
      </c>
      <c r="C408" s="25" t="s">
        <v>12347</v>
      </c>
      <c r="D408" s="25" t="s">
        <v>514</v>
      </c>
      <c r="E408" s="42">
        <v>88044</v>
      </c>
      <c r="F408" s="22">
        <v>52</v>
      </c>
      <c r="G408" s="56">
        <v>35.610000000000007</v>
      </c>
      <c r="H408" s="76"/>
      <c r="I408" s="79">
        <f t="shared" si="13"/>
        <v>0</v>
      </c>
      <c r="J408" s="78" t="str">
        <f t="shared" si="12"/>
        <v/>
      </c>
    </row>
    <row r="409" spans="1:10">
      <c r="A409" s="25">
        <v>408</v>
      </c>
      <c r="B409" s="25" t="s">
        <v>5</v>
      </c>
      <c r="C409" s="25" t="s">
        <v>12346</v>
      </c>
      <c r="D409" s="25" t="s">
        <v>514</v>
      </c>
      <c r="E409" s="42">
        <v>88044</v>
      </c>
      <c r="F409" s="22">
        <v>210</v>
      </c>
      <c r="G409" s="56">
        <v>9.2466666666666661</v>
      </c>
      <c r="H409" s="76"/>
      <c r="I409" s="79">
        <f t="shared" si="13"/>
        <v>0</v>
      </c>
      <c r="J409" s="78" t="str">
        <f t="shared" si="12"/>
        <v/>
      </c>
    </row>
    <row r="410" spans="1:10">
      <c r="A410" s="25">
        <v>409</v>
      </c>
      <c r="B410" s="25" t="s">
        <v>5</v>
      </c>
      <c r="C410" s="25" t="s">
        <v>4845</v>
      </c>
      <c r="D410" s="25" t="s">
        <v>70</v>
      </c>
      <c r="E410" s="42">
        <v>80205</v>
      </c>
      <c r="F410" s="22">
        <v>98</v>
      </c>
      <c r="G410" s="56">
        <v>57.359999999999992</v>
      </c>
      <c r="H410" s="76"/>
      <c r="I410" s="79">
        <f t="shared" si="13"/>
        <v>0</v>
      </c>
      <c r="J410" s="78" t="str">
        <f t="shared" si="12"/>
        <v/>
      </c>
    </row>
    <row r="411" spans="1:10">
      <c r="A411" s="25">
        <v>410</v>
      </c>
      <c r="B411" s="25" t="s">
        <v>5</v>
      </c>
      <c r="C411" s="25" t="s">
        <v>12345</v>
      </c>
      <c r="D411" s="25" t="s">
        <v>70</v>
      </c>
      <c r="E411" s="42">
        <v>88044</v>
      </c>
      <c r="F411" s="22">
        <v>28</v>
      </c>
      <c r="G411" s="56">
        <v>2.956666666666667</v>
      </c>
      <c r="H411" s="76"/>
      <c r="I411" s="79">
        <f t="shared" si="13"/>
        <v>0</v>
      </c>
      <c r="J411" s="78" t="str">
        <f t="shared" si="12"/>
        <v/>
      </c>
    </row>
    <row r="412" spans="1:10">
      <c r="A412" s="25">
        <v>411</v>
      </c>
      <c r="B412" s="25" t="s">
        <v>5</v>
      </c>
      <c r="C412" s="25" t="s">
        <v>4836</v>
      </c>
      <c r="D412" s="25" t="s">
        <v>53</v>
      </c>
      <c r="E412" s="42">
        <v>88044</v>
      </c>
      <c r="F412" s="22">
        <v>69</v>
      </c>
      <c r="G412" s="56">
        <v>1.6900000000000002</v>
      </c>
      <c r="H412" s="76"/>
      <c r="I412" s="79">
        <f t="shared" si="13"/>
        <v>0</v>
      </c>
      <c r="J412" s="78" t="str">
        <f t="shared" si="12"/>
        <v/>
      </c>
    </row>
    <row r="413" spans="1:10">
      <c r="A413" s="25">
        <v>412</v>
      </c>
      <c r="B413" s="25" t="s">
        <v>5</v>
      </c>
      <c r="C413" s="25" t="s">
        <v>12344</v>
      </c>
      <c r="D413" s="25" t="s">
        <v>12343</v>
      </c>
      <c r="E413" s="42">
        <v>624</v>
      </c>
      <c r="F413" s="22">
        <v>63</v>
      </c>
      <c r="G413" s="56">
        <v>12.94</v>
      </c>
      <c r="H413" s="76"/>
      <c r="I413" s="79">
        <f t="shared" si="13"/>
        <v>0</v>
      </c>
      <c r="J413" s="78" t="str">
        <f t="shared" si="12"/>
        <v/>
      </c>
    </row>
    <row r="414" spans="1:10">
      <c r="A414" s="25">
        <v>413</v>
      </c>
      <c r="B414" s="25" t="s">
        <v>5</v>
      </c>
      <c r="C414" s="25" t="s">
        <v>12342</v>
      </c>
      <c r="D414" s="25" t="s">
        <v>12296</v>
      </c>
      <c r="E414" s="42">
        <v>88044</v>
      </c>
      <c r="F414" s="22">
        <v>32</v>
      </c>
      <c r="G414" s="56">
        <v>306.43</v>
      </c>
      <c r="H414" s="76"/>
      <c r="I414" s="79">
        <f t="shared" si="13"/>
        <v>0</v>
      </c>
      <c r="J414" s="78" t="str">
        <f t="shared" si="12"/>
        <v/>
      </c>
    </row>
    <row r="415" spans="1:10">
      <c r="A415" s="25">
        <v>414</v>
      </c>
      <c r="B415" s="25" t="s">
        <v>5</v>
      </c>
      <c r="C415" s="25" t="s">
        <v>12341</v>
      </c>
      <c r="D415" s="25" t="s">
        <v>11147</v>
      </c>
      <c r="E415" s="42">
        <v>88044</v>
      </c>
      <c r="F415" s="22">
        <v>7</v>
      </c>
      <c r="G415" s="56">
        <v>47.973333333333336</v>
      </c>
      <c r="H415" s="76"/>
      <c r="I415" s="79">
        <f t="shared" si="13"/>
        <v>0</v>
      </c>
      <c r="J415" s="78" t="str">
        <f t="shared" si="12"/>
        <v/>
      </c>
    </row>
    <row r="416" spans="1:10">
      <c r="A416" s="25">
        <v>415</v>
      </c>
      <c r="B416" s="25" t="s">
        <v>5</v>
      </c>
      <c r="C416" s="25" t="s">
        <v>12340</v>
      </c>
      <c r="D416" s="25" t="s">
        <v>1205</v>
      </c>
      <c r="E416" s="42">
        <v>88044</v>
      </c>
      <c r="F416" s="22">
        <v>56</v>
      </c>
      <c r="G416" s="56">
        <v>37.830000000000005</v>
      </c>
      <c r="H416" s="76"/>
      <c r="I416" s="79">
        <f t="shared" si="13"/>
        <v>0</v>
      </c>
      <c r="J416" s="78" t="str">
        <f t="shared" si="12"/>
        <v/>
      </c>
    </row>
    <row r="417" spans="1:10">
      <c r="A417" s="25">
        <v>416</v>
      </c>
      <c r="B417" s="25" t="s">
        <v>5</v>
      </c>
      <c r="C417" s="25" t="s">
        <v>4831</v>
      </c>
      <c r="D417" s="25" t="s">
        <v>12339</v>
      </c>
      <c r="E417" s="42">
        <v>88044</v>
      </c>
      <c r="F417" s="22">
        <v>400</v>
      </c>
      <c r="G417" s="56">
        <v>1.72</v>
      </c>
      <c r="H417" s="76"/>
      <c r="I417" s="79">
        <f t="shared" si="13"/>
        <v>0</v>
      </c>
      <c r="J417" s="78" t="str">
        <f t="shared" si="12"/>
        <v/>
      </c>
    </row>
    <row r="418" spans="1:10">
      <c r="A418" s="25">
        <v>417</v>
      </c>
      <c r="B418" s="25" t="s">
        <v>5</v>
      </c>
      <c r="C418" s="25" t="s">
        <v>4827</v>
      </c>
      <c r="D418" s="25" t="s">
        <v>12338</v>
      </c>
      <c r="E418" s="42">
        <v>88044</v>
      </c>
      <c r="F418" s="22">
        <v>60</v>
      </c>
      <c r="G418" s="56">
        <v>2.0366666666666666</v>
      </c>
      <c r="H418" s="76"/>
      <c r="I418" s="79">
        <f t="shared" si="13"/>
        <v>0</v>
      </c>
      <c r="J418" s="78" t="str">
        <f t="shared" si="12"/>
        <v/>
      </c>
    </row>
    <row r="419" spans="1:10">
      <c r="A419" s="25">
        <v>418</v>
      </c>
      <c r="B419" s="25" t="s">
        <v>5</v>
      </c>
      <c r="C419" s="25" t="s">
        <v>12337</v>
      </c>
      <c r="D419" s="25" t="s">
        <v>12295</v>
      </c>
      <c r="E419" s="42">
        <v>88044</v>
      </c>
      <c r="F419" s="22">
        <v>15</v>
      </c>
      <c r="G419" s="56">
        <v>4.6633333333333331</v>
      </c>
      <c r="H419" s="76"/>
      <c r="I419" s="79">
        <f t="shared" si="13"/>
        <v>0</v>
      </c>
      <c r="J419" s="78" t="str">
        <f t="shared" si="12"/>
        <v/>
      </c>
    </row>
    <row r="420" spans="1:10">
      <c r="A420" s="25">
        <v>419</v>
      </c>
      <c r="B420" s="25" t="s">
        <v>5</v>
      </c>
      <c r="C420" s="25" t="s">
        <v>6910</v>
      </c>
      <c r="D420" s="25" t="s">
        <v>11897</v>
      </c>
      <c r="E420" s="42" t="s">
        <v>2812</v>
      </c>
      <c r="F420" s="22">
        <v>74</v>
      </c>
      <c r="G420" s="56">
        <v>11.670000000000002</v>
      </c>
      <c r="H420" s="76"/>
      <c r="I420" s="79">
        <f t="shared" si="13"/>
        <v>0</v>
      </c>
      <c r="J420" s="78" t="str">
        <f t="shared" si="12"/>
        <v/>
      </c>
    </row>
    <row r="421" spans="1:10">
      <c r="A421" s="25">
        <v>420</v>
      </c>
      <c r="B421" s="25" t="s">
        <v>5</v>
      </c>
      <c r="C421" s="25" t="s">
        <v>12336</v>
      </c>
      <c r="D421" s="25" t="s">
        <v>12295</v>
      </c>
      <c r="E421" s="42">
        <v>624</v>
      </c>
      <c r="F421" s="22">
        <v>22</v>
      </c>
      <c r="G421" s="56">
        <v>5.8066666666666658</v>
      </c>
      <c r="H421" s="76"/>
      <c r="I421" s="79">
        <f t="shared" si="13"/>
        <v>0</v>
      </c>
      <c r="J421" s="78" t="str">
        <f t="shared" si="12"/>
        <v/>
      </c>
    </row>
    <row r="422" spans="1:10">
      <c r="A422" s="25">
        <v>421</v>
      </c>
      <c r="B422" s="25" t="s">
        <v>5</v>
      </c>
      <c r="C422" s="25" t="s">
        <v>12335</v>
      </c>
      <c r="D422" s="25" t="s">
        <v>12295</v>
      </c>
      <c r="E422" s="42">
        <v>6840</v>
      </c>
      <c r="F422" s="22">
        <v>52</v>
      </c>
      <c r="G422" s="56">
        <v>1.92</v>
      </c>
      <c r="H422" s="76"/>
      <c r="I422" s="79">
        <f t="shared" si="13"/>
        <v>0</v>
      </c>
      <c r="J422" s="78" t="str">
        <f t="shared" si="12"/>
        <v/>
      </c>
    </row>
    <row r="423" spans="1:10">
      <c r="A423" s="25">
        <v>422</v>
      </c>
      <c r="B423" s="25" t="s">
        <v>5</v>
      </c>
      <c r="C423" s="25" t="s">
        <v>12334</v>
      </c>
      <c r="D423" s="25" t="s">
        <v>12295</v>
      </c>
      <c r="E423" s="42" t="s">
        <v>2812</v>
      </c>
      <c r="F423" s="22">
        <v>124</v>
      </c>
      <c r="G423" s="56">
        <v>2.23</v>
      </c>
      <c r="H423" s="76"/>
      <c r="I423" s="79">
        <f t="shared" si="13"/>
        <v>0</v>
      </c>
      <c r="J423" s="78" t="str">
        <f t="shared" si="12"/>
        <v/>
      </c>
    </row>
    <row r="424" spans="1:10">
      <c r="A424" s="25">
        <v>423</v>
      </c>
      <c r="B424" s="25" t="s">
        <v>5</v>
      </c>
      <c r="C424" s="25" t="s">
        <v>12333</v>
      </c>
      <c r="D424" s="25" t="s">
        <v>12332</v>
      </c>
      <c r="E424" s="42">
        <v>624</v>
      </c>
      <c r="F424" s="22">
        <v>194</v>
      </c>
      <c r="G424" s="56">
        <v>0.56000000000000005</v>
      </c>
      <c r="H424" s="76"/>
      <c r="I424" s="79">
        <f t="shared" si="13"/>
        <v>0</v>
      </c>
      <c r="J424" s="78" t="str">
        <f t="shared" si="12"/>
        <v/>
      </c>
    </row>
    <row r="425" spans="1:10">
      <c r="A425" s="25">
        <v>424</v>
      </c>
      <c r="B425" s="25" t="s">
        <v>5</v>
      </c>
      <c r="C425" s="25" t="s">
        <v>12331</v>
      </c>
      <c r="D425" s="25" t="s">
        <v>10992</v>
      </c>
      <c r="E425" s="42">
        <v>88044</v>
      </c>
      <c r="F425" s="22">
        <v>21</v>
      </c>
      <c r="G425" s="56">
        <v>10.753333333333332</v>
      </c>
      <c r="H425" s="76"/>
      <c r="I425" s="79">
        <f t="shared" si="13"/>
        <v>0</v>
      </c>
      <c r="J425" s="78" t="str">
        <f t="shared" si="12"/>
        <v/>
      </c>
    </row>
    <row r="426" spans="1:10">
      <c r="A426" s="25">
        <v>425</v>
      </c>
      <c r="B426" s="25" t="s">
        <v>5</v>
      </c>
      <c r="C426" s="25" t="s">
        <v>12330</v>
      </c>
      <c r="D426" s="25" t="s">
        <v>12081</v>
      </c>
      <c r="E426" s="42">
        <v>88044</v>
      </c>
      <c r="F426" s="22">
        <v>734</v>
      </c>
      <c r="G426" s="56">
        <v>8.8833333333333329</v>
      </c>
      <c r="H426" s="76"/>
      <c r="I426" s="79">
        <f t="shared" si="13"/>
        <v>0</v>
      </c>
      <c r="J426" s="78" t="str">
        <f t="shared" si="12"/>
        <v/>
      </c>
    </row>
    <row r="427" spans="1:10">
      <c r="A427" s="25">
        <v>426</v>
      </c>
      <c r="B427" s="25" t="s">
        <v>5</v>
      </c>
      <c r="C427" s="25" t="s">
        <v>12329</v>
      </c>
      <c r="D427" s="25" t="s">
        <v>12081</v>
      </c>
      <c r="E427" s="42">
        <v>88044</v>
      </c>
      <c r="F427" s="22">
        <v>106</v>
      </c>
      <c r="G427" s="56">
        <v>8.3699999999999992</v>
      </c>
      <c r="H427" s="76"/>
      <c r="I427" s="79">
        <f t="shared" si="13"/>
        <v>0</v>
      </c>
      <c r="J427" s="78" t="str">
        <f t="shared" si="12"/>
        <v/>
      </c>
    </row>
    <row r="428" spans="1:10">
      <c r="A428" s="25">
        <v>427</v>
      </c>
      <c r="B428" s="25" t="s">
        <v>5</v>
      </c>
      <c r="C428" s="25" t="s">
        <v>12328</v>
      </c>
      <c r="D428" s="25" t="s">
        <v>12081</v>
      </c>
      <c r="E428" s="42">
        <v>88044</v>
      </c>
      <c r="F428" s="22">
        <v>100</v>
      </c>
      <c r="G428" s="56">
        <v>11.256666666666666</v>
      </c>
      <c r="H428" s="76"/>
      <c r="I428" s="79">
        <f t="shared" si="13"/>
        <v>0</v>
      </c>
      <c r="J428" s="78" t="str">
        <f t="shared" si="12"/>
        <v/>
      </c>
    </row>
    <row r="429" spans="1:10">
      <c r="A429" s="25">
        <v>428</v>
      </c>
      <c r="B429" s="25" t="s">
        <v>5</v>
      </c>
      <c r="C429" s="25" t="s">
        <v>12327</v>
      </c>
      <c r="D429" s="25" t="s">
        <v>89</v>
      </c>
      <c r="E429" s="42">
        <v>88044</v>
      </c>
      <c r="F429" s="22">
        <v>120</v>
      </c>
      <c r="G429" s="56">
        <v>6.82</v>
      </c>
      <c r="H429" s="76"/>
      <c r="I429" s="79">
        <f t="shared" si="13"/>
        <v>0</v>
      </c>
      <c r="J429" s="78" t="str">
        <f t="shared" si="12"/>
        <v/>
      </c>
    </row>
    <row r="430" spans="1:10">
      <c r="A430" s="25">
        <v>429</v>
      </c>
      <c r="B430" s="25" t="s">
        <v>5</v>
      </c>
      <c r="C430" s="25" t="s">
        <v>4818</v>
      </c>
      <c r="D430" s="25" t="s">
        <v>657</v>
      </c>
      <c r="E430" s="42">
        <v>88044</v>
      </c>
      <c r="F430" s="22">
        <v>308</v>
      </c>
      <c r="G430" s="56">
        <v>7.666666666666667</v>
      </c>
      <c r="H430" s="76"/>
      <c r="I430" s="79">
        <f t="shared" si="13"/>
        <v>0</v>
      </c>
      <c r="J430" s="78" t="str">
        <f t="shared" si="12"/>
        <v/>
      </c>
    </row>
    <row r="431" spans="1:10">
      <c r="A431" s="25">
        <v>430</v>
      </c>
      <c r="B431" s="25" t="s">
        <v>5</v>
      </c>
      <c r="C431" s="25" t="s">
        <v>7864</v>
      </c>
      <c r="D431" s="25" t="s">
        <v>1264</v>
      </c>
      <c r="E431" s="42">
        <v>22995</v>
      </c>
      <c r="F431" s="22">
        <v>196</v>
      </c>
      <c r="G431" s="56">
        <v>8.1100000000000012</v>
      </c>
      <c r="H431" s="76"/>
      <c r="I431" s="79">
        <f t="shared" si="13"/>
        <v>0</v>
      </c>
      <c r="J431" s="78" t="str">
        <f t="shared" si="12"/>
        <v/>
      </c>
    </row>
    <row r="432" spans="1:10">
      <c r="A432" s="25">
        <v>431</v>
      </c>
      <c r="B432" s="25" t="s">
        <v>5</v>
      </c>
      <c r="C432" s="25" t="s">
        <v>12326</v>
      </c>
      <c r="D432" s="25" t="s">
        <v>514</v>
      </c>
      <c r="E432" s="42">
        <v>88044</v>
      </c>
      <c r="F432" s="22">
        <v>3273</v>
      </c>
      <c r="G432" s="56">
        <v>47.44</v>
      </c>
      <c r="H432" s="76"/>
      <c r="I432" s="79">
        <f t="shared" si="13"/>
        <v>0</v>
      </c>
      <c r="J432" s="78" t="str">
        <f t="shared" si="12"/>
        <v/>
      </c>
    </row>
    <row r="433" spans="1:10">
      <c r="A433" s="25">
        <v>432</v>
      </c>
      <c r="B433" s="25" t="s">
        <v>5</v>
      </c>
      <c r="C433" s="25" t="s">
        <v>12325</v>
      </c>
      <c r="D433" s="25" t="s">
        <v>78</v>
      </c>
      <c r="E433" s="42">
        <v>88044</v>
      </c>
      <c r="F433" s="22">
        <v>52</v>
      </c>
      <c r="G433" s="56">
        <v>1.9633333333333332</v>
      </c>
      <c r="H433" s="76"/>
      <c r="I433" s="79">
        <f t="shared" si="13"/>
        <v>0</v>
      </c>
      <c r="J433" s="78" t="str">
        <f t="shared" si="12"/>
        <v/>
      </c>
    </row>
    <row r="434" spans="1:10">
      <c r="A434" s="25">
        <v>433</v>
      </c>
      <c r="B434" s="25" t="s">
        <v>5</v>
      </c>
      <c r="C434" s="25" t="s">
        <v>12324</v>
      </c>
      <c r="D434" s="25" t="s">
        <v>648</v>
      </c>
      <c r="E434" s="42">
        <v>56529</v>
      </c>
      <c r="F434" s="22">
        <v>444</v>
      </c>
      <c r="G434" s="56">
        <v>5.8033333333333337</v>
      </c>
      <c r="H434" s="76"/>
      <c r="I434" s="79">
        <f t="shared" si="13"/>
        <v>0</v>
      </c>
      <c r="J434" s="78" t="str">
        <f t="shared" si="12"/>
        <v/>
      </c>
    </row>
    <row r="435" spans="1:10">
      <c r="A435" s="25">
        <v>434</v>
      </c>
      <c r="B435" s="25" t="s">
        <v>5</v>
      </c>
      <c r="C435" s="25" t="s">
        <v>12323</v>
      </c>
      <c r="D435" s="25" t="s">
        <v>2238</v>
      </c>
      <c r="E435" s="42">
        <v>88044</v>
      </c>
      <c r="F435" s="22">
        <v>30</v>
      </c>
      <c r="G435" s="56">
        <v>68.31</v>
      </c>
      <c r="H435" s="76"/>
      <c r="I435" s="79">
        <f t="shared" si="13"/>
        <v>0</v>
      </c>
      <c r="J435" s="78" t="str">
        <f t="shared" si="12"/>
        <v/>
      </c>
    </row>
    <row r="436" spans="1:10">
      <c r="A436" s="25">
        <v>435</v>
      </c>
      <c r="B436" s="25" t="s">
        <v>5</v>
      </c>
      <c r="C436" s="25" t="s">
        <v>12322</v>
      </c>
      <c r="D436" s="25" t="s">
        <v>2238</v>
      </c>
      <c r="E436" s="42">
        <v>88044</v>
      </c>
      <c r="F436" s="22">
        <v>10</v>
      </c>
      <c r="G436" s="56">
        <v>6.126666666666666</v>
      </c>
      <c r="H436" s="76"/>
      <c r="I436" s="79">
        <f t="shared" si="13"/>
        <v>0</v>
      </c>
      <c r="J436" s="78" t="str">
        <f t="shared" si="12"/>
        <v/>
      </c>
    </row>
    <row r="437" spans="1:10">
      <c r="A437" s="25">
        <v>436</v>
      </c>
      <c r="B437" s="25" t="s">
        <v>5</v>
      </c>
      <c r="C437" s="25" t="s">
        <v>11216</v>
      </c>
      <c r="D437" s="25" t="s">
        <v>78</v>
      </c>
      <c r="E437" s="42">
        <v>88044</v>
      </c>
      <c r="F437" s="22">
        <v>55</v>
      </c>
      <c r="G437" s="56">
        <v>1.9166666666666667</v>
      </c>
      <c r="H437" s="76"/>
      <c r="I437" s="79">
        <f t="shared" si="13"/>
        <v>0</v>
      </c>
      <c r="J437" s="78" t="str">
        <f t="shared" si="12"/>
        <v/>
      </c>
    </row>
    <row r="438" spans="1:10">
      <c r="A438" s="25">
        <v>437</v>
      </c>
      <c r="B438" s="25" t="s">
        <v>5</v>
      </c>
      <c r="C438" s="25" t="s">
        <v>12321</v>
      </c>
      <c r="D438" s="25" t="s">
        <v>78</v>
      </c>
      <c r="E438" s="42">
        <v>88044</v>
      </c>
      <c r="F438" s="22">
        <v>216</v>
      </c>
      <c r="G438" s="56">
        <v>0.45</v>
      </c>
      <c r="H438" s="76"/>
      <c r="I438" s="79">
        <f t="shared" si="13"/>
        <v>0</v>
      </c>
      <c r="J438" s="78" t="str">
        <f t="shared" si="12"/>
        <v/>
      </c>
    </row>
    <row r="439" spans="1:10">
      <c r="A439" s="25">
        <v>438</v>
      </c>
      <c r="B439" s="25" t="s">
        <v>5</v>
      </c>
      <c r="C439" s="25" t="s">
        <v>12320</v>
      </c>
      <c r="D439" s="25" t="s">
        <v>78</v>
      </c>
      <c r="E439" s="42">
        <v>88044</v>
      </c>
      <c r="F439" s="22">
        <v>27</v>
      </c>
      <c r="G439" s="56">
        <v>3.9733333333333327</v>
      </c>
      <c r="H439" s="76"/>
      <c r="I439" s="79">
        <f t="shared" si="13"/>
        <v>0</v>
      </c>
      <c r="J439" s="78" t="str">
        <f t="shared" si="12"/>
        <v/>
      </c>
    </row>
    <row r="440" spans="1:10">
      <c r="A440" s="25">
        <v>439</v>
      </c>
      <c r="B440" s="25" t="s">
        <v>5</v>
      </c>
      <c r="C440" s="25" t="s">
        <v>12319</v>
      </c>
      <c r="D440" s="25" t="s">
        <v>12318</v>
      </c>
      <c r="E440" s="42" t="s">
        <v>2812</v>
      </c>
      <c r="F440" s="22">
        <v>830</v>
      </c>
      <c r="G440" s="56">
        <v>4.0933333333333328</v>
      </c>
      <c r="H440" s="76"/>
      <c r="I440" s="79">
        <f t="shared" si="13"/>
        <v>0</v>
      </c>
      <c r="J440" s="78" t="str">
        <f t="shared" si="12"/>
        <v/>
      </c>
    </row>
    <row r="441" spans="1:10">
      <c r="A441" s="25">
        <v>440</v>
      </c>
      <c r="B441" s="25" t="s">
        <v>5</v>
      </c>
      <c r="C441" s="25" t="s">
        <v>12317</v>
      </c>
      <c r="D441" s="25" t="s">
        <v>1938</v>
      </c>
      <c r="E441" s="42" t="s">
        <v>2812</v>
      </c>
      <c r="F441" s="22">
        <v>510</v>
      </c>
      <c r="G441" s="56">
        <v>5.5633333333333335</v>
      </c>
      <c r="H441" s="76"/>
      <c r="I441" s="79">
        <f t="shared" si="13"/>
        <v>0</v>
      </c>
      <c r="J441" s="78" t="str">
        <f t="shared" si="12"/>
        <v/>
      </c>
    </row>
    <row r="442" spans="1:10">
      <c r="A442" s="25">
        <v>441</v>
      </c>
      <c r="B442" s="25" t="s">
        <v>5</v>
      </c>
      <c r="C442" s="25" t="s">
        <v>12316</v>
      </c>
      <c r="D442" s="25" t="s">
        <v>1732</v>
      </c>
      <c r="E442" s="42">
        <v>88044</v>
      </c>
      <c r="F442" s="22">
        <v>1050</v>
      </c>
      <c r="G442" s="56">
        <v>1.9033333333333333</v>
      </c>
      <c r="H442" s="76"/>
      <c r="I442" s="79">
        <f t="shared" si="13"/>
        <v>0</v>
      </c>
      <c r="J442" s="78" t="str">
        <f t="shared" si="12"/>
        <v/>
      </c>
    </row>
    <row r="443" spans="1:10">
      <c r="A443" s="25">
        <v>442</v>
      </c>
      <c r="B443" s="25" t="s">
        <v>5</v>
      </c>
      <c r="C443" s="25" t="s">
        <v>12315</v>
      </c>
      <c r="D443" s="25" t="s">
        <v>12225</v>
      </c>
      <c r="E443" s="42" t="s">
        <v>2812</v>
      </c>
      <c r="F443" s="22">
        <v>290</v>
      </c>
      <c r="G443" s="56">
        <v>12.579999999999998</v>
      </c>
      <c r="H443" s="76"/>
      <c r="I443" s="79">
        <f t="shared" si="13"/>
        <v>0</v>
      </c>
      <c r="J443" s="78" t="str">
        <f t="shared" si="12"/>
        <v/>
      </c>
    </row>
    <row r="444" spans="1:10">
      <c r="A444" s="25">
        <v>443</v>
      </c>
      <c r="B444" s="25" t="s">
        <v>5</v>
      </c>
      <c r="C444" s="25" t="s">
        <v>12315</v>
      </c>
      <c r="D444" s="25" t="s">
        <v>12225</v>
      </c>
      <c r="E444" s="42">
        <v>88044</v>
      </c>
      <c r="F444" s="22">
        <v>100</v>
      </c>
      <c r="G444" s="56">
        <v>9.4933333333333323</v>
      </c>
      <c r="H444" s="76"/>
      <c r="I444" s="79">
        <f t="shared" si="13"/>
        <v>0</v>
      </c>
      <c r="J444" s="78" t="str">
        <f t="shared" si="12"/>
        <v/>
      </c>
    </row>
    <row r="445" spans="1:10">
      <c r="A445" s="25">
        <v>444</v>
      </c>
      <c r="B445" s="25" t="s">
        <v>5</v>
      </c>
      <c r="C445" s="25" t="s">
        <v>12314</v>
      </c>
      <c r="D445" s="25" t="s">
        <v>512</v>
      </c>
      <c r="E445" s="42">
        <v>88044</v>
      </c>
      <c r="F445" s="22">
        <v>10</v>
      </c>
      <c r="G445" s="56">
        <v>41.353333333333332</v>
      </c>
      <c r="H445" s="76"/>
      <c r="I445" s="79">
        <f t="shared" si="13"/>
        <v>0</v>
      </c>
      <c r="J445" s="78" t="str">
        <f t="shared" si="12"/>
        <v/>
      </c>
    </row>
    <row r="446" spans="1:10">
      <c r="A446" s="25">
        <v>445</v>
      </c>
      <c r="B446" s="25" t="s">
        <v>5</v>
      </c>
      <c r="C446" s="25" t="s">
        <v>4811</v>
      </c>
      <c r="D446" s="25" t="s">
        <v>12313</v>
      </c>
      <c r="E446" s="42">
        <v>88044</v>
      </c>
      <c r="F446" s="22">
        <v>21</v>
      </c>
      <c r="G446" s="56">
        <v>125.39666666666666</v>
      </c>
      <c r="H446" s="76"/>
      <c r="I446" s="79">
        <f t="shared" si="13"/>
        <v>0</v>
      </c>
      <c r="J446" s="78" t="str">
        <f t="shared" si="12"/>
        <v/>
      </c>
    </row>
    <row r="447" spans="1:10">
      <c r="A447" s="25">
        <v>446</v>
      </c>
      <c r="B447" s="25" t="s">
        <v>5</v>
      </c>
      <c r="C447" s="25" t="s">
        <v>4811</v>
      </c>
      <c r="D447" s="25" t="s">
        <v>12313</v>
      </c>
      <c r="E447" s="42">
        <v>81352</v>
      </c>
      <c r="F447" s="24">
        <v>5</v>
      </c>
      <c r="G447" s="56">
        <v>129.98666666666665</v>
      </c>
      <c r="H447" s="76"/>
      <c r="I447" s="79">
        <f t="shared" si="13"/>
        <v>0</v>
      </c>
      <c r="J447" s="78" t="str">
        <f t="shared" si="12"/>
        <v/>
      </c>
    </row>
    <row r="448" spans="1:10">
      <c r="A448" s="25">
        <v>447</v>
      </c>
      <c r="B448" s="25" t="s">
        <v>5</v>
      </c>
      <c r="C448" s="25" t="s">
        <v>4807</v>
      </c>
      <c r="D448" s="25" t="s">
        <v>84</v>
      </c>
      <c r="E448" s="42">
        <v>88044</v>
      </c>
      <c r="F448" s="22">
        <v>12</v>
      </c>
      <c r="G448" s="56">
        <v>14.513333333333335</v>
      </c>
      <c r="H448" s="76"/>
      <c r="I448" s="79">
        <f t="shared" si="13"/>
        <v>0</v>
      </c>
      <c r="J448" s="78" t="str">
        <f t="shared" si="12"/>
        <v/>
      </c>
    </row>
    <row r="449" spans="1:10">
      <c r="A449" s="25">
        <v>448</v>
      </c>
      <c r="B449" s="25" t="s">
        <v>5</v>
      </c>
      <c r="C449" s="25" t="s">
        <v>4807</v>
      </c>
      <c r="D449" s="25" t="s">
        <v>84</v>
      </c>
      <c r="E449" s="42">
        <v>81352</v>
      </c>
      <c r="F449" s="22">
        <v>6</v>
      </c>
      <c r="G449" s="56">
        <v>20.996666666666666</v>
      </c>
      <c r="H449" s="76"/>
      <c r="I449" s="79">
        <f t="shared" si="13"/>
        <v>0</v>
      </c>
      <c r="J449" s="78" t="str">
        <f t="shared" si="12"/>
        <v/>
      </c>
    </row>
    <row r="450" spans="1:10">
      <c r="A450" s="25">
        <v>449</v>
      </c>
      <c r="B450" s="25" t="s">
        <v>5</v>
      </c>
      <c r="C450" s="25" t="s">
        <v>12312</v>
      </c>
      <c r="D450" s="25" t="s">
        <v>10992</v>
      </c>
      <c r="E450" s="42">
        <v>88044</v>
      </c>
      <c r="F450" s="22">
        <v>1032</v>
      </c>
      <c r="G450" s="56">
        <v>6</v>
      </c>
      <c r="H450" s="76"/>
      <c r="I450" s="79">
        <f t="shared" si="13"/>
        <v>0</v>
      </c>
      <c r="J450" s="78" t="str">
        <f t="shared" ref="J450:J513" si="14">IF(H:H&gt;G:G, "Above Estimated Unit Price", "")</f>
        <v/>
      </c>
    </row>
    <row r="451" spans="1:10">
      <c r="A451" s="25">
        <v>450</v>
      </c>
      <c r="B451" s="25" t="s">
        <v>5</v>
      </c>
      <c r="C451" s="25" t="s">
        <v>12311</v>
      </c>
      <c r="D451" s="25" t="s">
        <v>675</v>
      </c>
      <c r="E451" s="42">
        <v>88044</v>
      </c>
      <c r="F451" s="22">
        <v>161</v>
      </c>
      <c r="G451" s="56">
        <v>4.8366666666666669</v>
      </c>
      <c r="H451" s="76"/>
      <c r="I451" s="79">
        <f t="shared" ref="I451:I514" si="15">H451*F451</f>
        <v>0</v>
      </c>
      <c r="J451" s="78" t="str">
        <f t="shared" si="14"/>
        <v/>
      </c>
    </row>
    <row r="452" spans="1:10">
      <c r="A452" s="25">
        <v>451</v>
      </c>
      <c r="B452" s="25" t="s">
        <v>5</v>
      </c>
      <c r="C452" s="25" t="s">
        <v>12310</v>
      </c>
      <c r="D452" s="25" t="s">
        <v>675</v>
      </c>
      <c r="E452" s="42">
        <v>88044</v>
      </c>
      <c r="F452" s="22">
        <v>20</v>
      </c>
      <c r="G452" s="56">
        <v>5.2366666666666664</v>
      </c>
      <c r="H452" s="76"/>
      <c r="I452" s="79">
        <f t="shared" si="15"/>
        <v>0</v>
      </c>
      <c r="J452" s="78" t="str">
        <f t="shared" si="14"/>
        <v/>
      </c>
    </row>
    <row r="453" spans="1:10">
      <c r="A453" s="25">
        <v>452</v>
      </c>
      <c r="B453" s="25" t="s">
        <v>5</v>
      </c>
      <c r="C453" s="25" t="s">
        <v>4805</v>
      </c>
      <c r="D453" s="25" t="s">
        <v>546</v>
      </c>
      <c r="E453" s="42">
        <v>88044</v>
      </c>
      <c r="F453" s="22">
        <v>207</v>
      </c>
      <c r="G453" s="56">
        <v>0.38666666666666671</v>
      </c>
      <c r="H453" s="76"/>
      <c r="I453" s="79">
        <f t="shared" si="15"/>
        <v>0</v>
      </c>
      <c r="J453" s="78" t="str">
        <f t="shared" si="14"/>
        <v/>
      </c>
    </row>
    <row r="454" spans="1:10">
      <c r="A454" s="25">
        <v>453</v>
      </c>
      <c r="B454" s="25" t="s">
        <v>5</v>
      </c>
      <c r="C454" s="25" t="s">
        <v>12309</v>
      </c>
      <c r="D454" s="25" t="s">
        <v>546</v>
      </c>
      <c r="E454" s="42">
        <v>88044</v>
      </c>
      <c r="F454" s="22">
        <v>200</v>
      </c>
      <c r="G454" s="56">
        <v>4.416666666666667</v>
      </c>
      <c r="H454" s="76"/>
      <c r="I454" s="79">
        <f t="shared" si="15"/>
        <v>0</v>
      </c>
      <c r="J454" s="78" t="str">
        <f t="shared" si="14"/>
        <v/>
      </c>
    </row>
    <row r="455" spans="1:10">
      <c r="A455" s="25">
        <v>454</v>
      </c>
      <c r="B455" s="25" t="s">
        <v>5</v>
      </c>
      <c r="C455" s="25" t="s">
        <v>12308</v>
      </c>
      <c r="D455" s="25" t="s">
        <v>546</v>
      </c>
      <c r="E455" s="42">
        <v>88044</v>
      </c>
      <c r="F455" s="22">
        <v>276</v>
      </c>
      <c r="G455" s="56">
        <v>0.42333333333333334</v>
      </c>
      <c r="H455" s="76"/>
      <c r="I455" s="79">
        <f t="shared" si="15"/>
        <v>0</v>
      </c>
      <c r="J455" s="78" t="str">
        <f t="shared" si="14"/>
        <v/>
      </c>
    </row>
    <row r="456" spans="1:10">
      <c r="A456" s="25">
        <v>455</v>
      </c>
      <c r="B456" s="25" t="s">
        <v>5</v>
      </c>
      <c r="C456" s="25" t="s">
        <v>12307</v>
      </c>
      <c r="D456" s="25" t="s">
        <v>546</v>
      </c>
      <c r="E456" s="42">
        <v>88044</v>
      </c>
      <c r="F456" s="22">
        <v>231</v>
      </c>
      <c r="G456" s="56">
        <v>1.1066666666666667</v>
      </c>
      <c r="H456" s="76"/>
      <c r="I456" s="79">
        <f t="shared" si="15"/>
        <v>0</v>
      </c>
      <c r="J456" s="78" t="str">
        <f t="shared" si="14"/>
        <v/>
      </c>
    </row>
    <row r="457" spans="1:10">
      <c r="A457" s="25">
        <v>456</v>
      </c>
      <c r="B457" s="25" t="s">
        <v>5</v>
      </c>
      <c r="C457" s="25" t="s">
        <v>4800</v>
      </c>
      <c r="D457" s="25" t="s">
        <v>427</v>
      </c>
      <c r="E457" s="42">
        <v>88044</v>
      </c>
      <c r="F457" s="22">
        <v>202</v>
      </c>
      <c r="G457" s="56">
        <v>3.85</v>
      </c>
      <c r="H457" s="76"/>
      <c r="I457" s="79">
        <f t="shared" si="15"/>
        <v>0</v>
      </c>
      <c r="J457" s="78" t="str">
        <f t="shared" si="14"/>
        <v/>
      </c>
    </row>
    <row r="458" spans="1:10">
      <c r="A458" s="25">
        <v>457</v>
      </c>
      <c r="B458" s="25" t="s">
        <v>5</v>
      </c>
      <c r="C458" s="25" t="s">
        <v>4799</v>
      </c>
      <c r="D458" s="25" t="s">
        <v>51</v>
      </c>
      <c r="E458" s="42">
        <v>88044</v>
      </c>
      <c r="F458" s="22">
        <v>237</v>
      </c>
      <c r="G458" s="56">
        <v>0.73</v>
      </c>
      <c r="H458" s="76"/>
      <c r="I458" s="79">
        <f t="shared" si="15"/>
        <v>0</v>
      </c>
      <c r="J458" s="78" t="str">
        <f t="shared" si="14"/>
        <v/>
      </c>
    </row>
    <row r="459" spans="1:10">
      <c r="A459" s="25">
        <v>458</v>
      </c>
      <c r="B459" s="25" t="s">
        <v>5</v>
      </c>
      <c r="C459" s="25" t="s">
        <v>4788</v>
      </c>
      <c r="D459" s="25" t="s">
        <v>51</v>
      </c>
      <c r="E459" s="42">
        <v>88044</v>
      </c>
      <c r="F459" s="22">
        <v>234</v>
      </c>
      <c r="G459" s="56">
        <v>0.98666666666666669</v>
      </c>
      <c r="H459" s="76"/>
      <c r="I459" s="79">
        <f t="shared" si="15"/>
        <v>0</v>
      </c>
      <c r="J459" s="78" t="str">
        <f t="shared" si="14"/>
        <v/>
      </c>
    </row>
    <row r="460" spans="1:10">
      <c r="A460" s="25">
        <v>459</v>
      </c>
      <c r="B460" s="25" t="s">
        <v>5</v>
      </c>
      <c r="C460" s="25" t="s">
        <v>4784</v>
      </c>
      <c r="D460" s="25" t="s">
        <v>51</v>
      </c>
      <c r="E460" s="42" t="s">
        <v>3635</v>
      </c>
      <c r="F460" s="22">
        <v>380</v>
      </c>
      <c r="G460" s="56">
        <v>1.4066666666666665</v>
      </c>
      <c r="H460" s="76"/>
      <c r="I460" s="79">
        <f t="shared" si="15"/>
        <v>0</v>
      </c>
      <c r="J460" s="78" t="str">
        <f t="shared" si="14"/>
        <v/>
      </c>
    </row>
    <row r="461" spans="1:10">
      <c r="A461" s="25">
        <v>460</v>
      </c>
      <c r="B461" s="25" t="s">
        <v>5</v>
      </c>
      <c r="C461" s="25" t="s">
        <v>1273</v>
      </c>
      <c r="D461" s="25" t="s">
        <v>312</v>
      </c>
      <c r="E461" s="42">
        <v>88044</v>
      </c>
      <c r="F461" s="22">
        <v>102</v>
      </c>
      <c r="G461" s="56">
        <v>1.0899999999999999</v>
      </c>
      <c r="H461" s="76"/>
      <c r="I461" s="79">
        <f t="shared" si="15"/>
        <v>0</v>
      </c>
      <c r="J461" s="78" t="str">
        <f t="shared" si="14"/>
        <v/>
      </c>
    </row>
    <row r="462" spans="1:10">
      <c r="A462" s="25">
        <v>461</v>
      </c>
      <c r="B462" s="25" t="s">
        <v>5</v>
      </c>
      <c r="C462" s="25" t="s">
        <v>4777</v>
      </c>
      <c r="D462" s="25" t="s">
        <v>51</v>
      </c>
      <c r="E462" s="42">
        <v>88044</v>
      </c>
      <c r="F462" s="22">
        <v>31</v>
      </c>
      <c r="G462" s="56">
        <v>4.37</v>
      </c>
      <c r="H462" s="76"/>
      <c r="I462" s="79">
        <f t="shared" si="15"/>
        <v>0</v>
      </c>
      <c r="J462" s="78" t="str">
        <f t="shared" si="14"/>
        <v/>
      </c>
    </row>
    <row r="463" spans="1:10">
      <c r="A463" s="25">
        <v>462</v>
      </c>
      <c r="B463" s="25" t="s">
        <v>5</v>
      </c>
      <c r="C463" s="25" t="s">
        <v>4766</v>
      </c>
      <c r="D463" s="25" t="s">
        <v>51</v>
      </c>
      <c r="E463" s="42" t="s">
        <v>7858</v>
      </c>
      <c r="F463" s="22">
        <v>46</v>
      </c>
      <c r="G463" s="56">
        <v>1.4466666666666665</v>
      </c>
      <c r="H463" s="76"/>
      <c r="I463" s="79">
        <f t="shared" si="15"/>
        <v>0</v>
      </c>
      <c r="J463" s="78" t="str">
        <f t="shared" si="14"/>
        <v/>
      </c>
    </row>
    <row r="464" spans="1:10">
      <c r="A464" s="25">
        <v>463</v>
      </c>
      <c r="B464" s="25" t="s">
        <v>5</v>
      </c>
      <c r="C464" s="25" t="s">
        <v>4764</v>
      </c>
      <c r="D464" s="25" t="s">
        <v>312</v>
      </c>
      <c r="E464" s="42">
        <v>88044</v>
      </c>
      <c r="F464" s="22">
        <v>41</v>
      </c>
      <c r="G464" s="56">
        <v>1.54</v>
      </c>
      <c r="H464" s="76"/>
      <c r="I464" s="79">
        <f t="shared" si="15"/>
        <v>0</v>
      </c>
      <c r="J464" s="78" t="str">
        <f t="shared" si="14"/>
        <v/>
      </c>
    </row>
    <row r="465" spans="1:10">
      <c r="A465" s="25">
        <v>464</v>
      </c>
      <c r="B465" s="25" t="s">
        <v>5</v>
      </c>
      <c r="C465" s="25" t="s">
        <v>12306</v>
      </c>
      <c r="D465" s="25" t="s">
        <v>66</v>
      </c>
      <c r="E465" s="42">
        <v>81352</v>
      </c>
      <c r="F465" s="22">
        <v>91</v>
      </c>
      <c r="G465" s="56">
        <v>1.1866666666666668</v>
      </c>
      <c r="H465" s="76"/>
      <c r="I465" s="79">
        <f t="shared" si="15"/>
        <v>0</v>
      </c>
      <c r="J465" s="78" t="str">
        <f t="shared" si="14"/>
        <v/>
      </c>
    </row>
    <row r="466" spans="1:10">
      <c r="A466" s="25">
        <v>465</v>
      </c>
      <c r="B466" s="25" t="s">
        <v>5</v>
      </c>
      <c r="C466" s="25" t="s">
        <v>12305</v>
      </c>
      <c r="D466" s="25" t="s">
        <v>12304</v>
      </c>
      <c r="E466" s="42">
        <v>210</v>
      </c>
      <c r="F466" s="24">
        <v>5</v>
      </c>
      <c r="G466" s="56">
        <v>180</v>
      </c>
      <c r="H466" s="76"/>
      <c r="I466" s="79">
        <f t="shared" si="15"/>
        <v>0</v>
      </c>
      <c r="J466" s="78" t="str">
        <f t="shared" si="14"/>
        <v/>
      </c>
    </row>
    <row r="467" spans="1:10">
      <c r="A467" s="25">
        <v>466</v>
      </c>
      <c r="B467" s="25" t="s">
        <v>5</v>
      </c>
      <c r="C467" s="25" t="s">
        <v>12303</v>
      </c>
      <c r="D467" s="25" t="s">
        <v>818</v>
      </c>
      <c r="E467" s="42">
        <v>86271</v>
      </c>
      <c r="F467" s="24">
        <v>5</v>
      </c>
      <c r="G467" s="56">
        <v>88.40666666666668</v>
      </c>
      <c r="H467" s="76"/>
      <c r="I467" s="79">
        <f t="shared" si="15"/>
        <v>0</v>
      </c>
      <c r="J467" s="78" t="str">
        <f t="shared" si="14"/>
        <v/>
      </c>
    </row>
    <row r="468" spans="1:10">
      <c r="A468" s="25">
        <v>467</v>
      </c>
      <c r="B468" s="25" t="s">
        <v>5</v>
      </c>
      <c r="C468" s="25" t="s">
        <v>12302</v>
      </c>
      <c r="D468" s="25" t="s">
        <v>666</v>
      </c>
      <c r="E468" s="42">
        <v>81343</v>
      </c>
      <c r="F468" s="22">
        <v>20</v>
      </c>
      <c r="G468" s="56">
        <v>5.3033333333333337</v>
      </c>
      <c r="H468" s="76"/>
      <c r="I468" s="79">
        <f t="shared" si="15"/>
        <v>0</v>
      </c>
      <c r="J468" s="78" t="str">
        <f t="shared" si="14"/>
        <v/>
      </c>
    </row>
    <row r="469" spans="1:10">
      <c r="A469" s="25">
        <v>468</v>
      </c>
      <c r="B469" s="25" t="s">
        <v>5</v>
      </c>
      <c r="C469" s="25" t="s">
        <v>4740</v>
      </c>
      <c r="D469" s="25" t="s">
        <v>96</v>
      </c>
      <c r="E469" s="42">
        <v>81343</v>
      </c>
      <c r="F469" s="22">
        <v>189</v>
      </c>
      <c r="G469" s="56">
        <v>0.5099999999999999</v>
      </c>
      <c r="H469" s="76"/>
      <c r="I469" s="79">
        <f t="shared" si="15"/>
        <v>0</v>
      </c>
      <c r="J469" s="78" t="str">
        <f t="shared" si="14"/>
        <v/>
      </c>
    </row>
    <row r="470" spans="1:10">
      <c r="A470" s="25">
        <v>469</v>
      </c>
      <c r="B470" s="25" t="s">
        <v>5</v>
      </c>
      <c r="C470" s="25" t="s">
        <v>11211</v>
      </c>
      <c r="D470" s="25" t="s">
        <v>96</v>
      </c>
      <c r="E470" s="42">
        <v>81343</v>
      </c>
      <c r="F470" s="22">
        <v>73</v>
      </c>
      <c r="G470" s="56">
        <v>0.86</v>
      </c>
      <c r="H470" s="76"/>
      <c r="I470" s="79">
        <f t="shared" si="15"/>
        <v>0</v>
      </c>
      <c r="J470" s="78" t="str">
        <f t="shared" si="14"/>
        <v/>
      </c>
    </row>
    <row r="471" spans="1:10">
      <c r="A471" s="25">
        <v>470</v>
      </c>
      <c r="B471" s="25" t="s">
        <v>5</v>
      </c>
      <c r="C471" s="25" t="s">
        <v>12301</v>
      </c>
      <c r="D471" s="25" t="s">
        <v>12300</v>
      </c>
      <c r="E471" s="42">
        <v>91929</v>
      </c>
      <c r="F471" s="22">
        <v>118</v>
      </c>
      <c r="G471" s="56">
        <v>11.073333333333332</v>
      </c>
      <c r="H471" s="76"/>
      <c r="I471" s="79">
        <f t="shared" si="15"/>
        <v>0</v>
      </c>
      <c r="J471" s="78" t="str">
        <f t="shared" si="14"/>
        <v/>
      </c>
    </row>
    <row r="472" spans="1:10">
      <c r="A472" s="25">
        <v>471</v>
      </c>
      <c r="B472" s="25" t="s">
        <v>5</v>
      </c>
      <c r="C472" s="25" t="s">
        <v>12299</v>
      </c>
      <c r="D472" s="25" t="s">
        <v>12225</v>
      </c>
      <c r="E472" s="42" t="s">
        <v>2812</v>
      </c>
      <c r="F472" s="22">
        <v>18</v>
      </c>
      <c r="G472" s="56">
        <v>12.66</v>
      </c>
      <c r="H472" s="76"/>
      <c r="I472" s="79">
        <f t="shared" si="15"/>
        <v>0</v>
      </c>
      <c r="J472" s="78" t="str">
        <f t="shared" si="14"/>
        <v/>
      </c>
    </row>
    <row r="473" spans="1:10">
      <c r="A473" s="25">
        <v>472</v>
      </c>
      <c r="B473" s="25" t="s">
        <v>5</v>
      </c>
      <c r="C473" s="25" t="s">
        <v>12298</v>
      </c>
      <c r="D473" s="25" t="s">
        <v>1938</v>
      </c>
      <c r="E473" s="42">
        <v>81343</v>
      </c>
      <c r="F473" s="22">
        <v>78</v>
      </c>
      <c r="G473" s="56">
        <v>2.15</v>
      </c>
      <c r="H473" s="76"/>
      <c r="I473" s="79">
        <f t="shared" si="15"/>
        <v>0</v>
      </c>
      <c r="J473" s="78" t="str">
        <f t="shared" si="14"/>
        <v/>
      </c>
    </row>
    <row r="474" spans="1:10">
      <c r="A474" s="25">
        <v>473</v>
      </c>
      <c r="B474" s="25" t="s">
        <v>5</v>
      </c>
      <c r="C474" s="25" t="s">
        <v>12297</v>
      </c>
      <c r="D474" s="25" t="s">
        <v>12296</v>
      </c>
      <c r="E474" s="42">
        <v>81343</v>
      </c>
      <c r="F474" s="22">
        <v>5</v>
      </c>
      <c r="G474" s="56">
        <v>13.019999999999998</v>
      </c>
      <c r="H474" s="76"/>
      <c r="I474" s="79">
        <f t="shared" si="15"/>
        <v>0</v>
      </c>
      <c r="J474" s="78" t="str">
        <f t="shared" si="14"/>
        <v/>
      </c>
    </row>
    <row r="475" spans="1:10">
      <c r="A475" s="25">
        <v>474</v>
      </c>
      <c r="B475" s="25" t="s">
        <v>5</v>
      </c>
      <c r="C475" s="25" t="s">
        <v>12294</v>
      </c>
      <c r="D475" s="25" t="s">
        <v>12081</v>
      </c>
      <c r="E475" s="42">
        <v>81343</v>
      </c>
      <c r="F475" s="22">
        <v>18</v>
      </c>
      <c r="G475" s="56">
        <v>11.116666666666667</v>
      </c>
      <c r="H475" s="76"/>
      <c r="I475" s="79">
        <f t="shared" si="15"/>
        <v>0</v>
      </c>
      <c r="J475" s="78" t="str">
        <f t="shared" si="14"/>
        <v/>
      </c>
    </row>
    <row r="476" spans="1:10">
      <c r="A476" s="25">
        <v>475</v>
      </c>
      <c r="B476" s="25" t="s">
        <v>5</v>
      </c>
      <c r="C476" s="25" t="s">
        <v>12293</v>
      </c>
      <c r="D476" s="25" t="s">
        <v>12081</v>
      </c>
      <c r="E476" s="42">
        <v>81343</v>
      </c>
      <c r="F476" s="22">
        <v>32</v>
      </c>
      <c r="G476" s="56">
        <v>7.9499999999999993</v>
      </c>
      <c r="H476" s="76"/>
      <c r="I476" s="79">
        <f t="shared" si="15"/>
        <v>0</v>
      </c>
      <c r="J476" s="78" t="str">
        <f t="shared" si="14"/>
        <v/>
      </c>
    </row>
    <row r="477" spans="1:10">
      <c r="A477" s="25">
        <v>476</v>
      </c>
      <c r="B477" s="25" t="s">
        <v>5</v>
      </c>
      <c r="C477" s="25" t="s">
        <v>12292</v>
      </c>
      <c r="D477" s="25" t="s">
        <v>12291</v>
      </c>
      <c r="E477" s="42" t="s">
        <v>12228</v>
      </c>
      <c r="F477" s="24">
        <v>5</v>
      </c>
      <c r="G477" s="56">
        <v>24.69</v>
      </c>
      <c r="H477" s="76"/>
      <c r="I477" s="79">
        <f t="shared" si="15"/>
        <v>0</v>
      </c>
      <c r="J477" s="78" t="str">
        <f t="shared" si="14"/>
        <v/>
      </c>
    </row>
    <row r="478" spans="1:10">
      <c r="A478" s="25">
        <v>477</v>
      </c>
      <c r="B478" s="25" t="s">
        <v>5</v>
      </c>
      <c r="C478" s="25" t="s">
        <v>4696</v>
      </c>
      <c r="D478" s="25" t="s">
        <v>724</v>
      </c>
      <c r="E478" s="42">
        <v>81346</v>
      </c>
      <c r="F478" s="24">
        <v>5</v>
      </c>
      <c r="G478" s="56">
        <v>396.85999999999996</v>
      </c>
      <c r="H478" s="76"/>
      <c r="I478" s="79">
        <f t="shared" si="15"/>
        <v>0</v>
      </c>
      <c r="J478" s="78" t="str">
        <f t="shared" si="14"/>
        <v/>
      </c>
    </row>
    <row r="479" spans="1:10">
      <c r="A479" s="25">
        <v>478</v>
      </c>
      <c r="B479" s="25" t="s">
        <v>5</v>
      </c>
      <c r="C479" s="25" t="s">
        <v>12290</v>
      </c>
      <c r="D479" s="25" t="s">
        <v>12289</v>
      </c>
      <c r="E479" s="42" t="s">
        <v>12288</v>
      </c>
      <c r="F479" s="22">
        <v>360</v>
      </c>
      <c r="G479" s="56">
        <v>35</v>
      </c>
      <c r="H479" s="76"/>
      <c r="I479" s="79">
        <f t="shared" si="15"/>
        <v>0</v>
      </c>
      <c r="J479" s="78" t="str">
        <f t="shared" si="14"/>
        <v/>
      </c>
    </row>
    <row r="480" spans="1:10">
      <c r="A480" s="25">
        <v>479</v>
      </c>
      <c r="B480" s="25" t="s">
        <v>5</v>
      </c>
      <c r="C480" s="25" t="s">
        <v>12287</v>
      </c>
      <c r="D480" s="25" t="s">
        <v>12286</v>
      </c>
      <c r="E480" s="42">
        <v>24692</v>
      </c>
      <c r="F480" s="22">
        <v>6</v>
      </c>
      <c r="G480" s="56">
        <v>116.82</v>
      </c>
      <c r="H480" s="76"/>
      <c r="I480" s="79">
        <f t="shared" si="15"/>
        <v>0</v>
      </c>
      <c r="J480" s="78" t="str">
        <f t="shared" si="14"/>
        <v/>
      </c>
    </row>
    <row r="481" spans="1:10">
      <c r="A481" s="25">
        <v>480</v>
      </c>
      <c r="B481" s="25" t="s">
        <v>5</v>
      </c>
      <c r="C481" s="25" t="s">
        <v>12285</v>
      </c>
      <c r="D481" s="25" t="s">
        <v>12284</v>
      </c>
      <c r="E481" s="42">
        <v>24692</v>
      </c>
      <c r="F481" s="22">
        <v>87</v>
      </c>
      <c r="G481" s="56">
        <v>500</v>
      </c>
      <c r="H481" s="76"/>
      <c r="I481" s="79">
        <f t="shared" si="15"/>
        <v>0</v>
      </c>
      <c r="J481" s="78" t="str">
        <f t="shared" si="14"/>
        <v/>
      </c>
    </row>
    <row r="482" spans="1:10">
      <c r="A482" s="25">
        <v>481</v>
      </c>
      <c r="B482" s="25" t="s">
        <v>5</v>
      </c>
      <c r="C482" s="25" t="s">
        <v>12283</v>
      </c>
      <c r="D482" s="25" t="s">
        <v>12282</v>
      </c>
      <c r="E482" s="42">
        <v>24692</v>
      </c>
      <c r="F482" s="22">
        <v>13</v>
      </c>
      <c r="G482" s="56">
        <v>514.64</v>
      </c>
      <c r="H482" s="76"/>
      <c r="I482" s="79">
        <f t="shared" si="15"/>
        <v>0</v>
      </c>
      <c r="J482" s="78" t="str">
        <f t="shared" si="14"/>
        <v/>
      </c>
    </row>
    <row r="483" spans="1:10">
      <c r="A483" s="25">
        <v>482</v>
      </c>
      <c r="B483" s="25" t="s">
        <v>5</v>
      </c>
      <c r="C483" s="25" t="s">
        <v>12281</v>
      </c>
      <c r="D483" s="25" t="s">
        <v>12280</v>
      </c>
      <c r="E483" s="42">
        <v>24692</v>
      </c>
      <c r="F483" s="22">
        <v>113</v>
      </c>
      <c r="G483" s="56">
        <v>496.34</v>
      </c>
      <c r="H483" s="76"/>
      <c r="I483" s="79">
        <f t="shared" si="15"/>
        <v>0</v>
      </c>
      <c r="J483" s="78" t="str">
        <f t="shared" si="14"/>
        <v/>
      </c>
    </row>
    <row r="484" spans="1:10">
      <c r="A484" s="25">
        <v>483</v>
      </c>
      <c r="B484" s="25" t="s">
        <v>5</v>
      </c>
      <c r="C484" s="25" t="s">
        <v>12279</v>
      </c>
      <c r="D484" s="25" t="s">
        <v>2344</v>
      </c>
      <c r="E484" s="42">
        <v>24692</v>
      </c>
      <c r="F484" s="22">
        <v>72</v>
      </c>
      <c r="G484" s="56">
        <v>263.23</v>
      </c>
      <c r="H484" s="76"/>
      <c r="I484" s="79">
        <f t="shared" si="15"/>
        <v>0</v>
      </c>
      <c r="J484" s="78" t="str">
        <f t="shared" si="14"/>
        <v/>
      </c>
    </row>
    <row r="485" spans="1:10">
      <c r="A485" s="25">
        <v>484</v>
      </c>
      <c r="B485" s="25" t="s">
        <v>5</v>
      </c>
      <c r="C485" s="25" t="s">
        <v>12278</v>
      </c>
      <c r="D485" s="25" t="s">
        <v>2103</v>
      </c>
      <c r="E485" s="42">
        <v>24692</v>
      </c>
      <c r="F485" s="22">
        <v>116</v>
      </c>
      <c r="G485" s="56">
        <v>3.9</v>
      </c>
      <c r="H485" s="76"/>
      <c r="I485" s="79">
        <f t="shared" si="15"/>
        <v>0</v>
      </c>
      <c r="J485" s="78" t="str">
        <f t="shared" si="14"/>
        <v/>
      </c>
    </row>
    <row r="486" spans="1:10">
      <c r="A486" s="25">
        <v>485</v>
      </c>
      <c r="B486" s="25" t="s">
        <v>5</v>
      </c>
      <c r="C486" s="25" t="s">
        <v>12276</v>
      </c>
      <c r="D486" s="25" t="s">
        <v>12275</v>
      </c>
      <c r="E486" s="42">
        <v>24692</v>
      </c>
      <c r="F486" s="22">
        <v>136</v>
      </c>
      <c r="G486" s="56">
        <v>24.74</v>
      </c>
      <c r="H486" s="76"/>
      <c r="I486" s="79">
        <f t="shared" si="15"/>
        <v>0</v>
      </c>
      <c r="J486" s="78" t="str">
        <f t="shared" si="14"/>
        <v/>
      </c>
    </row>
    <row r="487" spans="1:10">
      <c r="A487" s="25">
        <v>486</v>
      </c>
      <c r="B487" s="25" t="s">
        <v>5</v>
      </c>
      <c r="C487" s="25" t="s">
        <v>12274</v>
      </c>
      <c r="D487" s="25" t="s">
        <v>2103</v>
      </c>
      <c r="E487" s="42">
        <v>30917</v>
      </c>
      <c r="F487" s="22">
        <v>42</v>
      </c>
      <c r="G487" s="56">
        <v>10.91</v>
      </c>
      <c r="H487" s="76"/>
      <c r="I487" s="79">
        <f t="shared" si="15"/>
        <v>0</v>
      </c>
      <c r="J487" s="78" t="str">
        <f t="shared" si="14"/>
        <v/>
      </c>
    </row>
    <row r="488" spans="1:10">
      <c r="A488" s="25">
        <v>487</v>
      </c>
      <c r="B488" s="25" t="s">
        <v>5</v>
      </c>
      <c r="C488" s="25" t="s">
        <v>12273</v>
      </c>
      <c r="D488" s="25" t="s">
        <v>12272</v>
      </c>
      <c r="E488" s="42">
        <v>55972</v>
      </c>
      <c r="F488" s="22">
        <v>5</v>
      </c>
      <c r="G488" s="56">
        <v>81.680000000000007</v>
      </c>
      <c r="H488" s="76"/>
      <c r="I488" s="79">
        <f t="shared" si="15"/>
        <v>0</v>
      </c>
      <c r="J488" s="78" t="str">
        <f t="shared" si="14"/>
        <v/>
      </c>
    </row>
    <row r="489" spans="1:10">
      <c r="A489" s="25">
        <v>488</v>
      </c>
      <c r="B489" s="25" t="s">
        <v>5</v>
      </c>
      <c r="C489" s="25" t="s">
        <v>12271</v>
      </c>
      <c r="D489" s="25" t="s">
        <v>1399</v>
      </c>
      <c r="E489" s="42">
        <v>72914</v>
      </c>
      <c r="F489" s="22">
        <v>45</v>
      </c>
      <c r="G489" s="56">
        <v>96.18</v>
      </c>
      <c r="H489" s="76"/>
      <c r="I489" s="79">
        <f t="shared" si="15"/>
        <v>0</v>
      </c>
      <c r="J489" s="78" t="str">
        <f t="shared" si="14"/>
        <v/>
      </c>
    </row>
    <row r="490" spans="1:10">
      <c r="A490" s="25">
        <v>489</v>
      </c>
      <c r="B490" s="25" t="s">
        <v>5</v>
      </c>
      <c r="C490" s="25" t="s">
        <v>4626</v>
      </c>
      <c r="D490" s="25" t="s">
        <v>12054</v>
      </c>
      <c r="E490" s="42" t="s">
        <v>4613</v>
      </c>
      <c r="F490" s="22">
        <v>94</v>
      </c>
      <c r="G490" s="56">
        <v>0.57999999999999996</v>
      </c>
      <c r="H490" s="76"/>
      <c r="I490" s="79">
        <f t="shared" si="15"/>
        <v>0</v>
      </c>
      <c r="J490" s="78" t="str">
        <f t="shared" si="14"/>
        <v/>
      </c>
    </row>
    <row r="491" spans="1:10">
      <c r="A491" s="25">
        <v>490</v>
      </c>
      <c r="B491" s="25" t="s">
        <v>5</v>
      </c>
      <c r="C491" s="25" t="s">
        <v>12270</v>
      </c>
      <c r="D491" s="25" t="s">
        <v>315</v>
      </c>
      <c r="E491" s="42" t="s">
        <v>230</v>
      </c>
      <c r="F491" s="22">
        <v>7</v>
      </c>
      <c r="G491" s="56">
        <v>45</v>
      </c>
      <c r="H491" s="76"/>
      <c r="I491" s="79">
        <f t="shared" si="15"/>
        <v>0</v>
      </c>
      <c r="J491" s="78" t="str">
        <f t="shared" si="14"/>
        <v/>
      </c>
    </row>
    <row r="492" spans="1:10">
      <c r="A492" s="25">
        <v>491</v>
      </c>
      <c r="B492" s="25" t="s">
        <v>5</v>
      </c>
      <c r="C492" s="25" t="s">
        <v>12269</v>
      </c>
      <c r="D492" s="25" t="s">
        <v>12268</v>
      </c>
      <c r="E492" s="42" t="s">
        <v>6959</v>
      </c>
      <c r="F492" s="22">
        <v>14</v>
      </c>
      <c r="G492" s="56">
        <v>5.13</v>
      </c>
      <c r="H492" s="76"/>
      <c r="I492" s="79">
        <f t="shared" si="15"/>
        <v>0</v>
      </c>
      <c r="J492" s="78" t="str">
        <f t="shared" si="14"/>
        <v/>
      </c>
    </row>
    <row r="493" spans="1:10">
      <c r="A493" s="25">
        <v>492</v>
      </c>
      <c r="B493" s="25" t="s">
        <v>5</v>
      </c>
      <c r="C493" s="25" t="s">
        <v>12267</v>
      </c>
      <c r="D493" s="25" t="s">
        <v>12266</v>
      </c>
      <c r="E493" s="42" t="s">
        <v>12102</v>
      </c>
      <c r="F493" s="24">
        <v>5</v>
      </c>
      <c r="G493" s="56">
        <v>50.98</v>
      </c>
      <c r="H493" s="76"/>
      <c r="I493" s="79">
        <f t="shared" si="15"/>
        <v>0</v>
      </c>
      <c r="J493" s="78" t="str">
        <f t="shared" si="14"/>
        <v/>
      </c>
    </row>
    <row r="494" spans="1:10">
      <c r="A494" s="25">
        <v>493</v>
      </c>
      <c r="B494" s="25" t="s">
        <v>5</v>
      </c>
      <c r="C494" s="25" t="s">
        <v>12265</v>
      </c>
      <c r="D494" s="25" t="s">
        <v>612</v>
      </c>
      <c r="E494" s="42" t="s">
        <v>2812</v>
      </c>
      <c r="F494" s="22">
        <v>89</v>
      </c>
      <c r="G494" s="56">
        <v>44.63</v>
      </c>
      <c r="H494" s="76"/>
      <c r="I494" s="79">
        <f t="shared" si="15"/>
        <v>0</v>
      </c>
      <c r="J494" s="78" t="str">
        <f t="shared" si="14"/>
        <v/>
      </c>
    </row>
    <row r="495" spans="1:10">
      <c r="A495" s="25">
        <v>494</v>
      </c>
      <c r="B495" s="25" t="s">
        <v>5</v>
      </c>
      <c r="C495" s="25" t="s">
        <v>12265</v>
      </c>
      <c r="D495" s="25" t="s">
        <v>612</v>
      </c>
      <c r="E495" s="42">
        <v>91929</v>
      </c>
      <c r="F495" s="22">
        <v>3190</v>
      </c>
      <c r="G495" s="56">
        <v>24.7</v>
      </c>
      <c r="H495" s="76"/>
      <c r="I495" s="79">
        <f t="shared" si="15"/>
        <v>0</v>
      </c>
      <c r="J495" s="78" t="str">
        <f t="shared" si="14"/>
        <v/>
      </c>
    </row>
    <row r="496" spans="1:10">
      <c r="A496" s="25">
        <v>495</v>
      </c>
      <c r="B496" s="25" t="s">
        <v>5</v>
      </c>
      <c r="C496" s="25" t="s">
        <v>12264</v>
      </c>
      <c r="D496" s="25" t="s">
        <v>11919</v>
      </c>
      <c r="E496" s="42" t="s">
        <v>12263</v>
      </c>
      <c r="F496" s="22">
        <v>8</v>
      </c>
      <c r="G496" s="56">
        <v>10.17</v>
      </c>
      <c r="H496" s="76"/>
      <c r="I496" s="79">
        <f t="shared" si="15"/>
        <v>0</v>
      </c>
      <c r="J496" s="78" t="str">
        <f t="shared" si="14"/>
        <v/>
      </c>
    </row>
    <row r="497" spans="1:10">
      <c r="A497" s="25">
        <v>496</v>
      </c>
      <c r="B497" s="25" t="s">
        <v>5</v>
      </c>
      <c r="C497" s="25" t="s">
        <v>12262</v>
      </c>
      <c r="D497" s="25" t="s">
        <v>12261</v>
      </c>
      <c r="E497" s="42">
        <v>24692</v>
      </c>
      <c r="F497" s="22">
        <v>147</v>
      </c>
      <c r="G497" s="56">
        <v>1100</v>
      </c>
      <c r="H497" s="76"/>
      <c r="I497" s="79">
        <f t="shared" si="15"/>
        <v>0</v>
      </c>
      <c r="J497" s="78" t="str">
        <f t="shared" si="14"/>
        <v/>
      </c>
    </row>
    <row r="498" spans="1:10">
      <c r="A498" s="25">
        <v>497</v>
      </c>
      <c r="B498" s="25" t="s">
        <v>5</v>
      </c>
      <c r="C498" s="25" t="s">
        <v>12260</v>
      </c>
      <c r="D498" s="25" t="s">
        <v>75</v>
      </c>
      <c r="E498" s="42">
        <v>24692</v>
      </c>
      <c r="F498" s="22">
        <v>448</v>
      </c>
      <c r="G498" s="56">
        <v>4</v>
      </c>
      <c r="H498" s="76"/>
      <c r="I498" s="79">
        <f t="shared" si="15"/>
        <v>0</v>
      </c>
      <c r="J498" s="78" t="str">
        <f t="shared" si="14"/>
        <v/>
      </c>
    </row>
    <row r="499" spans="1:10">
      <c r="A499" s="25">
        <v>498</v>
      </c>
      <c r="B499" s="25" t="s">
        <v>5</v>
      </c>
      <c r="C499" s="25" t="s">
        <v>12259</v>
      </c>
      <c r="D499" s="25" t="s">
        <v>75</v>
      </c>
      <c r="E499" s="42">
        <v>24692</v>
      </c>
      <c r="F499" s="22">
        <v>22</v>
      </c>
      <c r="G499" s="56">
        <v>2.4500000000000002</v>
      </c>
      <c r="H499" s="76"/>
      <c r="I499" s="79">
        <f t="shared" si="15"/>
        <v>0</v>
      </c>
      <c r="J499" s="78" t="str">
        <f t="shared" si="14"/>
        <v/>
      </c>
    </row>
    <row r="500" spans="1:10">
      <c r="A500" s="25">
        <v>499</v>
      </c>
      <c r="B500" s="25" t="s">
        <v>5</v>
      </c>
      <c r="C500" s="25" t="s">
        <v>12258</v>
      </c>
      <c r="D500" s="25" t="s">
        <v>75</v>
      </c>
      <c r="E500" s="42">
        <v>24692</v>
      </c>
      <c r="F500" s="22">
        <v>33</v>
      </c>
      <c r="G500" s="56">
        <v>12.3</v>
      </c>
      <c r="H500" s="76"/>
      <c r="I500" s="79">
        <f t="shared" si="15"/>
        <v>0</v>
      </c>
      <c r="J500" s="78" t="str">
        <f t="shared" si="14"/>
        <v/>
      </c>
    </row>
    <row r="501" spans="1:10">
      <c r="A501" s="25">
        <v>500</v>
      </c>
      <c r="B501" s="25" t="s">
        <v>5</v>
      </c>
      <c r="C501" s="25" t="s">
        <v>12257</v>
      </c>
      <c r="D501" s="25" t="s">
        <v>12256</v>
      </c>
      <c r="E501" s="42">
        <v>30917</v>
      </c>
      <c r="F501" s="22">
        <v>22</v>
      </c>
      <c r="G501" s="56">
        <v>204</v>
      </c>
      <c r="H501" s="76"/>
      <c r="I501" s="79">
        <f t="shared" si="15"/>
        <v>0</v>
      </c>
      <c r="J501" s="78" t="str">
        <f t="shared" si="14"/>
        <v/>
      </c>
    </row>
    <row r="502" spans="1:10">
      <c r="A502" s="25">
        <v>501</v>
      </c>
      <c r="B502" s="25" t="s">
        <v>5</v>
      </c>
      <c r="C502" s="25" t="s">
        <v>12255</v>
      </c>
      <c r="D502" s="25" t="s">
        <v>11578</v>
      </c>
      <c r="E502" s="42">
        <v>47038</v>
      </c>
      <c r="F502" s="22">
        <v>16</v>
      </c>
      <c r="G502" s="56">
        <v>14.773333333333332</v>
      </c>
      <c r="H502" s="76"/>
      <c r="I502" s="79">
        <f t="shared" si="15"/>
        <v>0</v>
      </c>
      <c r="J502" s="78" t="str">
        <f t="shared" si="14"/>
        <v/>
      </c>
    </row>
    <row r="503" spans="1:10">
      <c r="A503" s="25">
        <v>502</v>
      </c>
      <c r="B503" s="25" t="s">
        <v>5</v>
      </c>
      <c r="C503" s="25" t="s">
        <v>12254</v>
      </c>
      <c r="D503" s="25" t="s">
        <v>12253</v>
      </c>
      <c r="E503" s="42">
        <v>47038</v>
      </c>
      <c r="F503" s="22">
        <v>23</v>
      </c>
      <c r="G503" s="56">
        <v>35.520000000000003</v>
      </c>
      <c r="H503" s="76"/>
      <c r="I503" s="79">
        <f t="shared" si="15"/>
        <v>0</v>
      </c>
      <c r="J503" s="78" t="str">
        <f t="shared" si="14"/>
        <v/>
      </c>
    </row>
    <row r="504" spans="1:10">
      <c r="A504" s="25">
        <v>503</v>
      </c>
      <c r="B504" s="25" t="s">
        <v>5</v>
      </c>
      <c r="C504" s="25" t="s">
        <v>12252</v>
      </c>
      <c r="D504" s="25" t="s">
        <v>11578</v>
      </c>
      <c r="E504" s="42">
        <v>47038</v>
      </c>
      <c r="F504" s="22">
        <v>6</v>
      </c>
      <c r="G504" s="56">
        <v>19.95</v>
      </c>
      <c r="H504" s="76"/>
      <c r="I504" s="79">
        <f t="shared" si="15"/>
        <v>0</v>
      </c>
      <c r="J504" s="78" t="str">
        <f t="shared" si="14"/>
        <v/>
      </c>
    </row>
    <row r="505" spans="1:10">
      <c r="A505" s="25">
        <v>504</v>
      </c>
      <c r="B505" s="25" t="s">
        <v>5</v>
      </c>
      <c r="C505" s="25" t="s">
        <v>12251</v>
      </c>
      <c r="D505" s="25" t="s">
        <v>11578</v>
      </c>
      <c r="E505" s="42">
        <v>47038</v>
      </c>
      <c r="F505" s="22">
        <v>100</v>
      </c>
      <c r="G505" s="56">
        <v>19.62</v>
      </c>
      <c r="H505" s="76"/>
      <c r="I505" s="79">
        <f t="shared" si="15"/>
        <v>0</v>
      </c>
      <c r="J505" s="78" t="str">
        <f t="shared" si="14"/>
        <v/>
      </c>
    </row>
    <row r="506" spans="1:10">
      <c r="A506" s="25">
        <v>505</v>
      </c>
      <c r="B506" s="25" t="s">
        <v>5</v>
      </c>
      <c r="C506" s="25" t="s">
        <v>12250</v>
      </c>
      <c r="D506" s="25" t="s">
        <v>2436</v>
      </c>
      <c r="E506" s="42" t="s">
        <v>12110</v>
      </c>
      <c r="F506" s="22">
        <v>200</v>
      </c>
      <c r="G506" s="56">
        <v>115.36</v>
      </c>
      <c r="H506" s="76"/>
      <c r="I506" s="79">
        <f t="shared" si="15"/>
        <v>0</v>
      </c>
      <c r="J506" s="78" t="str">
        <f t="shared" si="14"/>
        <v/>
      </c>
    </row>
    <row r="507" spans="1:10">
      <c r="A507" s="25">
        <v>506</v>
      </c>
      <c r="B507" s="25" t="s">
        <v>5</v>
      </c>
      <c r="C507" s="25" t="s">
        <v>12249</v>
      </c>
      <c r="D507" s="25" t="s">
        <v>2314</v>
      </c>
      <c r="E507" s="42" t="s">
        <v>12248</v>
      </c>
      <c r="F507" s="22">
        <v>21</v>
      </c>
      <c r="G507" s="56">
        <v>29.8</v>
      </c>
      <c r="H507" s="76"/>
      <c r="I507" s="79">
        <f t="shared" si="15"/>
        <v>0</v>
      </c>
      <c r="J507" s="78" t="str">
        <f t="shared" si="14"/>
        <v/>
      </c>
    </row>
    <row r="508" spans="1:10">
      <c r="A508" s="25">
        <v>507</v>
      </c>
      <c r="B508" s="25" t="s">
        <v>5</v>
      </c>
      <c r="C508" s="25" t="s">
        <v>12247</v>
      </c>
      <c r="D508" s="25" t="s">
        <v>1936</v>
      </c>
      <c r="E508" s="42" t="s">
        <v>3562</v>
      </c>
      <c r="F508" s="24">
        <v>5</v>
      </c>
      <c r="G508" s="56">
        <v>356.93</v>
      </c>
      <c r="H508" s="76"/>
      <c r="I508" s="79">
        <f t="shared" si="15"/>
        <v>0</v>
      </c>
      <c r="J508" s="78" t="str">
        <f t="shared" si="14"/>
        <v/>
      </c>
    </row>
    <row r="509" spans="1:10">
      <c r="A509" s="25">
        <v>508</v>
      </c>
      <c r="B509" s="25" t="s">
        <v>5</v>
      </c>
      <c r="C509" s="25" t="s">
        <v>12246</v>
      </c>
      <c r="D509" s="25" t="s">
        <v>1160</v>
      </c>
      <c r="E509" s="42" t="s">
        <v>4539</v>
      </c>
      <c r="F509" s="22">
        <v>146</v>
      </c>
      <c r="G509" s="56">
        <v>18.25</v>
      </c>
      <c r="H509" s="76"/>
      <c r="I509" s="79">
        <f t="shared" si="15"/>
        <v>0</v>
      </c>
      <c r="J509" s="78" t="str">
        <f t="shared" si="14"/>
        <v/>
      </c>
    </row>
    <row r="510" spans="1:10">
      <c r="A510" s="25">
        <v>509</v>
      </c>
      <c r="B510" s="25" t="s">
        <v>5</v>
      </c>
      <c r="C510" s="25" t="s">
        <v>12245</v>
      </c>
      <c r="D510" s="25" t="s">
        <v>12244</v>
      </c>
      <c r="E510" s="42">
        <v>51351</v>
      </c>
      <c r="F510" s="22">
        <v>9</v>
      </c>
      <c r="G510" s="56">
        <v>162.5</v>
      </c>
      <c r="H510" s="76"/>
      <c r="I510" s="79">
        <f t="shared" si="15"/>
        <v>0</v>
      </c>
      <c r="J510" s="78" t="str">
        <f t="shared" si="14"/>
        <v/>
      </c>
    </row>
    <row r="511" spans="1:10">
      <c r="A511" s="25">
        <v>510</v>
      </c>
      <c r="B511" s="25" t="s">
        <v>5</v>
      </c>
      <c r="C511" s="25" t="s">
        <v>12243</v>
      </c>
      <c r="D511" s="25" t="s">
        <v>10625</v>
      </c>
      <c r="E511" s="42">
        <v>22373</v>
      </c>
      <c r="F511" s="22">
        <v>67</v>
      </c>
      <c r="G511" s="56">
        <v>161.51</v>
      </c>
      <c r="H511" s="76"/>
      <c r="I511" s="79">
        <f t="shared" si="15"/>
        <v>0</v>
      </c>
      <c r="J511" s="78" t="str">
        <f t="shared" si="14"/>
        <v/>
      </c>
    </row>
    <row r="512" spans="1:10">
      <c r="A512" s="25">
        <v>511</v>
      </c>
      <c r="B512" s="25" t="s">
        <v>5</v>
      </c>
      <c r="C512" s="25" t="s">
        <v>12242</v>
      </c>
      <c r="D512" s="25" t="s">
        <v>12241</v>
      </c>
      <c r="E512" s="42">
        <v>96341</v>
      </c>
      <c r="F512" s="22">
        <v>20</v>
      </c>
      <c r="G512" s="56">
        <v>295</v>
      </c>
      <c r="H512" s="76"/>
      <c r="I512" s="79">
        <f t="shared" si="15"/>
        <v>0</v>
      </c>
      <c r="J512" s="78" t="str">
        <f t="shared" si="14"/>
        <v/>
      </c>
    </row>
    <row r="513" spans="1:10">
      <c r="A513" s="25">
        <v>512</v>
      </c>
      <c r="B513" s="25" t="s">
        <v>5</v>
      </c>
      <c r="C513" s="25" t="s">
        <v>12240</v>
      </c>
      <c r="D513" s="25" t="s">
        <v>12239</v>
      </c>
      <c r="E513" s="42">
        <v>22373</v>
      </c>
      <c r="F513" s="22">
        <v>24</v>
      </c>
      <c r="G513" s="56">
        <v>13.61</v>
      </c>
      <c r="H513" s="76"/>
      <c r="I513" s="79">
        <f t="shared" si="15"/>
        <v>0</v>
      </c>
      <c r="J513" s="78" t="str">
        <f t="shared" si="14"/>
        <v/>
      </c>
    </row>
    <row r="514" spans="1:10">
      <c r="A514" s="25">
        <v>513</v>
      </c>
      <c r="B514" s="25" t="s">
        <v>5</v>
      </c>
      <c r="C514" s="25" t="s">
        <v>12238</v>
      </c>
      <c r="D514" s="25" t="s">
        <v>12237</v>
      </c>
      <c r="E514" s="42" t="s">
        <v>12226</v>
      </c>
      <c r="F514" s="22">
        <v>170</v>
      </c>
      <c r="G514" s="56">
        <v>0.8</v>
      </c>
      <c r="H514" s="76"/>
      <c r="I514" s="79">
        <f t="shared" si="15"/>
        <v>0</v>
      </c>
      <c r="J514" s="78" t="str">
        <f t="shared" ref="J514:J577" si="16">IF(H:H&gt;G:G, "Above Estimated Unit Price", "")</f>
        <v/>
      </c>
    </row>
    <row r="515" spans="1:10">
      <c r="A515" s="25">
        <v>514</v>
      </c>
      <c r="B515" s="25" t="s">
        <v>5</v>
      </c>
      <c r="C515" s="25" t="s">
        <v>12236</v>
      </c>
      <c r="D515" s="25" t="s">
        <v>12235</v>
      </c>
      <c r="E515" s="42" t="s">
        <v>12234</v>
      </c>
      <c r="F515" s="22">
        <v>39</v>
      </c>
      <c r="G515" s="56">
        <v>97.05</v>
      </c>
      <c r="H515" s="76"/>
      <c r="I515" s="79">
        <f t="shared" ref="I515:I578" si="17">H515*F515</f>
        <v>0</v>
      </c>
      <c r="J515" s="78" t="str">
        <f t="shared" si="16"/>
        <v/>
      </c>
    </row>
    <row r="516" spans="1:10">
      <c r="A516" s="25">
        <v>515</v>
      </c>
      <c r="B516" s="25" t="s">
        <v>5</v>
      </c>
      <c r="C516" s="25" t="s">
        <v>12233</v>
      </c>
      <c r="D516" s="25" t="s">
        <v>12232</v>
      </c>
      <c r="E516" s="42" t="s">
        <v>12231</v>
      </c>
      <c r="F516" s="22">
        <v>8</v>
      </c>
      <c r="G516" s="56">
        <v>261.04000000000002</v>
      </c>
      <c r="H516" s="76"/>
      <c r="I516" s="79">
        <f t="shared" si="17"/>
        <v>0</v>
      </c>
      <c r="J516" s="78" t="str">
        <f t="shared" si="16"/>
        <v/>
      </c>
    </row>
    <row r="517" spans="1:10">
      <c r="A517" s="25">
        <v>529</v>
      </c>
      <c r="B517" s="25" t="s">
        <v>5</v>
      </c>
      <c r="C517" s="25" t="s">
        <v>12216</v>
      </c>
      <c r="D517" s="25" t="s">
        <v>12215</v>
      </c>
      <c r="E517" s="42" t="s">
        <v>884</v>
      </c>
      <c r="F517" s="22">
        <v>15</v>
      </c>
      <c r="G517" s="56">
        <v>138</v>
      </c>
      <c r="H517" s="76"/>
      <c r="I517" s="79">
        <f t="shared" si="17"/>
        <v>0</v>
      </c>
      <c r="J517" s="78" t="str">
        <f t="shared" si="16"/>
        <v/>
      </c>
    </row>
    <row r="518" spans="1:10">
      <c r="A518" s="25">
        <v>530</v>
      </c>
      <c r="B518" s="25" t="s">
        <v>5</v>
      </c>
      <c r="C518" s="25" t="s">
        <v>12214</v>
      </c>
      <c r="D518" s="25" t="s">
        <v>12213</v>
      </c>
      <c r="E518" s="42">
        <v>24975</v>
      </c>
      <c r="F518" s="22">
        <v>14</v>
      </c>
      <c r="G518" s="56">
        <v>22.5</v>
      </c>
      <c r="H518" s="76"/>
      <c r="I518" s="79">
        <f t="shared" si="17"/>
        <v>0</v>
      </c>
      <c r="J518" s="78" t="str">
        <f t="shared" si="16"/>
        <v/>
      </c>
    </row>
    <row r="519" spans="1:10">
      <c r="A519" s="25">
        <v>531</v>
      </c>
      <c r="B519" s="25" t="s">
        <v>5</v>
      </c>
      <c r="C519" s="25" t="s">
        <v>12212</v>
      </c>
      <c r="D519" s="25" t="s">
        <v>12211</v>
      </c>
      <c r="E519" s="42">
        <v>80254</v>
      </c>
      <c r="F519" s="22">
        <v>9</v>
      </c>
      <c r="G519" s="56">
        <v>121.44666666666667</v>
      </c>
      <c r="H519" s="76"/>
      <c r="I519" s="79">
        <f t="shared" si="17"/>
        <v>0</v>
      </c>
      <c r="J519" s="78" t="str">
        <f t="shared" si="16"/>
        <v/>
      </c>
    </row>
    <row r="520" spans="1:10">
      <c r="A520" s="25">
        <v>532</v>
      </c>
      <c r="B520" s="25" t="s">
        <v>5</v>
      </c>
      <c r="C520" s="25" t="s">
        <v>12210</v>
      </c>
      <c r="D520" s="25" t="s">
        <v>1160</v>
      </c>
      <c r="E520" s="42" t="s">
        <v>4539</v>
      </c>
      <c r="F520" s="24">
        <v>5</v>
      </c>
      <c r="G520" s="56">
        <v>32.26</v>
      </c>
      <c r="H520" s="76"/>
      <c r="I520" s="79">
        <f t="shared" si="17"/>
        <v>0</v>
      </c>
      <c r="J520" s="78" t="str">
        <f t="shared" si="16"/>
        <v/>
      </c>
    </row>
    <row r="521" spans="1:10">
      <c r="A521" s="25">
        <v>533</v>
      </c>
      <c r="B521" s="25" t="s">
        <v>5</v>
      </c>
      <c r="C521" s="25" t="s">
        <v>12209</v>
      </c>
      <c r="D521" s="25" t="s">
        <v>12208</v>
      </c>
      <c r="E521" s="42" t="s">
        <v>12207</v>
      </c>
      <c r="F521" s="22">
        <v>32</v>
      </c>
      <c r="G521" s="56">
        <v>2.52</v>
      </c>
      <c r="H521" s="76"/>
      <c r="I521" s="79">
        <f t="shared" si="17"/>
        <v>0</v>
      </c>
      <c r="J521" s="78" t="str">
        <f t="shared" si="16"/>
        <v/>
      </c>
    </row>
    <row r="522" spans="1:10">
      <c r="A522" s="25">
        <v>534</v>
      </c>
      <c r="B522" s="25" t="s">
        <v>5</v>
      </c>
      <c r="C522" s="25" t="s">
        <v>12206</v>
      </c>
      <c r="D522" s="25" t="s">
        <v>818</v>
      </c>
      <c r="E522" s="42">
        <v>73134</v>
      </c>
      <c r="F522" s="22">
        <v>16</v>
      </c>
      <c r="G522" s="56">
        <v>30</v>
      </c>
      <c r="H522" s="76"/>
      <c r="I522" s="79">
        <f t="shared" si="17"/>
        <v>0</v>
      </c>
      <c r="J522" s="78" t="str">
        <f t="shared" si="16"/>
        <v/>
      </c>
    </row>
    <row r="523" spans="1:10">
      <c r="A523" s="25">
        <v>535</v>
      </c>
      <c r="B523" s="25" t="s">
        <v>5</v>
      </c>
      <c r="C523" s="25" t="s">
        <v>12205</v>
      </c>
      <c r="D523" s="25" t="s">
        <v>12204</v>
      </c>
      <c r="E523" s="42">
        <v>13044</v>
      </c>
      <c r="F523" s="24">
        <v>5</v>
      </c>
      <c r="G523" s="56">
        <v>61.173333333333325</v>
      </c>
      <c r="H523" s="76"/>
      <c r="I523" s="79">
        <f t="shared" si="17"/>
        <v>0</v>
      </c>
      <c r="J523" s="78" t="str">
        <f t="shared" si="16"/>
        <v/>
      </c>
    </row>
    <row r="524" spans="1:10">
      <c r="A524" s="25">
        <v>536</v>
      </c>
      <c r="B524" s="25" t="s">
        <v>5</v>
      </c>
      <c r="C524" s="25" t="s">
        <v>4375</v>
      </c>
      <c r="D524" s="25" t="s">
        <v>11620</v>
      </c>
      <c r="E524" s="42">
        <v>72794</v>
      </c>
      <c r="F524" s="22">
        <v>88</v>
      </c>
      <c r="G524" s="56">
        <v>35.130000000000003</v>
      </c>
      <c r="H524" s="76"/>
      <c r="I524" s="79">
        <f t="shared" si="17"/>
        <v>0</v>
      </c>
      <c r="J524" s="78" t="str">
        <f t="shared" si="16"/>
        <v/>
      </c>
    </row>
    <row r="525" spans="1:10">
      <c r="A525" s="25">
        <v>537</v>
      </c>
      <c r="B525" s="25" t="s">
        <v>5</v>
      </c>
      <c r="C525" s="25" t="s">
        <v>4359</v>
      </c>
      <c r="D525" s="25" t="s">
        <v>214</v>
      </c>
      <c r="E525" s="42">
        <v>15653</v>
      </c>
      <c r="F525" s="24">
        <v>5</v>
      </c>
      <c r="G525" s="56">
        <v>31.336666666666662</v>
      </c>
      <c r="H525" s="76"/>
      <c r="I525" s="79">
        <f t="shared" si="17"/>
        <v>0</v>
      </c>
      <c r="J525" s="78" t="str">
        <f t="shared" si="16"/>
        <v/>
      </c>
    </row>
    <row r="526" spans="1:10">
      <c r="A526" s="25">
        <v>538</v>
      </c>
      <c r="B526" s="25" t="s">
        <v>5</v>
      </c>
      <c r="C526" s="25" t="s">
        <v>12203</v>
      </c>
      <c r="D526" s="25" t="s">
        <v>12202</v>
      </c>
      <c r="E526" s="42" t="s">
        <v>12201</v>
      </c>
      <c r="F526" s="22">
        <v>29</v>
      </c>
      <c r="G526" s="56">
        <v>138.64000000000001</v>
      </c>
      <c r="H526" s="76"/>
      <c r="I526" s="79">
        <f t="shared" si="17"/>
        <v>0</v>
      </c>
      <c r="J526" s="78" t="str">
        <f t="shared" si="16"/>
        <v/>
      </c>
    </row>
    <row r="527" spans="1:10">
      <c r="A527" s="25">
        <v>539</v>
      </c>
      <c r="B527" s="25" t="s">
        <v>5</v>
      </c>
      <c r="C527" s="25" t="s">
        <v>12200</v>
      </c>
      <c r="D527" s="25" t="s">
        <v>818</v>
      </c>
      <c r="E527" s="42">
        <v>73134</v>
      </c>
      <c r="F527" s="24">
        <v>5</v>
      </c>
      <c r="G527" s="56">
        <v>159</v>
      </c>
      <c r="H527" s="76"/>
      <c r="I527" s="79">
        <f t="shared" si="17"/>
        <v>0</v>
      </c>
      <c r="J527" s="78" t="str">
        <f t="shared" si="16"/>
        <v/>
      </c>
    </row>
    <row r="528" spans="1:10">
      <c r="A528" s="25">
        <v>540</v>
      </c>
      <c r="B528" s="25" t="s">
        <v>5</v>
      </c>
      <c r="C528" s="25" t="s">
        <v>12199</v>
      </c>
      <c r="D528" s="25" t="s">
        <v>764</v>
      </c>
      <c r="E528" s="42">
        <v>97613</v>
      </c>
      <c r="F528" s="22">
        <v>12</v>
      </c>
      <c r="G528" s="56">
        <v>164.41</v>
      </c>
      <c r="H528" s="76"/>
      <c r="I528" s="79">
        <f t="shared" si="17"/>
        <v>0</v>
      </c>
      <c r="J528" s="78" t="str">
        <f t="shared" si="16"/>
        <v/>
      </c>
    </row>
    <row r="529" spans="1:10">
      <c r="A529" s="25">
        <v>541</v>
      </c>
      <c r="B529" s="25" t="s">
        <v>5</v>
      </c>
      <c r="C529" s="25" t="s">
        <v>12198</v>
      </c>
      <c r="D529" s="25" t="s">
        <v>12197</v>
      </c>
      <c r="E529" s="42">
        <v>24692</v>
      </c>
      <c r="F529" s="22">
        <v>78</v>
      </c>
      <c r="G529" s="56">
        <v>11.24</v>
      </c>
      <c r="H529" s="76"/>
      <c r="I529" s="79">
        <f t="shared" si="17"/>
        <v>0</v>
      </c>
      <c r="J529" s="78" t="str">
        <f t="shared" si="16"/>
        <v/>
      </c>
    </row>
    <row r="530" spans="1:10">
      <c r="A530" s="25">
        <v>542</v>
      </c>
      <c r="B530" s="25" t="s">
        <v>5</v>
      </c>
      <c r="C530" s="25" t="s">
        <v>12196</v>
      </c>
      <c r="D530" s="25" t="s">
        <v>12195</v>
      </c>
      <c r="E530" s="42">
        <v>70847</v>
      </c>
      <c r="F530" s="22">
        <v>83</v>
      </c>
      <c r="G530" s="56">
        <v>1.21</v>
      </c>
      <c r="H530" s="76"/>
      <c r="I530" s="79">
        <f t="shared" si="17"/>
        <v>0</v>
      </c>
      <c r="J530" s="78" t="str">
        <f t="shared" si="16"/>
        <v/>
      </c>
    </row>
    <row r="531" spans="1:10">
      <c r="A531" s="25">
        <v>543</v>
      </c>
      <c r="B531" s="25" t="s">
        <v>5</v>
      </c>
      <c r="C531" s="25" t="s">
        <v>4298</v>
      </c>
      <c r="D531" s="25" t="s">
        <v>12194</v>
      </c>
      <c r="E531" s="42">
        <v>96906</v>
      </c>
      <c r="F531" s="22">
        <v>95</v>
      </c>
      <c r="G531" s="56">
        <v>33.973333333333336</v>
      </c>
      <c r="H531" s="76"/>
      <c r="I531" s="79">
        <f t="shared" si="17"/>
        <v>0</v>
      </c>
      <c r="J531" s="78" t="str">
        <f t="shared" si="16"/>
        <v/>
      </c>
    </row>
    <row r="532" spans="1:10">
      <c r="A532" s="25">
        <v>544</v>
      </c>
      <c r="B532" s="25" t="s">
        <v>5</v>
      </c>
      <c r="C532" s="25" t="s">
        <v>12193</v>
      </c>
      <c r="D532" s="25" t="s">
        <v>12098</v>
      </c>
      <c r="E532" s="42">
        <v>81349</v>
      </c>
      <c r="F532" s="24">
        <v>5</v>
      </c>
      <c r="G532" s="56">
        <v>76.493333333333325</v>
      </c>
      <c r="H532" s="76"/>
      <c r="I532" s="79">
        <f t="shared" si="17"/>
        <v>0</v>
      </c>
      <c r="J532" s="78" t="str">
        <f t="shared" si="16"/>
        <v/>
      </c>
    </row>
    <row r="533" spans="1:10">
      <c r="A533" s="25">
        <v>545</v>
      </c>
      <c r="B533" s="25" t="s">
        <v>5</v>
      </c>
      <c r="C533" s="25" t="s">
        <v>12192</v>
      </c>
      <c r="D533" s="25" t="s">
        <v>791</v>
      </c>
      <c r="E533" s="42">
        <v>144</v>
      </c>
      <c r="F533" s="22">
        <v>33</v>
      </c>
      <c r="G533" s="56">
        <v>2.8066666666666666</v>
      </c>
      <c r="H533" s="76"/>
      <c r="I533" s="79">
        <f t="shared" si="17"/>
        <v>0</v>
      </c>
      <c r="J533" s="78" t="str">
        <f t="shared" si="16"/>
        <v/>
      </c>
    </row>
    <row r="534" spans="1:10">
      <c r="A534" s="25">
        <v>546</v>
      </c>
      <c r="B534" s="25" t="s">
        <v>5</v>
      </c>
      <c r="C534" s="25" t="s">
        <v>12191</v>
      </c>
      <c r="D534" s="25" t="s">
        <v>256</v>
      </c>
      <c r="E534" s="42">
        <v>15653</v>
      </c>
      <c r="F534" s="24">
        <v>5</v>
      </c>
      <c r="G534" s="56">
        <v>26.71</v>
      </c>
      <c r="H534" s="76"/>
      <c r="I534" s="79">
        <f t="shared" si="17"/>
        <v>0</v>
      </c>
      <c r="J534" s="78" t="str">
        <f t="shared" si="16"/>
        <v/>
      </c>
    </row>
    <row r="535" spans="1:10">
      <c r="A535" s="25">
        <v>547</v>
      </c>
      <c r="B535" s="25" t="s">
        <v>5</v>
      </c>
      <c r="C535" s="25" t="s">
        <v>12190</v>
      </c>
      <c r="D535" s="25" t="s">
        <v>237</v>
      </c>
      <c r="E535" s="42">
        <v>9033</v>
      </c>
      <c r="F535" s="22">
        <v>37</v>
      </c>
      <c r="G535" s="56">
        <v>6.85</v>
      </c>
      <c r="H535" s="76"/>
      <c r="I535" s="79">
        <f t="shared" si="17"/>
        <v>0</v>
      </c>
      <c r="J535" s="78" t="str">
        <f t="shared" si="16"/>
        <v/>
      </c>
    </row>
    <row r="536" spans="1:10">
      <c r="A536" s="25">
        <v>548</v>
      </c>
      <c r="B536" s="25" t="s">
        <v>5</v>
      </c>
      <c r="C536" s="25" t="s">
        <v>12189</v>
      </c>
      <c r="D536" s="25" t="s">
        <v>12188</v>
      </c>
      <c r="E536" s="42">
        <v>9033</v>
      </c>
      <c r="F536" s="24">
        <v>5</v>
      </c>
      <c r="G536" s="56">
        <v>137.65</v>
      </c>
      <c r="H536" s="76"/>
      <c r="I536" s="79">
        <f t="shared" si="17"/>
        <v>0</v>
      </c>
      <c r="J536" s="78" t="str">
        <f t="shared" si="16"/>
        <v/>
      </c>
    </row>
    <row r="537" spans="1:10">
      <c r="A537" s="25">
        <v>549</v>
      </c>
      <c r="B537" s="25" t="s">
        <v>5</v>
      </c>
      <c r="C537" s="25" t="s">
        <v>12187</v>
      </c>
      <c r="D537" s="25" t="s">
        <v>12186</v>
      </c>
      <c r="E537" s="42">
        <v>9033</v>
      </c>
      <c r="F537" s="24">
        <v>5</v>
      </c>
      <c r="G537" s="56">
        <v>140.91</v>
      </c>
      <c r="H537" s="76"/>
      <c r="I537" s="79">
        <f t="shared" si="17"/>
        <v>0</v>
      </c>
      <c r="J537" s="78" t="str">
        <f t="shared" si="16"/>
        <v/>
      </c>
    </row>
    <row r="538" spans="1:10">
      <c r="A538" s="25">
        <v>550</v>
      </c>
      <c r="B538" s="25" t="s">
        <v>5</v>
      </c>
      <c r="C538" s="25" t="s">
        <v>12185</v>
      </c>
      <c r="D538" s="25" t="s">
        <v>12184</v>
      </c>
      <c r="E538" s="42">
        <v>9033</v>
      </c>
      <c r="F538" s="22">
        <v>18</v>
      </c>
      <c r="G538" s="56">
        <v>89.5</v>
      </c>
      <c r="H538" s="76"/>
      <c r="I538" s="79">
        <f t="shared" si="17"/>
        <v>0</v>
      </c>
      <c r="J538" s="78" t="str">
        <f t="shared" si="16"/>
        <v/>
      </c>
    </row>
    <row r="539" spans="1:10">
      <c r="A539" s="25">
        <v>551</v>
      </c>
      <c r="B539" s="25" t="s">
        <v>5</v>
      </c>
      <c r="C539" s="25" t="s">
        <v>12183</v>
      </c>
      <c r="D539" s="25" t="s">
        <v>12182</v>
      </c>
      <c r="E539" s="42">
        <v>9033</v>
      </c>
      <c r="F539" s="24">
        <v>5</v>
      </c>
      <c r="G539" s="56">
        <v>174</v>
      </c>
      <c r="H539" s="76"/>
      <c r="I539" s="79">
        <f t="shared" si="17"/>
        <v>0</v>
      </c>
      <c r="J539" s="78" t="str">
        <f t="shared" si="16"/>
        <v/>
      </c>
    </row>
    <row r="540" spans="1:10">
      <c r="A540" s="25">
        <v>552</v>
      </c>
      <c r="B540" s="25" t="s">
        <v>5</v>
      </c>
      <c r="C540" s="25" t="s">
        <v>12181</v>
      </c>
      <c r="D540" s="25" t="s">
        <v>12133</v>
      </c>
      <c r="E540" s="42">
        <v>9033</v>
      </c>
      <c r="F540" s="22">
        <v>14</v>
      </c>
      <c r="G540" s="56">
        <v>254.35</v>
      </c>
      <c r="H540" s="76"/>
      <c r="I540" s="79">
        <f t="shared" si="17"/>
        <v>0</v>
      </c>
      <c r="J540" s="78" t="str">
        <f t="shared" si="16"/>
        <v/>
      </c>
    </row>
    <row r="541" spans="1:10">
      <c r="A541" s="25">
        <v>553</v>
      </c>
      <c r="B541" s="25" t="s">
        <v>5</v>
      </c>
      <c r="C541" s="25" t="s">
        <v>12180</v>
      </c>
      <c r="D541" s="25" t="s">
        <v>12179</v>
      </c>
      <c r="E541" s="42">
        <v>59501</v>
      </c>
      <c r="F541" s="22">
        <v>6</v>
      </c>
      <c r="G541" s="56">
        <v>128.52000000000001</v>
      </c>
      <c r="H541" s="76"/>
      <c r="I541" s="79">
        <f t="shared" si="17"/>
        <v>0</v>
      </c>
      <c r="J541" s="78" t="str">
        <f t="shared" si="16"/>
        <v/>
      </c>
    </row>
    <row r="542" spans="1:10">
      <c r="A542" s="25">
        <v>554</v>
      </c>
      <c r="B542" s="25" t="s">
        <v>5</v>
      </c>
      <c r="C542" s="25" t="s">
        <v>12178</v>
      </c>
      <c r="D542" s="25" t="s">
        <v>603</v>
      </c>
      <c r="E542" s="42">
        <v>21335</v>
      </c>
      <c r="F542" s="22">
        <v>29</v>
      </c>
      <c r="G542" s="56">
        <v>12.886666666666665</v>
      </c>
      <c r="H542" s="76"/>
      <c r="I542" s="79">
        <f t="shared" si="17"/>
        <v>0</v>
      </c>
      <c r="J542" s="78" t="str">
        <f t="shared" si="16"/>
        <v/>
      </c>
    </row>
    <row r="543" spans="1:10">
      <c r="A543" s="25">
        <v>555</v>
      </c>
      <c r="B543" s="25" t="s">
        <v>5</v>
      </c>
      <c r="C543" s="25" t="s">
        <v>12177</v>
      </c>
      <c r="D543" s="25" t="s">
        <v>1003</v>
      </c>
      <c r="E543" s="42">
        <v>96906</v>
      </c>
      <c r="F543" s="22">
        <v>9</v>
      </c>
      <c r="G543" s="56">
        <v>12.69</v>
      </c>
      <c r="H543" s="76"/>
      <c r="I543" s="79">
        <f t="shared" si="17"/>
        <v>0</v>
      </c>
      <c r="J543" s="78" t="str">
        <f t="shared" si="16"/>
        <v/>
      </c>
    </row>
    <row r="544" spans="1:10">
      <c r="A544" s="25">
        <v>556</v>
      </c>
      <c r="B544" s="25" t="s">
        <v>5</v>
      </c>
      <c r="C544" s="25" t="s">
        <v>12176</v>
      </c>
      <c r="D544" s="25" t="s">
        <v>603</v>
      </c>
      <c r="E544" s="42" t="s">
        <v>12175</v>
      </c>
      <c r="F544" s="24">
        <v>5</v>
      </c>
      <c r="G544" s="56">
        <v>17.940000000000001</v>
      </c>
      <c r="H544" s="76"/>
      <c r="I544" s="79">
        <f t="shared" si="17"/>
        <v>0</v>
      </c>
      <c r="J544" s="78" t="str">
        <f t="shared" si="16"/>
        <v/>
      </c>
    </row>
    <row r="545" spans="1:10">
      <c r="A545" s="25">
        <v>557</v>
      </c>
      <c r="B545" s="25" t="s">
        <v>5</v>
      </c>
      <c r="C545" s="25" t="s">
        <v>12174</v>
      </c>
      <c r="D545" s="25" t="s">
        <v>12173</v>
      </c>
      <c r="E545" s="42" t="s">
        <v>2657</v>
      </c>
      <c r="F545" s="22">
        <v>170</v>
      </c>
      <c r="G545" s="56">
        <v>0.5</v>
      </c>
      <c r="H545" s="76"/>
      <c r="I545" s="79">
        <f t="shared" si="17"/>
        <v>0</v>
      </c>
      <c r="J545" s="78" t="str">
        <f t="shared" si="16"/>
        <v/>
      </c>
    </row>
    <row r="546" spans="1:10">
      <c r="A546" s="25">
        <v>558</v>
      </c>
      <c r="B546" s="25" t="s">
        <v>5</v>
      </c>
      <c r="C546" s="25" t="s">
        <v>12172</v>
      </c>
      <c r="D546" s="25" t="s">
        <v>12171</v>
      </c>
      <c r="E546" s="42">
        <v>51663</v>
      </c>
      <c r="F546" s="22">
        <v>6</v>
      </c>
      <c r="G546" s="56">
        <v>462.77</v>
      </c>
      <c r="H546" s="76"/>
      <c r="I546" s="79">
        <f t="shared" si="17"/>
        <v>0</v>
      </c>
      <c r="J546" s="78" t="str">
        <f t="shared" si="16"/>
        <v/>
      </c>
    </row>
    <row r="547" spans="1:10">
      <c r="A547" s="25">
        <v>559</v>
      </c>
      <c r="B547" s="25" t="s">
        <v>5</v>
      </c>
      <c r="C547" s="25" t="s">
        <v>12170</v>
      </c>
      <c r="D547" s="25" t="s">
        <v>11765</v>
      </c>
      <c r="E547" s="42">
        <v>80254</v>
      </c>
      <c r="F547" s="22">
        <v>10</v>
      </c>
      <c r="G547" s="56">
        <v>564.29</v>
      </c>
      <c r="H547" s="76"/>
      <c r="I547" s="79">
        <f t="shared" si="17"/>
        <v>0</v>
      </c>
      <c r="J547" s="78" t="str">
        <f t="shared" si="16"/>
        <v/>
      </c>
    </row>
    <row r="548" spans="1:10">
      <c r="A548" s="25">
        <v>560</v>
      </c>
      <c r="B548" s="25" t="s">
        <v>5</v>
      </c>
      <c r="C548" s="25" t="s">
        <v>12169</v>
      </c>
      <c r="D548" s="25" t="s">
        <v>12168</v>
      </c>
      <c r="E548" s="42">
        <v>80254</v>
      </c>
      <c r="F548" s="22">
        <v>5</v>
      </c>
      <c r="G548" s="56">
        <v>926.51</v>
      </c>
      <c r="H548" s="76"/>
      <c r="I548" s="79">
        <f t="shared" si="17"/>
        <v>0</v>
      </c>
      <c r="J548" s="78" t="str">
        <f t="shared" si="16"/>
        <v/>
      </c>
    </row>
    <row r="549" spans="1:10">
      <c r="A549" s="25">
        <v>561</v>
      </c>
      <c r="B549" s="25" t="s">
        <v>5</v>
      </c>
      <c r="C549" s="25" t="s">
        <v>12167</v>
      </c>
      <c r="D549" s="25" t="s">
        <v>2103</v>
      </c>
      <c r="E549" s="42" t="s">
        <v>2812</v>
      </c>
      <c r="F549" s="22">
        <v>24</v>
      </c>
      <c r="G549" s="56">
        <v>113.18</v>
      </c>
      <c r="H549" s="76"/>
      <c r="I549" s="79">
        <f t="shared" si="17"/>
        <v>0</v>
      </c>
      <c r="J549" s="78" t="str">
        <f t="shared" si="16"/>
        <v/>
      </c>
    </row>
    <row r="550" spans="1:10">
      <c r="A550" s="25">
        <v>562</v>
      </c>
      <c r="B550" s="25" t="s">
        <v>5</v>
      </c>
      <c r="C550" s="25" t="s">
        <v>12166</v>
      </c>
      <c r="D550" s="25" t="s">
        <v>12160</v>
      </c>
      <c r="E550" s="42">
        <v>80254</v>
      </c>
      <c r="F550" s="22">
        <v>7</v>
      </c>
      <c r="G550" s="56">
        <v>71.67</v>
      </c>
      <c r="H550" s="76"/>
      <c r="I550" s="79">
        <f t="shared" si="17"/>
        <v>0</v>
      </c>
      <c r="J550" s="78" t="str">
        <f t="shared" si="16"/>
        <v/>
      </c>
    </row>
    <row r="551" spans="1:10">
      <c r="A551" s="25">
        <v>563</v>
      </c>
      <c r="B551" s="25" t="s">
        <v>5</v>
      </c>
      <c r="C551" s="25" t="s">
        <v>12165</v>
      </c>
      <c r="D551" s="25" t="s">
        <v>1531</v>
      </c>
      <c r="E551" s="42">
        <v>80254</v>
      </c>
      <c r="F551" s="22">
        <v>5</v>
      </c>
      <c r="G551" s="56">
        <v>83.9</v>
      </c>
      <c r="H551" s="76"/>
      <c r="I551" s="79">
        <f t="shared" si="17"/>
        <v>0</v>
      </c>
      <c r="J551" s="78" t="str">
        <f t="shared" si="16"/>
        <v/>
      </c>
    </row>
    <row r="552" spans="1:10">
      <c r="A552" s="25">
        <v>564</v>
      </c>
      <c r="B552" s="25" t="s">
        <v>5</v>
      </c>
      <c r="C552" s="25" t="s">
        <v>12164</v>
      </c>
      <c r="D552" s="25" t="s">
        <v>1531</v>
      </c>
      <c r="E552" s="42">
        <v>80254</v>
      </c>
      <c r="F552" s="24">
        <v>5</v>
      </c>
      <c r="G552" s="56">
        <v>83.9</v>
      </c>
      <c r="H552" s="76"/>
      <c r="I552" s="79">
        <f t="shared" si="17"/>
        <v>0</v>
      </c>
      <c r="J552" s="78" t="str">
        <f t="shared" si="16"/>
        <v/>
      </c>
    </row>
    <row r="553" spans="1:10">
      <c r="A553" s="25">
        <v>565</v>
      </c>
      <c r="B553" s="25" t="s">
        <v>5</v>
      </c>
      <c r="C553" s="25" t="s">
        <v>12163</v>
      </c>
      <c r="D553" s="25" t="s">
        <v>1531</v>
      </c>
      <c r="E553" s="42">
        <v>80254</v>
      </c>
      <c r="F553" s="22">
        <v>39</v>
      </c>
      <c r="G553" s="56">
        <v>64.09</v>
      </c>
      <c r="H553" s="76"/>
      <c r="I553" s="79">
        <f t="shared" si="17"/>
        <v>0</v>
      </c>
      <c r="J553" s="78" t="str">
        <f t="shared" si="16"/>
        <v/>
      </c>
    </row>
    <row r="554" spans="1:10">
      <c r="A554" s="25">
        <v>566</v>
      </c>
      <c r="B554" s="25" t="s">
        <v>5</v>
      </c>
      <c r="C554" s="25" t="s">
        <v>12162</v>
      </c>
      <c r="D554" s="25" t="s">
        <v>1435</v>
      </c>
      <c r="E554" s="42">
        <v>80254</v>
      </c>
      <c r="F554" s="22">
        <v>31</v>
      </c>
      <c r="G554" s="56">
        <v>63.69</v>
      </c>
      <c r="H554" s="76"/>
      <c r="I554" s="79">
        <f t="shared" si="17"/>
        <v>0</v>
      </c>
      <c r="J554" s="78" t="str">
        <f t="shared" si="16"/>
        <v/>
      </c>
    </row>
    <row r="555" spans="1:10">
      <c r="A555" s="25">
        <v>567</v>
      </c>
      <c r="B555" s="25" t="s">
        <v>5</v>
      </c>
      <c r="C555" s="25" t="s">
        <v>12161</v>
      </c>
      <c r="D555" s="25" t="s">
        <v>12160</v>
      </c>
      <c r="E555" s="42">
        <v>80254</v>
      </c>
      <c r="F555" s="24">
        <v>5</v>
      </c>
      <c r="G555" s="56">
        <v>130.46</v>
      </c>
      <c r="H555" s="76"/>
      <c r="I555" s="79">
        <f t="shared" si="17"/>
        <v>0</v>
      </c>
      <c r="J555" s="78" t="str">
        <f t="shared" si="16"/>
        <v/>
      </c>
    </row>
    <row r="556" spans="1:10">
      <c r="A556" s="25">
        <v>568</v>
      </c>
      <c r="B556" s="25" t="s">
        <v>5</v>
      </c>
      <c r="C556" s="25" t="s">
        <v>12159</v>
      </c>
      <c r="D556" s="25" t="s">
        <v>115</v>
      </c>
      <c r="E556" s="42">
        <v>80254</v>
      </c>
      <c r="F556" s="22">
        <v>32</v>
      </c>
      <c r="G556" s="56">
        <v>17.260000000000002</v>
      </c>
      <c r="H556" s="76"/>
      <c r="I556" s="79">
        <f t="shared" si="17"/>
        <v>0</v>
      </c>
      <c r="J556" s="78" t="str">
        <f t="shared" si="16"/>
        <v/>
      </c>
    </row>
    <row r="557" spans="1:10">
      <c r="A557" s="25">
        <v>569</v>
      </c>
      <c r="B557" s="25" t="s">
        <v>5</v>
      </c>
      <c r="C557" s="25" t="s">
        <v>12158</v>
      </c>
      <c r="D557" s="25" t="s">
        <v>12157</v>
      </c>
      <c r="E557" s="42">
        <v>80254</v>
      </c>
      <c r="F557" s="22">
        <v>10</v>
      </c>
      <c r="G557" s="56">
        <v>62.84</v>
      </c>
      <c r="H557" s="76"/>
      <c r="I557" s="79">
        <f t="shared" si="17"/>
        <v>0</v>
      </c>
      <c r="J557" s="78" t="str">
        <f t="shared" si="16"/>
        <v/>
      </c>
    </row>
    <row r="558" spans="1:10">
      <c r="A558" s="25">
        <v>570</v>
      </c>
      <c r="B558" s="25" t="s">
        <v>5</v>
      </c>
      <c r="C558" s="25" t="s">
        <v>12156</v>
      </c>
      <c r="D558" s="25" t="s">
        <v>12155</v>
      </c>
      <c r="E558" s="42">
        <v>80254</v>
      </c>
      <c r="F558" s="22">
        <v>22</v>
      </c>
      <c r="G558" s="56">
        <v>7.9</v>
      </c>
      <c r="H558" s="76"/>
      <c r="I558" s="79">
        <f t="shared" si="17"/>
        <v>0</v>
      </c>
      <c r="J558" s="78" t="str">
        <f t="shared" si="16"/>
        <v/>
      </c>
    </row>
    <row r="559" spans="1:10">
      <c r="A559" s="25">
        <v>571</v>
      </c>
      <c r="B559" s="25" t="s">
        <v>5</v>
      </c>
      <c r="C559" s="25" t="s">
        <v>12154</v>
      </c>
      <c r="D559" s="25" t="s">
        <v>10463</v>
      </c>
      <c r="E559" s="42">
        <v>80254</v>
      </c>
      <c r="F559" s="24">
        <v>5</v>
      </c>
      <c r="G559" s="56">
        <v>211</v>
      </c>
      <c r="H559" s="76"/>
      <c r="I559" s="79">
        <f t="shared" si="17"/>
        <v>0</v>
      </c>
      <c r="J559" s="78" t="str">
        <f t="shared" si="16"/>
        <v/>
      </c>
    </row>
    <row r="560" spans="1:10">
      <c r="A560" s="25">
        <v>572</v>
      </c>
      <c r="B560" s="25" t="s">
        <v>5</v>
      </c>
      <c r="C560" s="25" t="s">
        <v>12153</v>
      </c>
      <c r="D560" s="25" t="s">
        <v>1003</v>
      </c>
      <c r="E560" s="42">
        <v>80254</v>
      </c>
      <c r="F560" s="22">
        <v>12</v>
      </c>
      <c r="G560" s="56">
        <v>100.84</v>
      </c>
      <c r="H560" s="76"/>
      <c r="I560" s="79">
        <f t="shared" si="17"/>
        <v>0</v>
      </c>
      <c r="J560" s="78" t="str">
        <f t="shared" si="16"/>
        <v/>
      </c>
    </row>
    <row r="561" spans="1:10">
      <c r="A561" s="25">
        <v>573</v>
      </c>
      <c r="B561" s="25" t="s">
        <v>5</v>
      </c>
      <c r="C561" s="25" t="s">
        <v>12152</v>
      </c>
      <c r="D561" s="25" t="s">
        <v>1464</v>
      </c>
      <c r="E561" s="42">
        <v>80254</v>
      </c>
      <c r="F561" s="24">
        <v>5</v>
      </c>
      <c r="G561" s="56">
        <v>258.85000000000002</v>
      </c>
      <c r="H561" s="76"/>
      <c r="I561" s="79">
        <f t="shared" si="17"/>
        <v>0</v>
      </c>
      <c r="J561" s="78" t="str">
        <f t="shared" si="16"/>
        <v/>
      </c>
    </row>
    <row r="562" spans="1:10">
      <c r="A562" s="25">
        <v>574</v>
      </c>
      <c r="B562" s="25" t="s">
        <v>5</v>
      </c>
      <c r="C562" s="25" t="s">
        <v>12151</v>
      </c>
      <c r="D562" s="25" t="s">
        <v>172</v>
      </c>
      <c r="E562" s="42">
        <v>80254</v>
      </c>
      <c r="F562" s="22">
        <v>7</v>
      </c>
      <c r="G562" s="56">
        <v>2365.9</v>
      </c>
      <c r="H562" s="76"/>
      <c r="I562" s="79">
        <f t="shared" si="17"/>
        <v>0</v>
      </c>
      <c r="J562" s="78" t="str">
        <f t="shared" si="16"/>
        <v/>
      </c>
    </row>
    <row r="563" spans="1:10">
      <c r="A563" s="25">
        <v>575</v>
      </c>
      <c r="B563" s="25" t="s">
        <v>5</v>
      </c>
      <c r="C563" s="25" t="s">
        <v>12150</v>
      </c>
      <c r="D563" s="25" t="s">
        <v>70</v>
      </c>
      <c r="E563" s="42">
        <v>80254</v>
      </c>
      <c r="F563" s="22">
        <v>44</v>
      </c>
      <c r="G563" s="56">
        <v>5.8233333333333333</v>
      </c>
      <c r="H563" s="76"/>
      <c r="I563" s="79">
        <f t="shared" si="17"/>
        <v>0</v>
      </c>
      <c r="J563" s="78" t="str">
        <f t="shared" si="16"/>
        <v/>
      </c>
    </row>
    <row r="564" spans="1:10">
      <c r="A564" s="25">
        <v>576</v>
      </c>
      <c r="B564" s="25" t="s">
        <v>5</v>
      </c>
      <c r="C564" s="25" t="s">
        <v>12149</v>
      </c>
      <c r="D564" s="25" t="s">
        <v>79</v>
      </c>
      <c r="E564" s="42">
        <v>80254</v>
      </c>
      <c r="F564" s="22">
        <v>10</v>
      </c>
      <c r="G564" s="56">
        <v>14.51</v>
      </c>
      <c r="H564" s="76"/>
      <c r="I564" s="79">
        <f t="shared" si="17"/>
        <v>0</v>
      </c>
      <c r="J564" s="78" t="str">
        <f t="shared" si="16"/>
        <v/>
      </c>
    </row>
    <row r="565" spans="1:10">
      <c r="A565" s="25">
        <v>577</v>
      </c>
      <c r="B565" s="25" t="s">
        <v>5</v>
      </c>
      <c r="C565" s="25" t="s">
        <v>12148</v>
      </c>
      <c r="D565" s="25" t="s">
        <v>79</v>
      </c>
      <c r="E565" s="42">
        <v>80254</v>
      </c>
      <c r="F565" s="22">
        <v>30</v>
      </c>
      <c r="G565" s="56">
        <v>7.35</v>
      </c>
      <c r="H565" s="76"/>
      <c r="I565" s="79">
        <f t="shared" si="17"/>
        <v>0</v>
      </c>
      <c r="J565" s="78" t="str">
        <f t="shared" si="16"/>
        <v/>
      </c>
    </row>
    <row r="566" spans="1:10">
      <c r="A566" s="25">
        <v>578</v>
      </c>
      <c r="B566" s="25" t="s">
        <v>5</v>
      </c>
      <c r="C566" s="25" t="s">
        <v>12147</v>
      </c>
      <c r="D566" s="25" t="s">
        <v>12146</v>
      </c>
      <c r="E566" s="42">
        <v>9033</v>
      </c>
      <c r="F566" s="22">
        <v>14</v>
      </c>
      <c r="G566" s="56">
        <v>6</v>
      </c>
      <c r="H566" s="76"/>
      <c r="I566" s="79">
        <f t="shared" si="17"/>
        <v>0</v>
      </c>
      <c r="J566" s="78" t="str">
        <f t="shared" si="16"/>
        <v/>
      </c>
    </row>
    <row r="567" spans="1:10">
      <c r="A567" s="25">
        <v>579</v>
      </c>
      <c r="B567" s="25" t="s">
        <v>5</v>
      </c>
      <c r="C567" s="25" t="s">
        <v>12145</v>
      </c>
      <c r="D567" s="25" t="s">
        <v>12144</v>
      </c>
      <c r="E567" s="42">
        <v>59501</v>
      </c>
      <c r="F567" s="22">
        <v>38</v>
      </c>
      <c r="G567" s="56">
        <v>35.880000000000003</v>
      </c>
      <c r="H567" s="76"/>
      <c r="I567" s="79">
        <f t="shared" si="17"/>
        <v>0</v>
      </c>
      <c r="J567" s="78" t="str">
        <f t="shared" si="16"/>
        <v/>
      </c>
    </row>
    <row r="568" spans="1:10">
      <c r="A568" s="25">
        <v>580</v>
      </c>
      <c r="B568" s="25" t="s">
        <v>5</v>
      </c>
      <c r="C568" s="25" t="s">
        <v>12143</v>
      </c>
      <c r="D568" s="25" t="s">
        <v>12142</v>
      </c>
      <c r="E568" s="42">
        <v>59501</v>
      </c>
      <c r="F568" s="24">
        <v>5</v>
      </c>
      <c r="G568" s="56">
        <v>176.44</v>
      </c>
      <c r="H568" s="76"/>
      <c r="I568" s="79">
        <f t="shared" si="17"/>
        <v>0</v>
      </c>
      <c r="J568" s="78" t="str">
        <f t="shared" si="16"/>
        <v/>
      </c>
    </row>
    <row r="569" spans="1:10">
      <c r="A569" s="25">
        <v>581</v>
      </c>
      <c r="B569" s="25" t="s">
        <v>5</v>
      </c>
      <c r="C569" s="25" t="s">
        <v>12141</v>
      </c>
      <c r="D569" s="25" t="s">
        <v>12140</v>
      </c>
      <c r="E569" s="42">
        <v>9033</v>
      </c>
      <c r="F569" s="22">
        <v>7</v>
      </c>
      <c r="G569" s="56">
        <v>22.49</v>
      </c>
      <c r="H569" s="76"/>
      <c r="I569" s="79">
        <f t="shared" si="17"/>
        <v>0</v>
      </c>
      <c r="J569" s="78" t="str">
        <f t="shared" si="16"/>
        <v/>
      </c>
    </row>
    <row r="570" spans="1:10">
      <c r="A570" s="25">
        <v>582</v>
      </c>
      <c r="B570" s="25" t="s">
        <v>5</v>
      </c>
      <c r="C570" s="25" t="s">
        <v>12139</v>
      </c>
      <c r="D570" s="25" t="s">
        <v>1318</v>
      </c>
      <c r="E570" s="42">
        <v>59501</v>
      </c>
      <c r="F570" s="24">
        <v>5</v>
      </c>
      <c r="G570" s="56">
        <v>248.4</v>
      </c>
      <c r="H570" s="76"/>
      <c r="I570" s="79">
        <f t="shared" si="17"/>
        <v>0</v>
      </c>
      <c r="J570" s="78" t="str">
        <f t="shared" si="16"/>
        <v/>
      </c>
    </row>
    <row r="571" spans="1:10">
      <c r="A571" s="25">
        <v>583</v>
      </c>
      <c r="B571" s="25" t="s">
        <v>5</v>
      </c>
      <c r="C571" s="25" t="s">
        <v>12138</v>
      </c>
      <c r="D571" s="25" t="s">
        <v>12137</v>
      </c>
      <c r="E571" s="42">
        <v>9033</v>
      </c>
      <c r="F571" s="24">
        <v>5</v>
      </c>
      <c r="G571" s="56">
        <v>89.73</v>
      </c>
      <c r="H571" s="76"/>
      <c r="I571" s="79">
        <f t="shared" si="17"/>
        <v>0</v>
      </c>
      <c r="J571" s="78" t="str">
        <f t="shared" si="16"/>
        <v/>
      </c>
    </row>
    <row r="572" spans="1:10">
      <c r="A572" s="25">
        <v>584</v>
      </c>
      <c r="B572" s="25" t="s">
        <v>5</v>
      </c>
      <c r="C572" s="25" t="s">
        <v>12136</v>
      </c>
      <c r="D572" s="25" t="s">
        <v>12135</v>
      </c>
      <c r="E572" s="42">
        <v>9033</v>
      </c>
      <c r="F572" s="22">
        <v>50</v>
      </c>
      <c r="G572" s="56">
        <v>168.7</v>
      </c>
      <c r="H572" s="76"/>
      <c r="I572" s="79">
        <f t="shared" si="17"/>
        <v>0</v>
      </c>
      <c r="J572" s="78" t="str">
        <f t="shared" si="16"/>
        <v/>
      </c>
    </row>
    <row r="573" spans="1:10">
      <c r="A573" s="25">
        <v>585</v>
      </c>
      <c r="B573" s="25" t="s">
        <v>5</v>
      </c>
      <c r="C573" s="25" t="s">
        <v>12134</v>
      </c>
      <c r="D573" s="25" t="s">
        <v>12133</v>
      </c>
      <c r="E573" s="42">
        <v>80254</v>
      </c>
      <c r="F573" s="22">
        <v>7</v>
      </c>
      <c r="G573" s="56">
        <v>200.2</v>
      </c>
      <c r="H573" s="76"/>
      <c r="I573" s="79">
        <f t="shared" si="17"/>
        <v>0</v>
      </c>
      <c r="J573" s="78" t="str">
        <f t="shared" si="16"/>
        <v/>
      </c>
    </row>
    <row r="574" spans="1:10">
      <c r="A574" s="25">
        <v>586</v>
      </c>
      <c r="B574" s="25" t="s">
        <v>5</v>
      </c>
      <c r="C574" s="25" t="s">
        <v>12132</v>
      </c>
      <c r="D574" s="25" t="s">
        <v>11935</v>
      </c>
      <c r="E574" s="42">
        <v>9033</v>
      </c>
      <c r="F574" s="24">
        <v>5</v>
      </c>
      <c r="G574" s="56">
        <v>227.5</v>
      </c>
      <c r="H574" s="76"/>
      <c r="I574" s="79">
        <f t="shared" si="17"/>
        <v>0</v>
      </c>
      <c r="J574" s="78" t="str">
        <f t="shared" si="16"/>
        <v/>
      </c>
    </row>
    <row r="575" spans="1:10">
      <c r="A575" s="25">
        <v>587</v>
      </c>
      <c r="B575" s="25" t="s">
        <v>5</v>
      </c>
      <c r="C575" s="25" t="s">
        <v>12131</v>
      </c>
      <c r="D575" s="25" t="s">
        <v>12130</v>
      </c>
      <c r="E575" s="42">
        <v>81349</v>
      </c>
      <c r="F575" s="22">
        <v>35</v>
      </c>
      <c r="G575" s="56">
        <v>342.06</v>
      </c>
      <c r="H575" s="76"/>
      <c r="I575" s="79">
        <f t="shared" si="17"/>
        <v>0</v>
      </c>
      <c r="J575" s="78" t="str">
        <f t="shared" si="16"/>
        <v/>
      </c>
    </row>
    <row r="576" spans="1:10">
      <c r="A576" s="25">
        <v>588</v>
      </c>
      <c r="B576" s="25" t="s">
        <v>5</v>
      </c>
      <c r="C576" s="25" t="s">
        <v>12129</v>
      </c>
      <c r="D576" s="25" t="s">
        <v>12128</v>
      </c>
      <c r="E576" s="42">
        <v>81349</v>
      </c>
      <c r="F576" s="24">
        <v>5</v>
      </c>
      <c r="G576" s="56">
        <v>822.94</v>
      </c>
      <c r="H576" s="76"/>
      <c r="I576" s="79">
        <f t="shared" si="17"/>
        <v>0</v>
      </c>
      <c r="J576" s="78" t="str">
        <f t="shared" si="16"/>
        <v/>
      </c>
    </row>
    <row r="577" spans="1:10">
      <c r="A577" s="25">
        <v>589</v>
      </c>
      <c r="B577" s="25" t="s">
        <v>5</v>
      </c>
      <c r="C577" s="25" t="s">
        <v>12127</v>
      </c>
      <c r="D577" s="25" t="s">
        <v>9926</v>
      </c>
      <c r="E577" s="42">
        <v>81349</v>
      </c>
      <c r="F577" s="24">
        <v>5</v>
      </c>
      <c r="G577" s="56">
        <v>55.826666666666675</v>
      </c>
      <c r="H577" s="76"/>
      <c r="I577" s="79">
        <f t="shared" si="17"/>
        <v>0</v>
      </c>
      <c r="J577" s="78" t="str">
        <f t="shared" si="16"/>
        <v/>
      </c>
    </row>
    <row r="578" spans="1:10">
      <c r="A578" s="25">
        <v>590</v>
      </c>
      <c r="B578" s="25" t="s">
        <v>5</v>
      </c>
      <c r="C578" s="25" t="s">
        <v>12126</v>
      </c>
      <c r="D578" s="25" t="s">
        <v>9926</v>
      </c>
      <c r="E578" s="42">
        <v>81349</v>
      </c>
      <c r="F578" s="24">
        <v>5</v>
      </c>
      <c r="G578" s="56">
        <v>36.626666666666665</v>
      </c>
      <c r="H578" s="76"/>
      <c r="I578" s="79">
        <f t="shared" si="17"/>
        <v>0</v>
      </c>
      <c r="J578" s="78" t="str">
        <f t="shared" ref="J578:J641" si="18">IF(H:H&gt;G:G, "Above Estimated Unit Price", "")</f>
        <v/>
      </c>
    </row>
    <row r="579" spans="1:10">
      <c r="A579" s="25">
        <v>591</v>
      </c>
      <c r="B579" s="25" t="s">
        <v>5</v>
      </c>
      <c r="C579" s="25" t="s">
        <v>12125</v>
      </c>
      <c r="D579" s="25" t="s">
        <v>12046</v>
      </c>
      <c r="E579" s="42">
        <v>81349</v>
      </c>
      <c r="F579" s="22">
        <v>23</v>
      </c>
      <c r="G579" s="56">
        <v>79.19</v>
      </c>
      <c r="H579" s="76"/>
      <c r="I579" s="79">
        <f t="shared" ref="I579:I642" si="19">H579*F579</f>
        <v>0</v>
      </c>
      <c r="J579" s="78" t="str">
        <f t="shared" si="18"/>
        <v/>
      </c>
    </row>
    <row r="580" spans="1:10">
      <c r="A580" s="25">
        <v>592</v>
      </c>
      <c r="B580" s="25" t="s">
        <v>5</v>
      </c>
      <c r="C580" s="25" t="s">
        <v>12124</v>
      </c>
      <c r="D580" s="25" t="s">
        <v>11789</v>
      </c>
      <c r="E580" s="42">
        <v>81349</v>
      </c>
      <c r="F580" s="22">
        <v>20</v>
      </c>
      <c r="G580" s="56">
        <v>75.92</v>
      </c>
      <c r="H580" s="76"/>
      <c r="I580" s="79">
        <f t="shared" si="19"/>
        <v>0</v>
      </c>
      <c r="J580" s="78" t="str">
        <f t="shared" si="18"/>
        <v/>
      </c>
    </row>
    <row r="581" spans="1:10">
      <c r="A581" s="25">
        <v>593</v>
      </c>
      <c r="B581" s="25" t="s">
        <v>5</v>
      </c>
      <c r="C581" s="25" t="s">
        <v>12123</v>
      </c>
      <c r="D581" s="25" t="s">
        <v>12046</v>
      </c>
      <c r="E581" s="42">
        <v>81349</v>
      </c>
      <c r="F581" s="22">
        <v>30</v>
      </c>
      <c r="G581" s="56">
        <v>105.46666666666665</v>
      </c>
      <c r="H581" s="76"/>
      <c r="I581" s="79">
        <f t="shared" si="19"/>
        <v>0</v>
      </c>
      <c r="J581" s="78" t="str">
        <f t="shared" si="18"/>
        <v/>
      </c>
    </row>
    <row r="582" spans="1:10">
      <c r="A582" s="25">
        <v>594</v>
      </c>
      <c r="B582" s="25" t="s">
        <v>5</v>
      </c>
      <c r="C582" s="25" t="s">
        <v>792</v>
      </c>
      <c r="D582" s="25" t="s">
        <v>791</v>
      </c>
      <c r="E582" s="42">
        <v>81349</v>
      </c>
      <c r="F582" s="22">
        <v>104</v>
      </c>
      <c r="G582" s="56">
        <v>16.680000000000003</v>
      </c>
      <c r="H582" s="76"/>
      <c r="I582" s="79">
        <f t="shared" si="19"/>
        <v>0</v>
      </c>
      <c r="J582" s="78" t="str">
        <f t="shared" si="18"/>
        <v/>
      </c>
    </row>
    <row r="583" spans="1:10">
      <c r="A583" s="25">
        <v>595</v>
      </c>
      <c r="B583" s="25" t="s">
        <v>5</v>
      </c>
      <c r="C583" s="25" t="s">
        <v>12122</v>
      </c>
      <c r="D583" s="25" t="s">
        <v>12121</v>
      </c>
      <c r="E583" s="42">
        <v>26769</v>
      </c>
      <c r="F583" s="22">
        <v>7</v>
      </c>
      <c r="G583" s="56">
        <v>15.5</v>
      </c>
      <c r="H583" s="76"/>
      <c r="I583" s="79">
        <f t="shared" si="19"/>
        <v>0</v>
      </c>
      <c r="J583" s="78" t="str">
        <f t="shared" si="18"/>
        <v/>
      </c>
    </row>
    <row r="584" spans="1:10">
      <c r="A584" s="25">
        <v>596</v>
      </c>
      <c r="B584" s="25" t="s">
        <v>5</v>
      </c>
      <c r="C584" s="25" t="s">
        <v>12120</v>
      </c>
      <c r="D584" s="25" t="s">
        <v>1554</v>
      </c>
      <c r="E584" s="42">
        <v>21207</v>
      </c>
      <c r="F584" s="22">
        <v>40</v>
      </c>
      <c r="G584" s="56">
        <v>31.25</v>
      </c>
      <c r="H584" s="76"/>
      <c r="I584" s="79">
        <f t="shared" si="19"/>
        <v>0</v>
      </c>
      <c r="J584" s="78" t="str">
        <f t="shared" si="18"/>
        <v/>
      </c>
    </row>
    <row r="585" spans="1:10">
      <c r="A585" s="25">
        <v>597</v>
      </c>
      <c r="B585" s="25" t="s">
        <v>5</v>
      </c>
      <c r="C585" s="25" t="s">
        <v>12119</v>
      </c>
      <c r="D585" s="25" t="s">
        <v>1818</v>
      </c>
      <c r="E585" s="42">
        <v>19728</v>
      </c>
      <c r="F585" s="22">
        <v>40</v>
      </c>
      <c r="G585" s="56">
        <v>85.45</v>
      </c>
      <c r="H585" s="76"/>
      <c r="I585" s="79">
        <f t="shared" si="19"/>
        <v>0</v>
      </c>
      <c r="J585" s="78" t="str">
        <f t="shared" si="18"/>
        <v/>
      </c>
    </row>
    <row r="586" spans="1:10">
      <c r="A586" s="25">
        <v>598</v>
      </c>
      <c r="B586" s="25" t="s">
        <v>5</v>
      </c>
      <c r="C586" s="25" t="s">
        <v>12119</v>
      </c>
      <c r="D586" s="25" t="s">
        <v>1818</v>
      </c>
      <c r="E586" s="42">
        <v>80254</v>
      </c>
      <c r="F586" s="22">
        <v>40</v>
      </c>
      <c r="G586" s="56">
        <v>36.6</v>
      </c>
      <c r="H586" s="76"/>
      <c r="I586" s="79">
        <f t="shared" si="19"/>
        <v>0</v>
      </c>
      <c r="J586" s="78" t="str">
        <f t="shared" si="18"/>
        <v/>
      </c>
    </row>
    <row r="587" spans="1:10">
      <c r="A587" s="25">
        <v>599</v>
      </c>
      <c r="B587" s="25" t="s">
        <v>5</v>
      </c>
      <c r="C587" s="25" t="s">
        <v>12118</v>
      </c>
      <c r="D587" s="25" t="s">
        <v>12117</v>
      </c>
      <c r="E587" s="42">
        <v>24975</v>
      </c>
      <c r="F587" s="24">
        <v>5</v>
      </c>
      <c r="G587" s="56">
        <v>380.43</v>
      </c>
      <c r="H587" s="76"/>
      <c r="I587" s="79">
        <f t="shared" si="19"/>
        <v>0</v>
      </c>
      <c r="J587" s="78" t="str">
        <f t="shared" si="18"/>
        <v/>
      </c>
    </row>
    <row r="588" spans="1:10">
      <c r="A588" s="25">
        <v>600</v>
      </c>
      <c r="B588" s="25" t="s">
        <v>5</v>
      </c>
      <c r="C588" s="25" t="s">
        <v>12116</v>
      </c>
      <c r="D588" s="25" t="s">
        <v>12115</v>
      </c>
      <c r="E588" s="42">
        <v>24975</v>
      </c>
      <c r="F588" s="22">
        <v>8</v>
      </c>
      <c r="G588" s="56">
        <v>291.2</v>
      </c>
      <c r="H588" s="76"/>
      <c r="I588" s="79">
        <f t="shared" si="19"/>
        <v>0</v>
      </c>
      <c r="J588" s="78" t="str">
        <f t="shared" si="18"/>
        <v/>
      </c>
    </row>
    <row r="589" spans="1:10">
      <c r="A589" s="25">
        <v>601</v>
      </c>
      <c r="B589" s="25" t="s">
        <v>5</v>
      </c>
      <c r="C589" s="25" t="s">
        <v>12114</v>
      </c>
      <c r="D589" s="25" t="s">
        <v>12113</v>
      </c>
      <c r="E589" s="42">
        <v>24975</v>
      </c>
      <c r="F589" s="22">
        <v>5</v>
      </c>
      <c r="G589" s="56">
        <v>140.4</v>
      </c>
      <c r="H589" s="76"/>
      <c r="I589" s="79">
        <f t="shared" si="19"/>
        <v>0</v>
      </c>
      <c r="J589" s="78" t="str">
        <f t="shared" si="18"/>
        <v/>
      </c>
    </row>
    <row r="590" spans="1:10">
      <c r="A590" s="25">
        <v>602</v>
      </c>
      <c r="B590" s="25" t="s">
        <v>5</v>
      </c>
      <c r="C590" s="25" t="s">
        <v>12112</v>
      </c>
      <c r="D590" s="25" t="s">
        <v>12111</v>
      </c>
      <c r="E590" s="42" t="s">
        <v>12110</v>
      </c>
      <c r="F590" s="24">
        <v>5</v>
      </c>
      <c r="G590" s="56">
        <v>196.8</v>
      </c>
      <c r="H590" s="76"/>
      <c r="I590" s="79">
        <f t="shared" si="19"/>
        <v>0</v>
      </c>
      <c r="J590" s="78" t="str">
        <f t="shared" si="18"/>
        <v/>
      </c>
    </row>
    <row r="591" spans="1:10">
      <c r="A591" s="25">
        <v>603</v>
      </c>
      <c r="B591" s="25" t="s">
        <v>5</v>
      </c>
      <c r="C591" s="25" t="s">
        <v>12108</v>
      </c>
      <c r="D591" s="25" t="s">
        <v>4067</v>
      </c>
      <c r="E591" s="42">
        <v>98441</v>
      </c>
      <c r="F591" s="22">
        <v>14</v>
      </c>
      <c r="G591" s="56">
        <v>5.56</v>
      </c>
      <c r="H591" s="76"/>
      <c r="I591" s="79">
        <f t="shared" si="19"/>
        <v>0</v>
      </c>
      <c r="J591" s="78" t="str">
        <f t="shared" si="18"/>
        <v/>
      </c>
    </row>
    <row r="592" spans="1:10">
      <c r="A592" s="25">
        <v>604</v>
      </c>
      <c r="B592" s="25" t="s">
        <v>5</v>
      </c>
      <c r="C592" s="25" t="s">
        <v>12107</v>
      </c>
      <c r="D592" s="25" t="s">
        <v>12106</v>
      </c>
      <c r="E592" s="42">
        <v>81349</v>
      </c>
      <c r="F592" s="22">
        <v>10</v>
      </c>
      <c r="G592" s="56">
        <v>6.97</v>
      </c>
      <c r="H592" s="76"/>
      <c r="I592" s="79">
        <f t="shared" si="19"/>
        <v>0</v>
      </c>
      <c r="J592" s="78" t="str">
        <f t="shared" si="18"/>
        <v/>
      </c>
    </row>
    <row r="593" spans="1:10">
      <c r="A593" s="25">
        <v>605</v>
      </c>
      <c r="B593" s="25" t="s">
        <v>5</v>
      </c>
      <c r="C593" s="25" t="s">
        <v>12103</v>
      </c>
      <c r="D593" s="25" t="s">
        <v>11049</v>
      </c>
      <c r="E593" s="42">
        <v>81349</v>
      </c>
      <c r="F593" s="24">
        <v>5</v>
      </c>
      <c r="G593" s="56">
        <v>191.4433333333333</v>
      </c>
      <c r="H593" s="76"/>
      <c r="I593" s="79">
        <f t="shared" si="19"/>
        <v>0</v>
      </c>
      <c r="J593" s="78" t="str">
        <f t="shared" si="18"/>
        <v/>
      </c>
    </row>
    <row r="594" spans="1:10">
      <c r="A594" s="25">
        <v>606</v>
      </c>
      <c r="B594" s="25" t="s">
        <v>5</v>
      </c>
      <c r="C594" s="25" t="s">
        <v>12101</v>
      </c>
      <c r="D594" s="25" t="s">
        <v>12098</v>
      </c>
      <c r="E594" s="42" t="s">
        <v>12100</v>
      </c>
      <c r="F594" s="22">
        <v>10</v>
      </c>
      <c r="G594" s="56">
        <v>6.5133333333333328</v>
      </c>
      <c r="H594" s="76"/>
      <c r="I594" s="79">
        <f t="shared" si="19"/>
        <v>0</v>
      </c>
      <c r="J594" s="78" t="str">
        <f t="shared" si="18"/>
        <v/>
      </c>
    </row>
    <row r="595" spans="1:10">
      <c r="A595" s="25">
        <v>607</v>
      </c>
      <c r="B595" s="25" t="s">
        <v>5</v>
      </c>
      <c r="C595" s="25" t="s">
        <v>12099</v>
      </c>
      <c r="D595" s="25" t="s">
        <v>11895</v>
      </c>
      <c r="E595" s="42">
        <v>83326</v>
      </c>
      <c r="F595" s="24">
        <v>5</v>
      </c>
      <c r="G595" s="56">
        <v>1659.9</v>
      </c>
      <c r="H595" s="76"/>
      <c r="I595" s="79">
        <f t="shared" si="19"/>
        <v>0</v>
      </c>
      <c r="J595" s="78" t="str">
        <f t="shared" si="18"/>
        <v/>
      </c>
    </row>
    <row r="596" spans="1:10">
      <c r="A596" s="25">
        <v>608</v>
      </c>
      <c r="B596" s="25" t="s">
        <v>5</v>
      </c>
      <c r="C596" s="25" t="s">
        <v>4014</v>
      </c>
      <c r="D596" s="25" t="s">
        <v>12096</v>
      </c>
      <c r="E596" s="42" t="s">
        <v>4012</v>
      </c>
      <c r="F596" s="22">
        <v>6</v>
      </c>
      <c r="G596" s="56">
        <v>52.053333333333335</v>
      </c>
      <c r="H596" s="76"/>
      <c r="I596" s="79">
        <f t="shared" si="19"/>
        <v>0</v>
      </c>
      <c r="J596" s="78" t="str">
        <f t="shared" si="18"/>
        <v/>
      </c>
    </row>
    <row r="597" spans="1:10">
      <c r="A597" s="25">
        <v>609</v>
      </c>
      <c r="B597" s="25" t="s">
        <v>5</v>
      </c>
      <c r="C597" s="25" t="s">
        <v>12095</v>
      </c>
      <c r="D597" s="25" t="s">
        <v>731</v>
      </c>
      <c r="E597" s="42">
        <v>96906</v>
      </c>
      <c r="F597" s="22">
        <v>7</v>
      </c>
      <c r="G597" s="56">
        <v>31.433333333333334</v>
      </c>
      <c r="H597" s="76"/>
      <c r="I597" s="79">
        <f t="shared" si="19"/>
        <v>0</v>
      </c>
      <c r="J597" s="78" t="str">
        <f t="shared" si="18"/>
        <v/>
      </c>
    </row>
    <row r="598" spans="1:10">
      <c r="A598" s="25">
        <v>610</v>
      </c>
      <c r="B598" s="25" t="s">
        <v>5</v>
      </c>
      <c r="C598" s="25" t="s">
        <v>12093</v>
      </c>
      <c r="D598" s="25" t="s">
        <v>12092</v>
      </c>
      <c r="E598" s="42">
        <v>80205</v>
      </c>
      <c r="F598" s="22">
        <v>14</v>
      </c>
      <c r="G598" s="56">
        <v>32.173333333333339</v>
      </c>
      <c r="H598" s="76"/>
      <c r="I598" s="79">
        <f t="shared" si="19"/>
        <v>0</v>
      </c>
      <c r="J598" s="78" t="str">
        <f t="shared" si="18"/>
        <v/>
      </c>
    </row>
    <row r="599" spans="1:10">
      <c r="A599" s="25">
        <v>611</v>
      </c>
      <c r="B599" s="25" t="s">
        <v>5</v>
      </c>
      <c r="C599" s="25" t="s">
        <v>3986</v>
      </c>
      <c r="D599" s="25" t="s">
        <v>384</v>
      </c>
      <c r="E599" s="42">
        <v>96906</v>
      </c>
      <c r="F599" s="24">
        <v>5</v>
      </c>
      <c r="G599" s="56">
        <v>24.093333333333334</v>
      </c>
      <c r="H599" s="76"/>
      <c r="I599" s="79">
        <f t="shared" si="19"/>
        <v>0</v>
      </c>
      <c r="J599" s="78" t="str">
        <f t="shared" si="18"/>
        <v/>
      </c>
    </row>
    <row r="600" spans="1:10">
      <c r="A600" s="25">
        <v>612</v>
      </c>
      <c r="B600" s="25" t="s">
        <v>5</v>
      </c>
      <c r="C600" s="25" t="s">
        <v>3984</v>
      </c>
      <c r="D600" s="25" t="s">
        <v>384</v>
      </c>
      <c r="E600" s="42">
        <v>80205</v>
      </c>
      <c r="F600" s="22">
        <v>22</v>
      </c>
      <c r="G600" s="56">
        <v>17.763333333333335</v>
      </c>
      <c r="H600" s="76"/>
      <c r="I600" s="79">
        <f t="shared" si="19"/>
        <v>0</v>
      </c>
      <c r="J600" s="78" t="str">
        <f t="shared" si="18"/>
        <v/>
      </c>
    </row>
    <row r="601" spans="1:10">
      <c r="A601" s="25">
        <v>613</v>
      </c>
      <c r="B601" s="25" t="s">
        <v>5</v>
      </c>
      <c r="C601" s="25" t="s">
        <v>3982</v>
      </c>
      <c r="D601" s="25" t="s">
        <v>384</v>
      </c>
      <c r="E601" s="42">
        <v>80205</v>
      </c>
      <c r="F601" s="22">
        <v>50</v>
      </c>
      <c r="G601" s="56">
        <v>19.983333333333334</v>
      </c>
      <c r="H601" s="76"/>
      <c r="I601" s="79">
        <f t="shared" si="19"/>
        <v>0</v>
      </c>
      <c r="J601" s="78" t="str">
        <f t="shared" si="18"/>
        <v/>
      </c>
    </row>
    <row r="602" spans="1:10">
      <c r="A602" s="25">
        <v>614</v>
      </c>
      <c r="B602" s="25" t="s">
        <v>5</v>
      </c>
      <c r="C602" s="25" t="s">
        <v>3981</v>
      </c>
      <c r="D602" s="25" t="s">
        <v>384</v>
      </c>
      <c r="E602" s="42">
        <v>80205</v>
      </c>
      <c r="F602" s="22">
        <v>5</v>
      </c>
      <c r="G602" s="56">
        <v>13.686666666666667</v>
      </c>
      <c r="H602" s="76"/>
      <c r="I602" s="79">
        <f t="shared" si="19"/>
        <v>0</v>
      </c>
      <c r="J602" s="78" t="str">
        <f t="shared" si="18"/>
        <v/>
      </c>
    </row>
    <row r="603" spans="1:10">
      <c r="A603" s="25">
        <v>615</v>
      </c>
      <c r="B603" s="25" t="s">
        <v>5</v>
      </c>
      <c r="C603" s="25" t="s">
        <v>3976</v>
      </c>
      <c r="D603" s="25" t="s">
        <v>384</v>
      </c>
      <c r="E603" s="42">
        <v>80205</v>
      </c>
      <c r="F603" s="22">
        <v>14</v>
      </c>
      <c r="G603" s="56">
        <v>11.1</v>
      </c>
      <c r="H603" s="76"/>
      <c r="I603" s="79">
        <f t="shared" si="19"/>
        <v>0</v>
      </c>
      <c r="J603" s="78" t="str">
        <f t="shared" si="18"/>
        <v/>
      </c>
    </row>
    <row r="604" spans="1:10">
      <c r="A604" s="25">
        <v>616</v>
      </c>
      <c r="B604" s="25" t="s">
        <v>5</v>
      </c>
      <c r="C604" s="25" t="s">
        <v>3971</v>
      </c>
      <c r="D604" s="25" t="s">
        <v>384</v>
      </c>
      <c r="E604" s="42">
        <v>80205</v>
      </c>
      <c r="F604" s="22">
        <v>9</v>
      </c>
      <c r="G604" s="56">
        <v>11.156666666666666</v>
      </c>
      <c r="H604" s="76"/>
      <c r="I604" s="79">
        <f t="shared" si="19"/>
        <v>0</v>
      </c>
      <c r="J604" s="78" t="str">
        <f t="shared" si="18"/>
        <v/>
      </c>
    </row>
    <row r="605" spans="1:10">
      <c r="A605" s="25">
        <v>617</v>
      </c>
      <c r="B605" s="25" t="s">
        <v>5</v>
      </c>
      <c r="C605" s="25" t="s">
        <v>12091</v>
      </c>
      <c r="D605" s="25" t="s">
        <v>384</v>
      </c>
      <c r="E605" s="42">
        <v>80205</v>
      </c>
      <c r="F605" s="22">
        <v>24</v>
      </c>
      <c r="G605" s="56">
        <v>18.896666666666672</v>
      </c>
      <c r="H605" s="76"/>
      <c r="I605" s="79">
        <f t="shared" si="19"/>
        <v>0</v>
      </c>
      <c r="J605" s="78" t="str">
        <f t="shared" si="18"/>
        <v/>
      </c>
    </row>
    <row r="606" spans="1:10">
      <c r="A606" s="25">
        <v>618</v>
      </c>
      <c r="B606" s="25" t="s">
        <v>5</v>
      </c>
      <c r="C606" s="25" t="s">
        <v>7623</v>
      </c>
      <c r="D606" s="25" t="s">
        <v>384</v>
      </c>
      <c r="E606" s="42">
        <v>80205</v>
      </c>
      <c r="F606" s="22">
        <v>43</v>
      </c>
      <c r="G606" s="56">
        <v>29.333333333333332</v>
      </c>
      <c r="H606" s="76"/>
      <c r="I606" s="79">
        <f t="shared" si="19"/>
        <v>0</v>
      </c>
      <c r="J606" s="78" t="str">
        <f t="shared" si="18"/>
        <v/>
      </c>
    </row>
    <row r="607" spans="1:10">
      <c r="A607" s="25">
        <v>619</v>
      </c>
      <c r="B607" s="25" t="s">
        <v>5</v>
      </c>
      <c r="C607" s="25" t="s">
        <v>3967</v>
      </c>
      <c r="D607" s="25" t="s">
        <v>384</v>
      </c>
      <c r="E607" s="42">
        <v>88044</v>
      </c>
      <c r="F607" s="22">
        <v>15</v>
      </c>
      <c r="G607" s="56">
        <v>22.38</v>
      </c>
      <c r="H607" s="76"/>
      <c r="I607" s="79">
        <f t="shared" si="19"/>
        <v>0</v>
      </c>
      <c r="J607" s="78" t="str">
        <f t="shared" si="18"/>
        <v/>
      </c>
    </row>
    <row r="608" spans="1:10">
      <c r="A608" s="25">
        <v>620</v>
      </c>
      <c r="B608" s="25" t="s">
        <v>5</v>
      </c>
      <c r="C608" s="25" t="s">
        <v>3966</v>
      </c>
      <c r="D608" s="25" t="s">
        <v>384</v>
      </c>
      <c r="E608" s="42">
        <v>96906</v>
      </c>
      <c r="F608" s="22">
        <v>20</v>
      </c>
      <c r="G608" s="56">
        <v>23.306666666666668</v>
      </c>
      <c r="H608" s="76"/>
      <c r="I608" s="79">
        <f t="shared" si="19"/>
        <v>0</v>
      </c>
      <c r="J608" s="78" t="str">
        <f t="shared" si="18"/>
        <v/>
      </c>
    </row>
    <row r="609" spans="1:10">
      <c r="A609" s="25">
        <v>621</v>
      </c>
      <c r="B609" s="25" t="s">
        <v>5</v>
      </c>
      <c r="C609" s="25" t="s">
        <v>3964</v>
      </c>
      <c r="D609" s="25" t="s">
        <v>384</v>
      </c>
      <c r="E609" s="42">
        <v>80205</v>
      </c>
      <c r="F609" s="22">
        <v>10</v>
      </c>
      <c r="G609" s="56">
        <v>14.790000000000001</v>
      </c>
      <c r="H609" s="76"/>
      <c r="I609" s="79">
        <f t="shared" si="19"/>
        <v>0</v>
      </c>
      <c r="J609" s="78" t="str">
        <f t="shared" si="18"/>
        <v/>
      </c>
    </row>
    <row r="610" spans="1:10">
      <c r="A610" s="25">
        <v>622</v>
      </c>
      <c r="B610" s="25" t="s">
        <v>5</v>
      </c>
      <c r="C610" s="25" t="s">
        <v>12090</v>
      </c>
      <c r="D610" s="25" t="s">
        <v>384</v>
      </c>
      <c r="E610" s="42">
        <v>96906</v>
      </c>
      <c r="F610" s="22">
        <v>13</v>
      </c>
      <c r="G610" s="56">
        <v>20.216666666666669</v>
      </c>
      <c r="H610" s="76"/>
      <c r="I610" s="79">
        <f t="shared" si="19"/>
        <v>0</v>
      </c>
      <c r="J610" s="78" t="str">
        <f t="shared" si="18"/>
        <v/>
      </c>
    </row>
    <row r="611" spans="1:10">
      <c r="A611" s="25">
        <v>623</v>
      </c>
      <c r="B611" s="25" t="s">
        <v>5</v>
      </c>
      <c r="C611" s="25" t="s">
        <v>12089</v>
      </c>
      <c r="D611" s="25" t="s">
        <v>384</v>
      </c>
      <c r="E611" s="42">
        <v>88044</v>
      </c>
      <c r="F611" s="22">
        <v>8</v>
      </c>
      <c r="G611" s="56">
        <v>15.57</v>
      </c>
      <c r="H611" s="76"/>
      <c r="I611" s="79">
        <f t="shared" si="19"/>
        <v>0</v>
      </c>
      <c r="J611" s="78" t="str">
        <f t="shared" si="18"/>
        <v/>
      </c>
    </row>
    <row r="612" spans="1:10">
      <c r="A612" s="25">
        <v>624</v>
      </c>
      <c r="B612" s="25" t="s">
        <v>5</v>
      </c>
      <c r="C612" s="25" t="s">
        <v>12088</v>
      </c>
      <c r="D612" s="25" t="s">
        <v>12087</v>
      </c>
      <c r="E612" s="42">
        <v>80205</v>
      </c>
      <c r="F612" s="24">
        <v>5</v>
      </c>
      <c r="G612" s="56">
        <v>21.540000000000003</v>
      </c>
      <c r="H612" s="76"/>
      <c r="I612" s="79">
        <f t="shared" si="19"/>
        <v>0</v>
      </c>
      <c r="J612" s="78" t="str">
        <f t="shared" si="18"/>
        <v/>
      </c>
    </row>
    <row r="613" spans="1:10">
      <c r="A613" s="25">
        <v>625</v>
      </c>
      <c r="B613" s="25" t="s">
        <v>5</v>
      </c>
      <c r="C613" s="25" t="s">
        <v>3960</v>
      </c>
      <c r="D613" s="25" t="s">
        <v>384</v>
      </c>
      <c r="E613" s="42">
        <v>80205</v>
      </c>
      <c r="F613" s="22">
        <v>6</v>
      </c>
      <c r="G613" s="56">
        <v>13.966666666666667</v>
      </c>
      <c r="H613" s="76"/>
      <c r="I613" s="79">
        <f t="shared" si="19"/>
        <v>0</v>
      </c>
      <c r="J613" s="78" t="str">
        <f t="shared" si="18"/>
        <v/>
      </c>
    </row>
    <row r="614" spans="1:10">
      <c r="A614" s="25">
        <v>626</v>
      </c>
      <c r="B614" s="25" t="s">
        <v>5</v>
      </c>
      <c r="C614" s="25" t="s">
        <v>3959</v>
      </c>
      <c r="D614" s="25" t="s">
        <v>384</v>
      </c>
      <c r="E614" s="42">
        <v>96906</v>
      </c>
      <c r="F614" s="22">
        <v>14</v>
      </c>
      <c r="G614" s="56">
        <v>18.256666666666664</v>
      </c>
      <c r="H614" s="76"/>
      <c r="I614" s="79">
        <f t="shared" si="19"/>
        <v>0</v>
      </c>
      <c r="J614" s="78" t="str">
        <f t="shared" si="18"/>
        <v/>
      </c>
    </row>
    <row r="615" spans="1:10">
      <c r="A615" s="25">
        <v>627</v>
      </c>
      <c r="B615" s="25" t="s">
        <v>5</v>
      </c>
      <c r="C615" s="25" t="s">
        <v>3957</v>
      </c>
      <c r="D615" s="25" t="s">
        <v>384</v>
      </c>
      <c r="E615" s="42">
        <v>80205</v>
      </c>
      <c r="F615" s="22">
        <v>664</v>
      </c>
      <c r="G615" s="56">
        <v>15.753333333333332</v>
      </c>
      <c r="H615" s="76"/>
      <c r="I615" s="79">
        <f t="shared" si="19"/>
        <v>0</v>
      </c>
      <c r="J615" s="78" t="str">
        <f t="shared" si="18"/>
        <v/>
      </c>
    </row>
    <row r="616" spans="1:10">
      <c r="A616" s="25">
        <v>628</v>
      </c>
      <c r="B616" s="25" t="s">
        <v>5</v>
      </c>
      <c r="C616" s="25" t="s">
        <v>12086</v>
      </c>
      <c r="D616" s="25" t="s">
        <v>384</v>
      </c>
      <c r="E616" s="42">
        <v>80205</v>
      </c>
      <c r="F616" s="22">
        <v>5</v>
      </c>
      <c r="G616" s="56">
        <v>21.47</v>
      </c>
      <c r="H616" s="76"/>
      <c r="I616" s="79">
        <f t="shared" si="19"/>
        <v>0</v>
      </c>
      <c r="J616" s="78" t="str">
        <f t="shared" si="18"/>
        <v/>
      </c>
    </row>
    <row r="617" spans="1:10">
      <c r="A617" s="25">
        <v>629</v>
      </c>
      <c r="B617" s="25" t="s">
        <v>5</v>
      </c>
      <c r="C617" s="25" t="s">
        <v>12085</v>
      </c>
      <c r="D617" s="25" t="s">
        <v>384</v>
      </c>
      <c r="E617" s="42">
        <v>96906</v>
      </c>
      <c r="F617" s="22">
        <v>7</v>
      </c>
      <c r="G617" s="56">
        <v>10.703333333333333</v>
      </c>
      <c r="H617" s="76"/>
      <c r="I617" s="79">
        <f t="shared" si="19"/>
        <v>0</v>
      </c>
      <c r="J617" s="78" t="str">
        <f t="shared" si="18"/>
        <v/>
      </c>
    </row>
    <row r="618" spans="1:10">
      <c r="A618" s="25">
        <v>630</v>
      </c>
      <c r="B618" s="25" t="s">
        <v>5</v>
      </c>
      <c r="C618" s="25" t="s">
        <v>12084</v>
      </c>
      <c r="D618" s="25" t="s">
        <v>12083</v>
      </c>
      <c r="E618" s="42">
        <v>88044</v>
      </c>
      <c r="F618" s="22">
        <v>199</v>
      </c>
      <c r="G618" s="56">
        <v>8.23</v>
      </c>
      <c r="H618" s="76"/>
      <c r="I618" s="79">
        <f t="shared" si="19"/>
        <v>0</v>
      </c>
      <c r="J618" s="78" t="str">
        <f t="shared" si="18"/>
        <v/>
      </c>
    </row>
    <row r="619" spans="1:10">
      <c r="A619" s="25">
        <v>631</v>
      </c>
      <c r="B619" s="25" t="s">
        <v>5</v>
      </c>
      <c r="C619" s="25" t="s">
        <v>12082</v>
      </c>
      <c r="D619" s="25" t="s">
        <v>12081</v>
      </c>
      <c r="E619" s="42">
        <v>96906</v>
      </c>
      <c r="F619" s="22">
        <v>15</v>
      </c>
      <c r="G619" s="56">
        <v>13.103333333333333</v>
      </c>
      <c r="H619" s="76"/>
      <c r="I619" s="79">
        <f t="shared" si="19"/>
        <v>0</v>
      </c>
      <c r="J619" s="78" t="str">
        <f t="shared" si="18"/>
        <v/>
      </c>
    </row>
    <row r="620" spans="1:10">
      <c r="A620" s="25">
        <v>632</v>
      </c>
      <c r="B620" s="25" t="s">
        <v>5</v>
      </c>
      <c r="C620" s="25" t="s">
        <v>711</v>
      </c>
      <c r="D620" s="25" t="s">
        <v>214</v>
      </c>
      <c r="E620" s="42">
        <v>96906</v>
      </c>
      <c r="F620" s="22">
        <v>8</v>
      </c>
      <c r="G620" s="56">
        <v>31.336666666666662</v>
      </c>
      <c r="H620" s="76"/>
      <c r="I620" s="79">
        <f t="shared" si="19"/>
        <v>0</v>
      </c>
      <c r="J620" s="78" t="str">
        <f t="shared" si="18"/>
        <v/>
      </c>
    </row>
    <row r="621" spans="1:10">
      <c r="A621" s="25">
        <v>633</v>
      </c>
      <c r="B621" s="25" t="s">
        <v>5</v>
      </c>
      <c r="C621" s="25" t="s">
        <v>3902</v>
      </c>
      <c r="D621" s="25" t="s">
        <v>214</v>
      </c>
      <c r="E621" s="42">
        <v>96906</v>
      </c>
      <c r="F621" s="22">
        <v>20</v>
      </c>
      <c r="G621" s="56">
        <v>39.343333333333334</v>
      </c>
      <c r="H621" s="76"/>
      <c r="I621" s="79">
        <f t="shared" si="19"/>
        <v>0</v>
      </c>
      <c r="J621" s="78" t="str">
        <f t="shared" si="18"/>
        <v/>
      </c>
    </row>
    <row r="622" spans="1:10">
      <c r="A622" s="25">
        <v>634</v>
      </c>
      <c r="B622" s="25" t="s">
        <v>5</v>
      </c>
      <c r="C622" s="25" t="s">
        <v>3902</v>
      </c>
      <c r="D622" s="25" t="s">
        <v>214</v>
      </c>
      <c r="E622" s="42">
        <v>60119</v>
      </c>
      <c r="F622" s="22">
        <v>21</v>
      </c>
      <c r="G622" s="56">
        <v>39.343333333333334</v>
      </c>
      <c r="H622" s="76"/>
      <c r="I622" s="79">
        <f t="shared" si="19"/>
        <v>0</v>
      </c>
      <c r="J622" s="78" t="str">
        <f t="shared" si="18"/>
        <v/>
      </c>
    </row>
    <row r="623" spans="1:10">
      <c r="A623" s="25">
        <v>635</v>
      </c>
      <c r="B623" s="25" t="s">
        <v>5</v>
      </c>
      <c r="C623" s="25" t="s">
        <v>3900</v>
      </c>
      <c r="D623" s="25" t="s">
        <v>66</v>
      </c>
      <c r="E623" s="42">
        <v>80205</v>
      </c>
      <c r="F623" s="22">
        <v>16</v>
      </c>
      <c r="G623" s="56">
        <v>9.6666666666666661</v>
      </c>
      <c r="H623" s="76"/>
      <c r="I623" s="79">
        <f t="shared" si="19"/>
        <v>0</v>
      </c>
      <c r="J623" s="78" t="str">
        <f t="shared" si="18"/>
        <v/>
      </c>
    </row>
    <row r="624" spans="1:10">
      <c r="A624" s="25">
        <v>636</v>
      </c>
      <c r="B624" s="25" t="s">
        <v>5</v>
      </c>
      <c r="C624" s="25" t="s">
        <v>3898</v>
      </c>
      <c r="D624" s="25" t="s">
        <v>66</v>
      </c>
      <c r="E624" s="42">
        <v>96906</v>
      </c>
      <c r="F624" s="22">
        <v>336</v>
      </c>
      <c r="G624" s="56">
        <v>5.0966666666666667</v>
      </c>
      <c r="H624" s="76"/>
      <c r="I624" s="79">
        <f t="shared" si="19"/>
        <v>0</v>
      </c>
      <c r="J624" s="78" t="str">
        <f t="shared" si="18"/>
        <v/>
      </c>
    </row>
    <row r="625" spans="1:10">
      <c r="A625" s="25">
        <v>637</v>
      </c>
      <c r="B625" s="25" t="s">
        <v>5</v>
      </c>
      <c r="C625" s="25" t="s">
        <v>3896</v>
      </c>
      <c r="D625" s="25" t="s">
        <v>66</v>
      </c>
      <c r="E625" s="42">
        <v>80205</v>
      </c>
      <c r="F625" s="22">
        <v>8</v>
      </c>
      <c r="G625" s="56">
        <v>9.6666666666666661</v>
      </c>
      <c r="H625" s="76"/>
      <c r="I625" s="79">
        <f t="shared" si="19"/>
        <v>0</v>
      </c>
      <c r="J625" s="78" t="str">
        <f t="shared" si="18"/>
        <v/>
      </c>
    </row>
    <row r="626" spans="1:10">
      <c r="A626" s="25">
        <v>638</v>
      </c>
      <c r="B626" s="25" t="s">
        <v>5</v>
      </c>
      <c r="C626" s="25" t="s">
        <v>3893</v>
      </c>
      <c r="D626" s="25" t="s">
        <v>66</v>
      </c>
      <c r="E626" s="42">
        <v>80205</v>
      </c>
      <c r="F626" s="22">
        <v>6</v>
      </c>
      <c r="G626" s="56">
        <v>10.526666666666666</v>
      </c>
      <c r="H626" s="76"/>
      <c r="I626" s="79">
        <f t="shared" si="19"/>
        <v>0</v>
      </c>
      <c r="J626" s="78" t="str">
        <f t="shared" si="18"/>
        <v/>
      </c>
    </row>
    <row r="627" spans="1:10">
      <c r="A627" s="25">
        <v>639</v>
      </c>
      <c r="B627" s="25" t="s">
        <v>5</v>
      </c>
      <c r="C627" s="25" t="s">
        <v>3893</v>
      </c>
      <c r="D627" s="25" t="s">
        <v>66</v>
      </c>
      <c r="E627" s="42">
        <v>96906</v>
      </c>
      <c r="F627" s="22">
        <v>20</v>
      </c>
      <c r="G627" s="56">
        <v>10.526666666666666</v>
      </c>
      <c r="H627" s="76"/>
      <c r="I627" s="79">
        <f t="shared" si="19"/>
        <v>0</v>
      </c>
      <c r="J627" s="78" t="str">
        <f t="shared" si="18"/>
        <v/>
      </c>
    </row>
    <row r="628" spans="1:10">
      <c r="A628" s="25">
        <v>640</v>
      </c>
      <c r="B628" s="25" t="s">
        <v>5</v>
      </c>
      <c r="C628" s="25" t="s">
        <v>3892</v>
      </c>
      <c r="D628" s="25" t="s">
        <v>66</v>
      </c>
      <c r="E628" s="42">
        <v>96906</v>
      </c>
      <c r="F628" s="22">
        <v>48</v>
      </c>
      <c r="G628" s="56">
        <v>23.970000000000002</v>
      </c>
      <c r="H628" s="76"/>
      <c r="I628" s="79">
        <f t="shared" si="19"/>
        <v>0</v>
      </c>
      <c r="J628" s="78" t="str">
        <f t="shared" si="18"/>
        <v/>
      </c>
    </row>
    <row r="629" spans="1:10">
      <c r="A629" s="25">
        <v>641</v>
      </c>
      <c r="B629" s="25" t="s">
        <v>5</v>
      </c>
      <c r="C629" s="25" t="s">
        <v>3891</v>
      </c>
      <c r="D629" s="25" t="s">
        <v>66</v>
      </c>
      <c r="E629" s="42">
        <v>96906</v>
      </c>
      <c r="F629" s="22">
        <v>105</v>
      </c>
      <c r="G629" s="56">
        <v>1.6733333333333336</v>
      </c>
      <c r="H629" s="76"/>
      <c r="I629" s="79">
        <f t="shared" si="19"/>
        <v>0</v>
      </c>
      <c r="J629" s="78" t="str">
        <f t="shared" si="18"/>
        <v/>
      </c>
    </row>
    <row r="630" spans="1:10">
      <c r="A630" s="25">
        <v>642</v>
      </c>
      <c r="B630" s="25" t="s">
        <v>5</v>
      </c>
      <c r="C630" s="25" t="s">
        <v>12080</v>
      </c>
      <c r="D630" s="25" t="s">
        <v>66</v>
      </c>
      <c r="E630" s="42">
        <v>96906</v>
      </c>
      <c r="F630" s="22">
        <v>100</v>
      </c>
      <c r="G630" s="56">
        <v>22.553333333333331</v>
      </c>
      <c r="H630" s="76"/>
      <c r="I630" s="79">
        <f t="shared" si="19"/>
        <v>0</v>
      </c>
      <c r="J630" s="78" t="str">
        <f t="shared" si="18"/>
        <v/>
      </c>
    </row>
    <row r="631" spans="1:10">
      <c r="A631" s="25">
        <v>643</v>
      </c>
      <c r="B631" s="25" t="s">
        <v>5</v>
      </c>
      <c r="C631" s="25" t="s">
        <v>11013</v>
      </c>
      <c r="D631" s="25" t="s">
        <v>66</v>
      </c>
      <c r="E631" s="42">
        <v>96906</v>
      </c>
      <c r="F631" s="22">
        <v>40</v>
      </c>
      <c r="G631" s="56">
        <v>21.036666666666665</v>
      </c>
      <c r="H631" s="76"/>
      <c r="I631" s="79">
        <f t="shared" si="19"/>
        <v>0</v>
      </c>
      <c r="J631" s="78" t="str">
        <f t="shared" si="18"/>
        <v/>
      </c>
    </row>
    <row r="632" spans="1:10">
      <c r="A632" s="25">
        <v>644</v>
      </c>
      <c r="B632" s="25" t="s">
        <v>5</v>
      </c>
      <c r="C632" s="25" t="s">
        <v>689</v>
      </c>
      <c r="D632" s="25" t="s">
        <v>66</v>
      </c>
      <c r="E632" s="42">
        <v>96906</v>
      </c>
      <c r="F632" s="22">
        <v>9</v>
      </c>
      <c r="G632" s="56">
        <v>6.1566666666666663</v>
      </c>
      <c r="H632" s="76"/>
      <c r="I632" s="79">
        <f t="shared" si="19"/>
        <v>0</v>
      </c>
      <c r="J632" s="78" t="str">
        <f t="shared" si="18"/>
        <v/>
      </c>
    </row>
    <row r="633" spans="1:10">
      <c r="A633" s="25">
        <v>645</v>
      </c>
      <c r="B633" s="25" t="s">
        <v>5</v>
      </c>
      <c r="C633" s="25" t="s">
        <v>12079</v>
      </c>
      <c r="D633" s="25" t="s">
        <v>12078</v>
      </c>
      <c r="E633" s="42">
        <v>96906</v>
      </c>
      <c r="F633" s="22">
        <v>54</v>
      </c>
      <c r="G633" s="56">
        <v>17.493333333333336</v>
      </c>
      <c r="H633" s="76"/>
      <c r="I633" s="79">
        <f t="shared" si="19"/>
        <v>0</v>
      </c>
      <c r="J633" s="78" t="str">
        <f t="shared" si="18"/>
        <v/>
      </c>
    </row>
    <row r="634" spans="1:10">
      <c r="A634" s="25">
        <v>646</v>
      </c>
      <c r="B634" s="25" t="s">
        <v>5</v>
      </c>
      <c r="C634" s="25" t="s">
        <v>3881</v>
      </c>
      <c r="D634" s="25" t="s">
        <v>104</v>
      </c>
      <c r="E634" s="42">
        <v>96906</v>
      </c>
      <c r="F634" s="22">
        <v>61</v>
      </c>
      <c r="G634" s="56">
        <v>54.853333333333332</v>
      </c>
      <c r="H634" s="76"/>
      <c r="I634" s="79">
        <f t="shared" si="19"/>
        <v>0</v>
      </c>
      <c r="J634" s="78" t="str">
        <f t="shared" si="18"/>
        <v/>
      </c>
    </row>
    <row r="635" spans="1:10">
      <c r="A635" s="25">
        <v>647</v>
      </c>
      <c r="B635" s="25" t="s">
        <v>5</v>
      </c>
      <c r="C635" s="25" t="s">
        <v>12077</v>
      </c>
      <c r="D635" s="25" t="s">
        <v>682</v>
      </c>
      <c r="E635" s="42">
        <v>96906</v>
      </c>
      <c r="F635" s="22">
        <v>21</v>
      </c>
      <c r="G635" s="56">
        <v>7.2399999999999993</v>
      </c>
      <c r="H635" s="76"/>
      <c r="I635" s="79">
        <f t="shared" si="19"/>
        <v>0</v>
      </c>
      <c r="J635" s="78" t="str">
        <f t="shared" si="18"/>
        <v/>
      </c>
    </row>
    <row r="636" spans="1:10">
      <c r="A636" s="25">
        <v>648</v>
      </c>
      <c r="B636" s="25" t="s">
        <v>5</v>
      </c>
      <c r="C636" s="25" t="s">
        <v>12076</v>
      </c>
      <c r="D636" s="25" t="s">
        <v>12075</v>
      </c>
      <c r="E636" s="42">
        <v>96906</v>
      </c>
      <c r="F636" s="22">
        <v>10</v>
      </c>
      <c r="G636" s="56">
        <v>6.753333333333333</v>
      </c>
      <c r="H636" s="76"/>
      <c r="I636" s="79">
        <f t="shared" si="19"/>
        <v>0</v>
      </c>
      <c r="J636" s="78" t="str">
        <f t="shared" si="18"/>
        <v/>
      </c>
    </row>
    <row r="637" spans="1:10">
      <c r="A637" s="25">
        <v>649</v>
      </c>
      <c r="B637" s="25" t="s">
        <v>5</v>
      </c>
      <c r="C637" s="25" t="s">
        <v>12074</v>
      </c>
      <c r="D637" s="25" t="s">
        <v>12071</v>
      </c>
      <c r="E637" s="42">
        <v>96906</v>
      </c>
      <c r="F637" s="22">
        <v>29</v>
      </c>
      <c r="G637" s="56">
        <v>4.416666666666667</v>
      </c>
      <c r="H637" s="76"/>
      <c r="I637" s="79">
        <f t="shared" si="19"/>
        <v>0</v>
      </c>
      <c r="J637" s="78" t="str">
        <f t="shared" si="18"/>
        <v/>
      </c>
    </row>
    <row r="638" spans="1:10">
      <c r="A638" s="25">
        <v>650</v>
      </c>
      <c r="B638" s="25" t="s">
        <v>5</v>
      </c>
      <c r="C638" s="25" t="s">
        <v>12073</v>
      </c>
      <c r="D638" s="25" t="s">
        <v>12071</v>
      </c>
      <c r="E638" s="42">
        <v>96906</v>
      </c>
      <c r="F638" s="22">
        <v>68</v>
      </c>
      <c r="G638" s="56">
        <v>5.0533333333333337</v>
      </c>
      <c r="H638" s="76"/>
      <c r="I638" s="79">
        <f t="shared" si="19"/>
        <v>0</v>
      </c>
      <c r="J638" s="78" t="str">
        <f t="shared" si="18"/>
        <v/>
      </c>
    </row>
    <row r="639" spans="1:10">
      <c r="A639" s="25">
        <v>651</v>
      </c>
      <c r="B639" s="25" t="s">
        <v>5</v>
      </c>
      <c r="C639" s="25" t="s">
        <v>12072</v>
      </c>
      <c r="D639" s="25" t="s">
        <v>12071</v>
      </c>
      <c r="E639" s="42">
        <v>96906</v>
      </c>
      <c r="F639" s="22">
        <v>17</v>
      </c>
      <c r="G639" s="56">
        <v>4.4799999999999995</v>
      </c>
      <c r="H639" s="76"/>
      <c r="I639" s="79">
        <f t="shared" si="19"/>
        <v>0</v>
      </c>
      <c r="J639" s="78" t="str">
        <f t="shared" si="18"/>
        <v/>
      </c>
    </row>
    <row r="640" spans="1:10">
      <c r="A640" s="25">
        <v>652</v>
      </c>
      <c r="B640" s="25" t="s">
        <v>5</v>
      </c>
      <c r="C640" s="25" t="s">
        <v>3858</v>
      </c>
      <c r="D640" s="25" t="s">
        <v>666</v>
      </c>
      <c r="E640" s="42">
        <v>96906</v>
      </c>
      <c r="F640" s="22">
        <v>22</v>
      </c>
      <c r="G640" s="56">
        <v>6.5</v>
      </c>
      <c r="H640" s="76"/>
      <c r="I640" s="79">
        <f t="shared" si="19"/>
        <v>0</v>
      </c>
      <c r="J640" s="78" t="str">
        <f t="shared" si="18"/>
        <v/>
      </c>
    </row>
    <row r="641" spans="1:10">
      <c r="A641" s="25">
        <v>653</v>
      </c>
      <c r="B641" s="25" t="s">
        <v>5</v>
      </c>
      <c r="C641" s="25" t="s">
        <v>7604</v>
      </c>
      <c r="D641" s="25" t="s">
        <v>12070</v>
      </c>
      <c r="E641" s="42">
        <v>96906</v>
      </c>
      <c r="F641" s="22">
        <v>40</v>
      </c>
      <c r="G641" s="56">
        <v>5.6133333333333333</v>
      </c>
      <c r="H641" s="76"/>
      <c r="I641" s="79">
        <f t="shared" si="19"/>
        <v>0</v>
      </c>
      <c r="J641" s="78" t="str">
        <f t="shared" si="18"/>
        <v/>
      </c>
    </row>
    <row r="642" spans="1:10">
      <c r="A642" s="25">
        <v>654</v>
      </c>
      <c r="B642" s="25" t="s">
        <v>5</v>
      </c>
      <c r="C642" s="25" t="s">
        <v>3846</v>
      </c>
      <c r="D642" s="25" t="s">
        <v>10989</v>
      </c>
      <c r="E642" s="42">
        <v>96906</v>
      </c>
      <c r="F642" s="22">
        <v>53</v>
      </c>
      <c r="G642" s="56">
        <v>12.626666666666667</v>
      </c>
      <c r="H642" s="76"/>
      <c r="I642" s="79">
        <f t="shared" si="19"/>
        <v>0</v>
      </c>
      <c r="J642" s="78" t="str">
        <f t="shared" ref="J642:J705" si="20">IF(H:H&gt;G:G, "Above Estimated Unit Price", "")</f>
        <v/>
      </c>
    </row>
    <row r="643" spans="1:10">
      <c r="A643" s="25">
        <v>655</v>
      </c>
      <c r="B643" s="25" t="s">
        <v>5</v>
      </c>
      <c r="C643" s="25" t="s">
        <v>3842</v>
      </c>
      <c r="D643" s="25" t="s">
        <v>10992</v>
      </c>
      <c r="E643" s="42">
        <v>96906</v>
      </c>
      <c r="F643" s="22">
        <v>6</v>
      </c>
      <c r="G643" s="56">
        <v>10.976666666666667</v>
      </c>
      <c r="H643" s="76"/>
      <c r="I643" s="79">
        <f t="shared" ref="I643:I706" si="21">H643*F643</f>
        <v>0</v>
      </c>
      <c r="J643" s="78" t="str">
        <f t="shared" si="20"/>
        <v/>
      </c>
    </row>
    <row r="644" spans="1:10">
      <c r="A644" s="25">
        <v>656</v>
      </c>
      <c r="B644" s="25" t="s">
        <v>5</v>
      </c>
      <c r="C644" s="25" t="s">
        <v>12069</v>
      </c>
      <c r="D644" s="25" t="s">
        <v>12067</v>
      </c>
      <c r="E644" s="42">
        <v>96906</v>
      </c>
      <c r="F644" s="22">
        <v>10</v>
      </c>
      <c r="G644" s="56">
        <v>38.936666666666667</v>
      </c>
      <c r="H644" s="76"/>
      <c r="I644" s="79">
        <f t="shared" si="21"/>
        <v>0</v>
      </c>
      <c r="J644" s="78" t="str">
        <f t="shared" si="20"/>
        <v/>
      </c>
    </row>
    <row r="645" spans="1:10">
      <c r="A645" s="25">
        <v>657</v>
      </c>
      <c r="B645" s="25" t="s">
        <v>5</v>
      </c>
      <c r="C645" s="25" t="s">
        <v>12068</v>
      </c>
      <c r="D645" s="25" t="s">
        <v>1264</v>
      </c>
      <c r="E645" s="42">
        <v>96906</v>
      </c>
      <c r="F645" s="22">
        <v>25</v>
      </c>
      <c r="G645" s="56">
        <v>24.149999999999995</v>
      </c>
      <c r="H645" s="76"/>
      <c r="I645" s="79">
        <f t="shared" si="21"/>
        <v>0</v>
      </c>
      <c r="J645" s="78" t="str">
        <f t="shared" si="20"/>
        <v/>
      </c>
    </row>
    <row r="646" spans="1:10">
      <c r="A646" s="25">
        <v>658</v>
      </c>
      <c r="B646" s="25" t="s">
        <v>5</v>
      </c>
      <c r="C646" s="25" t="s">
        <v>7595</v>
      </c>
      <c r="D646" s="25" t="s">
        <v>12067</v>
      </c>
      <c r="E646" s="42">
        <v>96906</v>
      </c>
      <c r="F646" s="22">
        <v>26</v>
      </c>
      <c r="G646" s="56">
        <v>65.033333333333346</v>
      </c>
      <c r="H646" s="76"/>
      <c r="I646" s="79">
        <f t="shared" si="21"/>
        <v>0</v>
      </c>
      <c r="J646" s="78" t="str">
        <f t="shared" si="20"/>
        <v/>
      </c>
    </row>
    <row r="647" spans="1:10">
      <c r="A647" s="25">
        <v>659</v>
      </c>
      <c r="B647" s="25" t="s">
        <v>5</v>
      </c>
      <c r="C647" s="25" t="s">
        <v>12066</v>
      </c>
      <c r="D647" s="25" t="s">
        <v>648</v>
      </c>
      <c r="E647" s="42">
        <v>96906</v>
      </c>
      <c r="F647" s="22">
        <v>16</v>
      </c>
      <c r="G647" s="56">
        <v>35.286666666666669</v>
      </c>
      <c r="H647" s="76"/>
      <c r="I647" s="79">
        <f t="shared" si="21"/>
        <v>0</v>
      </c>
      <c r="J647" s="78" t="str">
        <f t="shared" si="20"/>
        <v/>
      </c>
    </row>
    <row r="648" spans="1:10">
      <c r="A648" s="25">
        <v>660</v>
      </c>
      <c r="B648" s="25" t="s">
        <v>5</v>
      </c>
      <c r="C648" s="25" t="s">
        <v>3818</v>
      </c>
      <c r="D648" s="25" t="s">
        <v>96</v>
      </c>
      <c r="E648" s="42">
        <v>96906</v>
      </c>
      <c r="F648" s="22">
        <v>51</v>
      </c>
      <c r="G648" s="56">
        <v>166.52333333333334</v>
      </c>
      <c r="H648" s="76"/>
      <c r="I648" s="79">
        <f t="shared" si="21"/>
        <v>0</v>
      </c>
      <c r="J648" s="78" t="str">
        <f t="shared" si="20"/>
        <v/>
      </c>
    </row>
    <row r="649" spans="1:10">
      <c r="A649" s="25">
        <v>661</v>
      </c>
      <c r="B649" s="25" t="s">
        <v>5</v>
      </c>
      <c r="C649" s="25" t="s">
        <v>3816</v>
      </c>
      <c r="D649" s="25" t="s">
        <v>1280</v>
      </c>
      <c r="E649" s="42">
        <v>96906</v>
      </c>
      <c r="F649" s="22">
        <v>764</v>
      </c>
      <c r="G649" s="56">
        <v>0.46666666666666662</v>
      </c>
      <c r="H649" s="76"/>
      <c r="I649" s="79">
        <f t="shared" si="21"/>
        <v>0</v>
      </c>
      <c r="J649" s="78" t="str">
        <f t="shared" si="20"/>
        <v/>
      </c>
    </row>
    <row r="650" spans="1:10">
      <c r="A650" s="25">
        <v>662</v>
      </c>
      <c r="B650" s="25" t="s">
        <v>5</v>
      </c>
      <c r="C650" s="25" t="s">
        <v>12065</v>
      </c>
      <c r="D650" s="25" t="s">
        <v>1901</v>
      </c>
      <c r="E650" s="42">
        <v>96906</v>
      </c>
      <c r="F650" s="22">
        <v>12</v>
      </c>
      <c r="G650" s="56">
        <v>5.14</v>
      </c>
      <c r="H650" s="76"/>
      <c r="I650" s="79">
        <f t="shared" si="21"/>
        <v>0</v>
      </c>
      <c r="J650" s="78" t="str">
        <f t="shared" si="20"/>
        <v/>
      </c>
    </row>
    <row r="651" spans="1:10">
      <c r="A651" s="25">
        <v>663</v>
      </c>
      <c r="B651" s="25" t="s">
        <v>5</v>
      </c>
      <c r="C651" s="25" t="s">
        <v>12064</v>
      </c>
      <c r="D651" s="25" t="s">
        <v>12063</v>
      </c>
      <c r="E651" s="42">
        <v>96906</v>
      </c>
      <c r="F651" s="22">
        <v>24</v>
      </c>
      <c r="G651" s="56">
        <v>241.27666666666664</v>
      </c>
      <c r="H651" s="76"/>
      <c r="I651" s="79">
        <f t="shared" si="21"/>
        <v>0</v>
      </c>
      <c r="J651" s="78" t="str">
        <f t="shared" si="20"/>
        <v/>
      </c>
    </row>
    <row r="652" spans="1:10">
      <c r="A652" s="25">
        <v>664</v>
      </c>
      <c r="B652" s="25" t="s">
        <v>5</v>
      </c>
      <c r="C652" s="25" t="s">
        <v>12062</v>
      </c>
      <c r="D652" s="25" t="s">
        <v>10820</v>
      </c>
      <c r="E652" s="42">
        <v>96906</v>
      </c>
      <c r="F652" s="22">
        <v>8</v>
      </c>
      <c r="G652" s="56">
        <v>20.986666666666665</v>
      </c>
      <c r="H652" s="76"/>
      <c r="I652" s="79">
        <f t="shared" si="21"/>
        <v>0</v>
      </c>
      <c r="J652" s="78" t="str">
        <f t="shared" si="20"/>
        <v/>
      </c>
    </row>
    <row r="653" spans="1:10">
      <c r="A653" s="25">
        <v>665</v>
      </c>
      <c r="B653" s="25" t="s">
        <v>5</v>
      </c>
      <c r="C653" s="25" t="s">
        <v>12062</v>
      </c>
      <c r="D653" s="25" t="s">
        <v>10820</v>
      </c>
      <c r="E653" s="42">
        <v>36334</v>
      </c>
      <c r="F653" s="22">
        <v>8</v>
      </c>
      <c r="G653" s="56">
        <v>20.986666666666665</v>
      </c>
      <c r="H653" s="76"/>
      <c r="I653" s="79">
        <f t="shared" si="21"/>
        <v>0</v>
      </c>
      <c r="J653" s="78" t="str">
        <f t="shared" si="20"/>
        <v/>
      </c>
    </row>
    <row r="654" spans="1:10">
      <c r="A654" s="25">
        <v>666</v>
      </c>
      <c r="B654" s="25" t="s">
        <v>5</v>
      </c>
      <c r="C654" s="25" t="s">
        <v>12061</v>
      </c>
      <c r="D654" s="25" t="s">
        <v>10820</v>
      </c>
      <c r="E654" s="42">
        <v>96906</v>
      </c>
      <c r="F654" s="22">
        <v>102</v>
      </c>
      <c r="G654" s="56">
        <v>13.436666666666666</v>
      </c>
      <c r="H654" s="76"/>
      <c r="I654" s="79">
        <f t="shared" si="21"/>
        <v>0</v>
      </c>
      <c r="J654" s="78" t="str">
        <f t="shared" si="20"/>
        <v/>
      </c>
    </row>
    <row r="655" spans="1:10">
      <c r="A655" s="25">
        <v>667</v>
      </c>
      <c r="B655" s="25" t="s">
        <v>5</v>
      </c>
      <c r="C655" s="25" t="s">
        <v>12060</v>
      </c>
      <c r="D655" s="25" t="s">
        <v>10820</v>
      </c>
      <c r="E655" s="42">
        <v>88044</v>
      </c>
      <c r="F655" s="22">
        <v>108</v>
      </c>
      <c r="G655" s="56">
        <v>19.326666666666668</v>
      </c>
      <c r="H655" s="76"/>
      <c r="I655" s="79">
        <f t="shared" si="21"/>
        <v>0</v>
      </c>
      <c r="J655" s="78" t="str">
        <f t="shared" si="20"/>
        <v/>
      </c>
    </row>
    <row r="656" spans="1:10">
      <c r="A656" s="25">
        <v>668</v>
      </c>
      <c r="B656" s="25" t="s">
        <v>5</v>
      </c>
      <c r="C656" s="25" t="s">
        <v>3789</v>
      </c>
      <c r="D656" s="25" t="s">
        <v>9926</v>
      </c>
      <c r="E656" s="42">
        <v>96906</v>
      </c>
      <c r="F656" s="22">
        <v>5</v>
      </c>
      <c r="G656" s="56">
        <v>13.19</v>
      </c>
      <c r="H656" s="76"/>
      <c r="I656" s="79">
        <f t="shared" si="21"/>
        <v>0</v>
      </c>
      <c r="J656" s="78" t="str">
        <f t="shared" si="20"/>
        <v/>
      </c>
    </row>
    <row r="657" spans="1:10">
      <c r="A657" s="25">
        <v>669</v>
      </c>
      <c r="B657" s="25" t="s">
        <v>5</v>
      </c>
      <c r="C657" s="25" t="s">
        <v>12059</v>
      </c>
      <c r="D657" s="25" t="s">
        <v>9926</v>
      </c>
      <c r="E657" s="42">
        <v>96906</v>
      </c>
      <c r="F657" s="22">
        <v>6</v>
      </c>
      <c r="G657" s="56">
        <v>18.423333333333336</v>
      </c>
      <c r="H657" s="76"/>
      <c r="I657" s="79">
        <f t="shared" si="21"/>
        <v>0</v>
      </c>
      <c r="J657" s="78" t="str">
        <f t="shared" si="20"/>
        <v/>
      </c>
    </row>
    <row r="658" spans="1:10">
      <c r="A658" s="25">
        <v>670</v>
      </c>
      <c r="B658" s="25" t="s">
        <v>5</v>
      </c>
      <c r="C658" s="25" t="s">
        <v>3782</v>
      </c>
      <c r="D658" s="25" t="s">
        <v>22</v>
      </c>
      <c r="E658" s="42">
        <v>80205</v>
      </c>
      <c r="F658" s="22">
        <v>107</v>
      </c>
      <c r="G658" s="56">
        <v>0.9900000000000001</v>
      </c>
      <c r="H658" s="76"/>
      <c r="I658" s="79">
        <f t="shared" si="21"/>
        <v>0</v>
      </c>
      <c r="J658" s="78" t="str">
        <f t="shared" si="20"/>
        <v/>
      </c>
    </row>
    <row r="659" spans="1:10">
      <c r="A659" s="25">
        <v>671</v>
      </c>
      <c r="B659" s="25" t="s">
        <v>5</v>
      </c>
      <c r="C659" s="25" t="s">
        <v>3770</v>
      </c>
      <c r="D659" s="25" t="s">
        <v>22</v>
      </c>
      <c r="E659" s="42">
        <v>80205</v>
      </c>
      <c r="F659" s="22">
        <v>261</v>
      </c>
      <c r="G659" s="56">
        <v>1.6066666666666665</v>
      </c>
      <c r="H659" s="76"/>
      <c r="I659" s="79">
        <f t="shared" si="21"/>
        <v>0</v>
      </c>
      <c r="J659" s="78" t="str">
        <f t="shared" si="20"/>
        <v/>
      </c>
    </row>
    <row r="660" spans="1:10">
      <c r="A660" s="25">
        <v>672</v>
      </c>
      <c r="B660" s="25" t="s">
        <v>5</v>
      </c>
      <c r="C660" s="25" t="s">
        <v>10983</v>
      </c>
      <c r="D660" s="25" t="s">
        <v>22</v>
      </c>
      <c r="E660" s="42">
        <v>80205</v>
      </c>
      <c r="F660" s="22">
        <v>34</v>
      </c>
      <c r="G660" s="56">
        <v>2.85</v>
      </c>
      <c r="H660" s="76"/>
      <c r="I660" s="79">
        <f t="shared" si="21"/>
        <v>0</v>
      </c>
      <c r="J660" s="78" t="str">
        <f t="shared" si="20"/>
        <v/>
      </c>
    </row>
    <row r="661" spans="1:10">
      <c r="A661" s="25">
        <v>673</v>
      </c>
      <c r="B661" s="25" t="s">
        <v>5</v>
      </c>
      <c r="C661" s="25" t="s">
        <v>9954</v>
      </c>
      <c r="D661" s="25" t="s">
        <v>22</v>
      </c>
      <c r="E661" s="42">
        <v>80205</v>
      </c>
      <c r="F661" s="22">
        <v>71</v>
      </c>
      <c r="G661" s="56">
        <v>2.8200000000000003</v>
      </c>
      <c r="H661" s="76"/>
      <c r="I661" s="79">
        <f t="shared" si="21"/>
        <v>0</v>
      </c>
      <c r="J661" s="78" t="str">
        <f t="shared" si="20"/>
        <v/>
      </c>
    </row>
    <row r="662" spans="1:10">
      <c r="A662" s="25">
        <v>674</v>
      </c>
      <c r="B662" s="25" t="s">
        <v>5</v>
      </c>
      <c r="C662" s="25" t="s">
        <v>7573</v>
      </c>
      <c r="D662" s="25" t="s">
        <v>22</v>
      </c>
      <c r="E662" s="42">
        <v>96906</v>
      </c>
      <c r="F662" s="22">
        <v>114</v>
      </c>
      <c r="G662" s="56">
        <v>2.5133333333333332</v>
      </c>
      <c r="H662" s="76"/>
      <c r="I662" s="79">
        <f t="shared" si="21"/>
        <v>0</v>
      </c>
      <c r="J662" s="78" t="str">
        <f t="shared" si="20"/>
        <v/>
      </c>
    </row>
    <row r="663" spans="1:10">
      <c r="A663" s="25">
        <v>675</v>
      </c>
      <c r="B663" s="25" t="s">
        <v>5</v>
      </c>
      <c r="C663" s="25" t="s">
        <v>12058</v>
      </c>
      <c r="D663" s="25" t="s">
        <v>313</v>
      </c>
      <c r="E663" s="42">
        <v>96906</v>
      </c>
      <c r="F663" s="22">
        <v>50</v>
      </c>
      <c r="G663" s="56">
        <v>4.4266666666666667</v>
      </c>
      <c r="H663" s="76"/>
      <c r="I663" s="79">
        <f t="shared" si="21"/>
        <v>0</v>
      </c>
      <c r="J663" s="78" t="str">
        <f t="shared" si="20"/>
        <v/>
      </c>
    </row>
    <row r="664" spans="1:10">
      <c r="A664" s="25">
        <v>676</v>
      </c>
      <c r="B664" s="25" t="s">
        <v>5</v>
      </c>
      <c r="C664" s="25" t="s">
        <v>3739</v>
      </c>
      <c r="D664" s="25" t="s">
        <v>313</v>
      </c>
      <c r="E664" s="42">
        <v>80205</v>
      </c>
      <c r="F664" s="22">
        <v>142</v>
      </c>
      <c r="G664" s="56">
        <v>12.62</v>
      </c>
      <c r="H664" s="76"/>
      <c r="I664" s="79">
        <f t="shared" si="21"/>
        <v>0</v>
      </c>
      <c r="J664" s="78" t="str">
        <f t="shared" si="20"/>
        <v/>
      </c>
    </row>
    <row r="665" spans="1:10">
      <c r="A665" s="25">
        <v>677</v>
      </c>
      <c r="B665" s="25" t="s">
        <v>5</v>
      </c>
      <c r="C665" s="25" t="s">
        <v>12057</v>
      </c>
      <c r="D665" s="25" t="s">
        <v>313</v>
      </c>
      <c r="E665" s="42">
        <v>80205</v>
      </c>
      <c r="F665" s="22">
        <v>31</v>
      </c>
      <c r="G665" s="56">
        <v>6.59</v>
      </c>
      <c r="H665" s="76"/>
      <c r="I665" s="79">
        <f t="shared" si="21"/>
        <v>0</v>
      </c>
      <c r="J665" s="78" t="str">
        <f t="shared" si="20"/>
        <v/>
      </c>
    </row>
    <row r="666" spans="1:10">
      <c r="A666" s="25">
        <v>678</v>
      </c>
      <c r="B666" s="25" t="s">
        <v>5</v>
      </c>
      <c r="C666" s="25" t="s">
        <v>7168</v>
      </c>
      <c r="D666" s="25" t="s">
        <v>313</v>
      </c>
      <c r="E666" s="42">
        <v>80205</v>
      </c>
      <c r="F666" s="22">
        <v>266</v>
      </c>
      <c r="G666" s="56">
        <v>3.3433333333333337</v>
      </c>
      <c r="H666" s="76"/>
      <c r="I666" s="79">
        <f t="shared" si="21"/>
        <v>0</v>
      </c>
      <c r="J666" s="78" t="str">
        <f t="shared" si="20"/>
        <v/>
      </c>
    </row>
    <row r="667" spans="1:10">
      <c r="A667" s="25">
        <v>679</v>
      </c>
      <c r="B667" s="25" t="s">
        <v>5</v>
      </c>
      <c r="C667" s="25" t="s">
        <v>12056</v>
      </c>
      <c r="D667" s="25" t="s">
        <v>316</v>
      </c>
      <c r="E667" s="42">
        <v>96906</v>
      </c>
      <c r="F667" s="22">
        <v>161</v>
      </c>
      <c r="G667" s="56">
        <v>6.830000000000001</v>
      </c>
      <c r="H667" s="76"/>
      <c r="I667" s="79">
        <f t="shared" si="21"/>
        <v>0</v>
      </c>
      <c r="J667" s="78" t="str">
        <f t="shared" si="20"/>
        <v/>
      </c>
    </row>
    <row r="668" spans="1:10">
      <c r="A668" s="25">
        <v>680</v>
      </c>
      <c r="B668" s="25" t="s">
        <v>5</v>
      </c>
      <c r="C668" s="25" t="s">
        <v>3729</v>
      </c>
      <c r="D668" s="25" t="s">
        <v>358</v>
      </c>
      <c r="E668" s="42" t="s">
        <v>3727</v>
      </c>
      <c r="F668" s="22">
        <v>59</v>
      </c>
      <c r="G668" s="56">
        <v>4.9666666666666668</v>
      </c>
      <c r="H668" s="76"/>
      <c r="I668" s="79">
        <f t="shared" si="21"/>
        <v>0</v>
      </c>
      <c r="J668" s="78" t="str">
        <f t="shared" si="20"/>
        <v/>
      </c>
    </row>
    <row r="669" spans="1:10">
      <c r="A669" s="25">
        <v>681</v>
      </c>
      <c r="B669" s="25" t="s">
        <v>5</v>
      </c>
      <c r="C669" s="25" t="s">
        <v>3724</v>
      </c>
      <c r="D669" s="25" t="s">
        <v>316</v>
      </c>
      <c r="E669" s="42" t="s">
        <v>3723</v>
      </c>
      <c r="F669" s="22">
        <v>121</v>
      </c>
      <c r="G669" s="56">
        <v>6.31</v>
      </c>
      <c r="H669" s="76"/>
      <c r="I669" s="79">
        <f t="shared" si="21"/>
        <v>0</v>
      </c>
      <c r="J669" s="78" t="str">
        <f t="shared" si="20"/>
        <v/>
      </c>
    </row>
    <row r="670" spans="1:10">
      <c r="A670" s="25">
        <v>682</v>
      </c>
      <c r="B670" s="25" t="s">
        <v>5</v>
      </c>
      <c r="C670" s="25" t="s">
        <v>12055</v>
      </c>
      <c r="D670" s="25" t="s">
        <v>313</v>
      </c>
      <c r="E670" s="42">
        <v>96906</v>
      </c>
      <c r="F670" s="22">
        <v>142</v>
      </c>
      <c r="G670" s="56">
        <v>5.2566666666666668</v>
      </c>
      <c r="H670" s="76"/>
      <c r="I670" s="79">
        <f t="shared" si="21"/>
        <v>0</v>
      </c>
      <c r="J670" s="78" t="str">
        <f t="shared" si="20"/>
        <v/>
      </c>
    </row>
    <row r="671" spans="1:10">
      <c r="A671" s="25">
        <v>683</v>
      </c>
      <c r="B671" s="25" t="s">
        <v>5</v>
      </c>
      <c r="C671" s="25" t="s">
        <v>12053</v>
      </c>
      <c r="D671" s="25" t="s">
        <v>2526</v>
      </c>
      <c r="E671" s="42">
        <v>96906</v>
      </c>
      <c r="F671" s="22">
        <v>5</v>
      </c>
      <c r="G671" s="56">
        <v>15.956666666666665</v>
      </c>
      <c r="H671" s="76"/>
      <c r="I671" s="79">
        <f t="shared" si="21"/>
        <v>0</v>
      </c>
      <c r="J671" s="78" t="str">
        <f t="shared" si="20"/>
        <v/>
      </c>
    </row>
    <row r="672" spans="1:10">
      <c r="A672" s="25">
        <v>684</v>
      </c>
      <c r="B672" s="25" t="s">
        <v>5</v>
      </c>
      <c r="C672" s="25" t="s">
        <v>12052</v>
      </c>
      <c r="D672" s="25" t="s">
        <v>10223</v>
      </c>
      <c r="E672" s="42">
        <v>96906</v>
      </c>
      <c r="F672" s="22">
        <v>86</v>
      </c>
      <c r="G672" s="56">
        <v>9.6333333333333329</v>
      </c>
      <c r="H672" s="76"/>
      <c r="I672" s="79">
        <f t="shared" si="21"/>
        <v>0</v>
      </c>
      <c r="J672" s="78" t="str">
        <f t="shared" si="20"/>
        <v/>
      </c>
    </row>
    <row r="673" spans="1:10">
      <c r="A673" s="25">
        <v>685</v>
      </c>
      <c r="B673" s="25" t="s">
        <v>5</v>
      </c>
      <c r="C673" s="25" t="s">
        <v>611</v>
      </c>
      <c r="D673" s="25" t="s">
        <v>610</v>
      </c>
      <c r="E673" s="42">
        <v>96906</v>
      </c>
      <c r="F673" s="22">
        <v>200</v>
      </c>
      <c r="G673" s="56">
        <v>3.03</v>
      </c>
      <c r="H673" s="76"/>
      <c r="I673" s="79">
        <f t="shared" si="21"/>
        <v>0</v>
      </c>
      <c r="J673" s="78" t="str">
        <f t="shared" si="20"/>
        <v/>
      </c>
    </row>
    <row r="674" spans="1:10">
      <c r="A674" s="25">
        <v>686</v>
      </c>
      <c r="B674" s="25" t="s">
        <v>5</v>
      </c>
      <c r="C674" s="25" t="s">
        <v>3680</v>
      </c>
      <c r="D674" s="25" t="s">
        <v>610</v>
      </c>
      <c r="E674" s="42">
        <v>96906</v>
      </c>
      <c r="F674" s="22">
        <v>3230</v>
      </c>
      <c r="G674" s="56">
        <v>22.586666666666662</v>
      </c>
      <c r="H674" s="76"/>
      <c r="I674" s="79">
        <f t="shared" si="21"/>
        <v>0</v>
      </c>
      <c r="J674" s="78" t="str">
        <f t="shared" si="20"/>
        <v/>
      </c>
    </row>
    <row r="675" spans="1:10">
      <c r="A675" s="25">
        <v>687</v>
      </c>
      <c r="B675" s="25" t="s">
        <v>5</v>
      </c>
      <c r="C675" s="25" t="s">
        <v>12050</v>
      </c>
      <c r="D675" s="25" t="s">
        <v>193</v>
      </c>
      <c r="E675" s="42">
        <v>96906</v>
      </c>
      <c r="F675" s="22">
        <v>86</v>
      </c>
      <c r="G675" s="56">
        <v>9.2233333333333345</v>
      </c>
      <c r="H675" s="76"/>
      <c r="I675" s="79">
        <f t="shared" si="21"/>
        <v>0</v>
      </c>
      <c r="J675" s="78" t="str">
        <f t="shared" si="20"/>
        <v/>
      </c>
    </row>
    <row r="676" spans="1:10">
      <c r="A676" s="25">
        <v>688</v>
      </c>
      <c r="B676" s="25" t="s">
        <v>5</v>
      </c>
      <c r="C676" s="25" t="s">
        <v>3657</v>
      </c>
      <c r="D676" s="25" t="s">
        <v>574</v>
      </c>
      <c r="E676" s="42">
        <v>96906</v>
      </c>
      <c r="F676" s="22">
        <v>28</v>
      </c>
      <c r="G676" s="56">
        <v>17.863333333333333</v>
      </c>
      <c r="H676" s="76"/>
      <c r="I676" s="79">
        <f t="shared" si="21"/>
        <v>0</v>
      </c>
      <c r="J676" s="78" t="str">
        <f t="shared" si="20"/>
        <v/>
      </c>
    </row>
    <row r="677" spans="1:10">
      <c r="A677" s="25">
        <v>689</v>
      </c>
      <c r="B677" s="25" t="s">
        <v>5</v>
      </c>
      <c r="C677" s="25" t="s">
        <v>3650</v>
      </c>
      <c r="D677" s="25" t="s">
        <v>313</v>
      </c>
      <c r="E677" s="42">
        <v>96906</v>
      </c>
      <c r="F677" s="22">
        <v>41</v>
      </c>
      <c r="G677" s="56">
        <v>6.1499999999999995</v>
      </c>
      <c r="H677" s="76"/>
      <c r="I677" s="79">
        <f t="shared" si="21"/>
        <v>0</v>
      </c>
      <c r="J677" s="78" t="str">
        <f t="shared" si="20"/>
        <v/>
      </c>
    </row>
    <row r="678" spans="1:10">
      <c r="A678" s="25">
        <v>690</v>
      </c>
      <c r="B678" s="25" t="s">
        <v>5</v>
      </c>
      <c r="C678" s="25" t="s">
        <v>3639</v>
      </c>
      <c r="D678" s="25" t="s">
        <v>313</v>
      </c>
      <c r="E678" s="42">
        <v>96906</v>
      </c>
      <c r="F678" s="22">
        <v>72</v>
      </c>
      <c r="G678" s="56">
        <v>5.63</v>
      </c>
      <c r="H678" s="76"/>
      <c r="I678" s="79">
        <f t="shared" si="21"/>
        <v>0</v>
      </c>
      <c r="J678" s="78" t="str">
        <f t="shared" si="20"/>
        <v/>
      </c>
    </row>
    <row r="679" spans="1:10">
      <c r="A679" s="25">
        <v>691</v>
      </c>
      <c r="B679" s="25" t="s">
        <v>5</v>
      </c>
      <c r="C679" s="25" t="s">
        <v>3638</v>
      </c>
      <c r="D679" s="25" t="s">
        <v>313</v>
      </c>
      <c r="E679" s="42">
        <v>80205</v>
      </c>
      <c r="F679" s="22">
        <v>78</v>
      </c>
      <c r="G679" s="56">
        <v>7.7</v>
      </c>
      <c r="H679" s="76"/>
      <c r="I679" s="79">
        <f t="shared" si="21"/>
        <v>0</v>
      </c>
      <c r="J679" s="78" t="str">
        <f t="shared" si="20"/>
        <v/>
      </c>
    </row>
    <row r="680" spans="1:10">
      <c r="A680" s="25">
        <v>692</v>
      </c>
      <c r="B680" s="25" t="s">
        <v>5</v>
      </c>
      <c r="C680" s="25" t="s">
        <v>3638</v>
      </c>
      <c r="D680" s="25" t="s">
        <v>313</v>
      </c>
      <c r="E680" s="42" t="s">
        <v>3637</v>
      </c>
      <c r="F680" s="22">
        <v>52</v>
      </c>
      <c r="G680" s="56">
        <v>7.7</v>
      </c>
      <c r="H680" s="76"/>
      <c r="I680" s="79">
        <f t="shared" si="21"/>
        <v>0</v>
      </c>
      <c r="J680" s="78" t="str">
        <f t="shared" si="20"/>
        <v/>
      </c>
    </row>
    <row r="681" spans="1:10">
      <c r="A681" s="25">
        <v>693</v>
      </c>
      <c r="B681" s="25" t="s">
        <v>5</v>
      </c>
      <c r="C681" s="25" t="s">
        <v>3636</v>
      </c>
      <c r="D681" s="25" t="s">
        <v>313</v>
      </c>
      <c r="E681" s="42">
        <v>80205</v>
      </c>
      <c r="F681" s="22">
        <v>98</v>
      </c>
      <c r="G681" s="56">
        <v>7.9833333333333334</v>
      </c>
      <c r="H681" s="76"/>
      <c r="I681" s="79">
        <f t="shared" si="21"/>
        <v>0</v>
      </c>
      <c r="J681" s="78" t="str">
        <f t="shared" si="20"/>
        <v/>
      </c>
    </row>
    <row r="682" spans="1:10">
      <c r="A682" s="25">
        <v>694</v>
      </c>
      <c r="B682" s="25" t="s">
        <v>5</v>
      </c>
      <c r="C682" s="25" t="s">
        <v>3636</v>
      </c>
      <c r="D682" s="25" t="s">
        <v>313</v>
      </c>
      <c r="E682" s="42">
        <v>96906</v>
      </c>
      <c r="F682" s="22">
        <v>164</v>
      </c>
      <c r="G682" s="56">
        <v>7.9833333333333334</v>
      </c>
      <c r="H682" s="76"/>
      <c r="I682" s="79">
        <f t="shared" si="21"/>
        <v>0</v>
      </c>
      <c r="J682" s="78" t="str">
        <f t="shared" si="20"/>
        <v/>
      </c>
    </row>
    <row r="683" spans="1:10">
      <c r="A683" s="25">
        <v>695</v>
      </c>
      <c r="B683" s="25" t="s">
        <v>5</v>
      </c>
      <c r="C683" s="25" t="s">
        <v>3634</v>
      </c>
      <c r="D683" s="25" t="s">
        <v>313</v>
      </c>
      <c r="E683" s="42">
        <v>96906</v>
      </c>
      <c r="F683" s="22">
        <v>84</v>
      </c>
      <c r="G683" s="56">
        <v>5.4066666666666663</v>
      </c>
      <c r="H683" s="76"/>
      <c r="I683" s="79">
        <f t="shared" si="21"/>
        <v>0</v>
      </c>
      <c r="J683" s="78" t="str">
        <f t="shared" si="20"/>
        <v/>
      </c>
    </row>
    <row r="684" spans="1:10">
      <c r="A684" s="25">
        <v>696</v>
      </c>
      <c r="B684" s="25" t="s">
        <v>5</v>
      </c>
      <c r="C684" s="25" t="s">
        <v>12049</v>
      </c>
      <c r="D684" s="25" t="s">
        <v>1681</v>
      </c>
      <c r="E684" s="42">
        <v>96906</v>
      </c>
      <c r="F684" s="22">
        <v>84</v>
      </c>
      <c r="G684" s="56">
        <v>7.2333333333333334</v>
      </c>
      <c r="H684" s="76"/>
      <c r="I684" s="79">
        <f t="shared" si="21"/>
        <v>0</v>
      </c>
      <c r="J684" s="78" t="str">
        <f t="shared" si="20"/>
        <v/>
      </c>
    </row>
    <row r="685" spans="1:10">
      <c r="A685" s="25">
        <v>697</v>
      </c>
      <c r="B685" s="25" t="s">
        <v>5</v>
      </c>
      <c r="C685" s="25" t="s">
        <v>12048</v>
      </c>
      <c r="D685" s="25" t="s">
        <v>617</v>
      </c>
      <c r="E685" s="42">
        <v>96906</v>
      </c>
      <c r="F685" s="24">
        <v>5</v>
      </c>
      <c r="G685" s="56">
        <v>29.003333333333334</v>
      </c>
      <c r="H685" s="76"/>
      <c r="I685" s="79">
        <f t="shared" si="21"/>
        <v>0</v>
      </c>
      <c r="J685" s="78" t="str">
        <f t="shared" si="20"/>
        <v/>
      </c>
    </row>
    <row r="686" spans="1:10">
      <c r="A686" s="25">
        <v>698</v>
      </c>
      <c r="B686" s="25" t="s">
        <v>5</v>
      </c>
      <c r="C686" s="25" t="s">
        <v>12047</v>
      </c>
      <c r="D686" s="25" t="s">
        <v>10801</v>
      </c>
      <c r="E686" s="42">
        <v>96906</v>
      </c>
      <c r="F686" s="22">
        <v>9</v>
      </c>
      <c r="G686" s="56">
        <v>53.419999999999995</v>
      </c>
      <c r="H686" s="76"/>
      <c r="I686" s="79">
        <f t="shared" si="21"/>
        <v>0</v>
      </c>
      <c r="J686" s="78" t="str">
        <f t="shared" si="20"/>
        <v/>
      </c>
    </row>
    <row r="687" spans="1:10">
      <c r="A687" s="25">
        <v>699</v>
      </c>
      <c r="B687" s="25" t="s">
        <v>5</v>
      </c>
      <c r="C687" s="25" t="s">
        <v>12045</v>
      </c>
      <c r="D687" s="25" t="s">
        <v>10992</v>
      </c>
      <c r="E687" s="42">
        <v>96906</v>
      </c>
      <c r="F687" s="22">
        <v>36</v>
      </c>
      <c r="G687" s="56">
        <v>16.766666666666666</v>
      </c>
      <c r="H687" s="76"/>
      <c r="I687" s="79">
        <f t="shared" si="21"/>
        <v>0</v>
      </c>
      <c r="J687" s="78" t="str">
        <f t="shared" si="20"/>
        <v/>
      </c>
    </row>
    <row r="688" spans="1:10">
      <c r="A688" s="25">
        <v>700</v>
      </c>
      <c r="B688" s="25" t="s">
        <v>5</v>
      </c>
      <c r="C688" s="25" t="s">
        <v>3614</v>
      </c>
      <c r="D688" s="25" t="s">
        <v>9928</v>
      </c>
      <c r="E688" s="42">
        <v>96906</v>
      </c>
      <c r="F688" s="22">
        <v>57</v>
      </c>
      <c r="G688" s="56">
        <v>145.74333333333334</v>
      </c>
      <c r="H688" s="76"/>
      <c r="I688" s="79">
        <f t="shared" si="21"/>
        <v>0</v>
      </c>
      <c r="J688" s="78" t="str">
        <f t="shared" si="20"/>
        <v/>
      </c>
    </row>
    <row r="689" spans="1:10">
      <c r="A689" s="25">
        <v>701</v>
      </c>
      <c r="B689" s="25" t="s">
        <v>5</v>
      </c>
      <c r="C689" s="25" t="s">
        <v>12044</v>
      </c>
      <c r="D689" s="25" t="s">
        <v>12043</v>
      </c>
      <c r="E689" s="42">
        <v>96906</v>
      </c>
      <c r="F689" s="22">
        <v>75</v>
      </c>
      <c r="G689" s="56">
        <v>47.213333333333331</v>
      </c>
      <c r="H689" s="76"/>
      <c r="I689" s="79">
        <f t="shared" si="21"/>
        <v>0</v>
      </c>
      <c r="J689" s="78" t="str">
        <f t="shared" si="20"/>
        <v/>
      </c>
    </row>
    <row r="690" spans="1:10">
      <c r="A690" s="25">
        <v>702</v>
      </c>
      <c r="B690" s="25" t="s">
        <v>5</v>
      </c>
      <c r="C690" s="25" t="s">
        <v>12042</v>
      </c>
      <c r="D690" s="25" t="s">
        <v>600</v>
      </c>
      <c r="E690" s="42">
        <v>96906</v>
      </c>
      <c r="F690" s="22">
        <v>10</v>
      </c>
      <c r="G690" s="56">
        <v>64.556666666666672</v>
      </c>
      <c r="H690" s="76"/>
      <c r="I690" s="79">
        <f t="shared" si="21"/>
        <v>0</v>
      </c>
      <c r="J690" s="78" t="str">
        <f t="shared" si="20"/>
        <v/>
      </c>
    </row>
    <row r="691" spans="1:10">
      <c r="A691" s="25">
        <v>703</v>
      </c>
      <c r="B691" s="25" t="s">
        <v>5</v>
      </c>
      <c r="C691" s="25" t="s">
        <v>3595</v>
      </c>
      <c r="D691" s="25" t="s">
        <v>9926</v>
      </c>
      <c r="E691" s="42">
        <v>96906</v>
      </c>
      <c r="F691" s="22">
        <v>241</v>
      </c>
      <c r="G691" s="56">
        <v>5.206666666666667</v>
      </c>
      <c r="H691" s="76"/>
      <c r="I691" s="79">
        <f t="shared" si="21"/>
        <v>0</v>
      </c>
      <c r="J691" s="78" t="str">
        <f t="shared" si="20"/>
        <v/>
      </c>
    </row>
    <row r="692" spans="1:10">
      <c r="A692" s="25">
        <v>704</v>
      </c>
      <c r="B692" s="25" t="s">
        <v>5</v>
      </c>
      <c r="C692" s="25" t="s">
        <v>12041</v>
      </c>
      <c r="D692" s="25" t="s">
        <v>603</v>
      </c>
      <c r="E692" s="42">
        <v>96906</v>
      </c>
      <c r="F692" s="22">
        <v>5</v>
      </c>
      <c r="G692" s="56">
        <v>16.963333333333335</v>
      </c>
      <c r="H692" s="76"/>
      <c r="I692" s="79">
        <f t="shared" si="21"/>
        <v>0</v>
      </c>
      <c r="J692" s="78" t="str">
        <f t="shared" si="20"/>
        <v/>
      </c>
    </row>
    <row r="693" spans="1:10">
      <c r="A693" s="25">
        <v>705</v>
      </c>
      <c r="B693" s="25" t="s">
        <v>5</v>
      </c>
      <c r="C693" s="25" t="s">
        <v>3588</v>
      </c>
      <c r="D693" s="25" t="s">
        <v>603</v>
      </c>
      <c r="E693" s="42">
        <v>81343</v>
      </c>
      <c r="F693" s="24">
        <v>5</v>
      </c>
      <c r="G693" s="56">
        <v>12.886666666666665</v>
      </c>
      <c r="H693" s="76"/>
      <c r="I693" s="79">
        <f t="shared" si="21"/>
        <v>0</v>
      </c>
      <c r="J693" s="78" t="str">
        <f t="shared" si="20"/>
        <v/>
      </c>
    </row>
    <row r="694" spans="1:10">
      <c r="A694" s="25">
        <v>706</v>
      </c>
      <c r="B694" s="25" t="s">
        <v>5</v>
      </c>
      <c r="C694" s="25" t="s">
        <v>12040</v>
      </c>
      <c r="D694" s="25" t="s">
        <v>540</v>
      </c>
      <c r="E694" s="42">
        <v>96906</v>
      </c>
      <c r="F694" s="22">
        <v>19</v>
      </c>
      <c r="G694" s="56">
        <v>106.79</v>
      </c>
      <c r="H694" s="76"/>
      <c r="I694" s="79">
        <f t="shared" si="21"/>
        <v>0</v>
      </c>
      <c r="J694" s="78" t="str">
        <f t="shared" si="20"/>
        <v/>
      </c>
    </row>
    <row r="695" spans="1:10">
      <c r="A695" s="25">
        <v>707</v>
      </c>
      <c r="B695" s="25" t="s">
        <v>5</v>
      </c>
      <c r="C695" s="25" t="s">
        <v>12039</v>
      </c>
      <c r="D695" s="25" t="s">
        <v>596</v>
      </c>
      <c r="E695" s="42">
        <v>96906</v>
      </c>
      <c r="F695" s="22">
        <v>71</v>
      </c>
      <c r="G695" s="56">
        <v>99.5</v>
      </c>
      <c r="H695" s="76"/>
      <c r="I695" s="79">
        <f t="shared" si="21"/>
        <v>0</v>
      </c>
      <c r="J695" s="78" t="str">
        <f t="shared" si="20"/>
        <v/>
      </c>
    </row>
    <row r="696" spans="1:10">
      <c r="A696" s="25">
        <v>708</v>
      </c>
      <c r="B696" s="25" t="s">
        <v>5</v>
      </c>
      <c r="C696" s="25" t="s">
        <v>12038</v>
      </c>
      <c r="D696" s="25" t="s">
        <v>9926</v>
      </c>
      <c r="E696" s="42">
        <v>96906</v>
      </c>
      <c r="F696" s="22">
        <v>50</v>
      </c>
      <c r="G696" s="56">
        <v>48.46</v>
      </c>
      <c r="H696" s="76"/>
      <c r="I696" s="79">
        <f t="shared" si="21"/>
        <v>0</v>
      </c>
      <c r="J696" s="78" t="str">
        <f t="shared" si="20"/>
        <v/>
      </c>
    </row>
    <row r="697" spans="1:10">
      <c r="A697" s="25">
        <v>709</v>
      </c>
      <c r="B697" s="25" t="s">
        <v>5</v>
      </c>
      <c r="C697" s="25" t="s">
        <v>3564</v>
      </c>
      <c r="D697" s="25" t="s">
        <v>75</v>
      </c>
      <c r="E697" s="42">
        <v>81343</v>
      </c>
      <c r="F697" s="22">
        <v>49</v>
      </c>
      <c r="G697" s="56">
        <v>1.07</v>
      </c>
      <c r="H697" s="76"/>
      <c r="I697" s="79">
        <f t="shared" si="21"/>
        <v>0</v>
      </c>
      <c r="J697" s="78" t="str">
        <f t="shared" si="20"/>
        <v/>
      </c>
    </row>
    <row r="698" spans="1:10">
      <c r="A698" s="25">
        <v>710</v>
      </c>
      <c r="B698" s="25" t="s">
        <v>5</v>
      </c>
      <c r="C698" s="25" t="s">
        <v>3563</v>
      </c>
      <c r="D698" s="25" t="s">
        <v>75</v>
      </c>
      <c r="E698" s="42">
        <v>81343</v>
      </c>
      <c r="F698" s="22">
        <v>25</v>
      </c>
      <c r="G698" s="56">
        <v>2.56</v>
      </c>
      <c r="H698" s="76"/>
      <c r="I698" s="79">
        <f t="shared" si="21"/>
        <v>0</v>
      </c>
      <c r="J698" s="78" t="str">
        <f t="shared" si="20"/>
        <v/>
      </c>
    </row>
    <row r="699" spans="1:10">
      <c r="A699" s="25">
        <v>711</v>
      </c>
      <c r="B699" s="25" t="s">
        <v>5</v>
      </c>
      <c r="C699" s="25" t="s">
        <v>12037</v>
      </c>
      <c r="D699" s="25" t="s">
        <v>150</v>
      </c>
      <c r="E699" s="42">
        <v>96906</v>
      </c>
      <c r="F699" s="22">
        <v>400</v>
      </c>
      <c r="G699" s="56">
        <v>0.3833333333333333</v>
      </c>
      <c r="H699" s="76"/>
      <c r="I699" s="79">
        <f t="shared" si="21"/>
        <v>0</v>
      </c>
      <c r="J699" s="78" t="str">
        <f t="shared" si="20"/>
        <v/>
      </c>
    </row>
    <row r="700" spans="1:10">
      <c r="A700" s="25">
        <v>712</v>
      </c>
      <c r="B700" s="25" t="s">
        <v>5</v>
      </c>
      <c r="C700" s="25" t="s">
        <v>12037</v>
      </c>
      <c r="D700" s="25" t="s">
        <v>150</v>
      </c>
      <c r="E700" s="42" t="s">
        <v>3551</v>
      </c>
      <c r="F700" s="22">
        <v>500</v>
      </c>
      <c r="G700" s="56">
        <v>0.3833333333333333</v>
      </c>
      <c r="H700" s="76"/>
      <c r="I700" s="79">
        <f t="shared" si="21"/>
        <v>0</v>
      </c>
      <c r="J700" s="78" t="str">
        <f t="shared" si="20"/>
        <v/>
      </c>
    </row>
    <row r="701" spans="1:10">
      <c r="A701" s="25">
        <v>713</v>
      </c>
      <c r="B701" s="25" t="s">
        <v>5</v>
      </c>
      <c r="C701" s="25" t="s">
        <v>592</v>
      </c>
      <c r="D701" s="25" t="s">
        <v>75</v>
      </c>
      <c r="E701" s="42" t="s">
        <v>719</v>
      </c>
      <c r="F701" s="22">
        <v>800</v>
      </c>
      <c r="G701" s="56">
        <v>0.18000000000000002</v>
      </c>
      <c r="H701" s="76"/>
      <c r="I701" s="79">
        <f t="shared" si="21"/>
        <v>0</v>
      </c>
      <c r="J701" s="78" t="str">
        <f t="shared" si="20"/>
        <v/>
      </c>
    </row>
    <row r="702" spans="1:10">
      <c r="A702" s="25">
        <v>714</v>
      </c>
      <c r="B702" s="25" t="s">
        <v>5</v>
      </c>
      <c r="C702" s="25" t="s">
        <v>7548</v>
      </c>
      <c r="D702" s="25" t="s">
        <v>75</v>
      </c>
      <c r="E702" s="42">
        <v>96906</v>
      </c>
      <c r="F702" s="22">
        <v>400</v>
      </c>
      <c r="G702" s="56">
        <v>0.25</v>
      </c>
      <c r="H702" s="76"/>
      <c r="I702" s="79">
        <f t="shared" si="21"/>
        <v>0</v>
      </c>
      <c r="J702" s="78" t="str">
        <f t="shared" si="20"/>
        <v/>
      </c>
    </row>
    <row r="703" spans="1:10">
      <c r="A703" s="25">
        <v>715</v>
      </c>
      <c r="B703" s="25" t="s">
        <v>5</v>
      </c>
      <c r="C703" s="25" t="s">
        <v>7547</v>
      </c>
      <c r="D703" s="25" t="s">
        <v>75</v>
      </c>
      <c r="E703" s="42" t="s">
        <v>298</v>
      </c>
      <c r="F703" s="22">
        <v>400</v>
      </c>
      <c r="G703" s="56">
        <v>0.5</v>
      </c>
      <c r="H703" s="76"/>
      <c r="I703" s="79">
        <f t="shared" si="21"/>
        <v>0</v>
      </c>
      <c r="J703" s="78" t="str">
        <f t="shared" si="20"/>
        <v/>
      </c>
    </row>
    <row r="704" spans="1:10">
      <c r="A704" s="25">
        <v>716</v>
      </c>
      <c r="B704" s="25" t="s">
        <v>5</v>
      </c>
      <c r="C704" s="25" t="s">
        <v>7546</v>
      </c>
      <c r="D704" s="25" t="s">
        <v>75</v>
      </c>
      <c r="E704" s="42">
        <v>96906</v>
      </c>
      <c r="F704" s="22">
        <v>1000</v>
      </c>
      <c r="G704" s="56">
        <v>9.9999999999999992E-2</v>
      </c>
      <c r="H704" s="76"/>
      <c r="I704" s="79">
        <f t="shared" si="21"/>
        <v>0</v>
      </c>
      <c r="J704" s="78" t="str">
        <f t="shared" si="20"/>
        <v/>
      </c>
    </row>
    <row r="705" spans="1:10">
      <c r="A705" s="25">
        <v>717</v>
      </c>
      <c r="B705" s="25" t="s">
        <v>5</v>
      </c>
      <c r="C705" s="25" t="s">
        <v>579</v>
      </c>
      <c r="D705" s="25" t="s">
        <v>578</v>
      </c>
      <c r="E705" s="42">
        <v>96906</v>
      </c>
      <c r="F705" s="22">
        <v>342</v>
      </c>
      <c r="G705" s="56">
        <v>0.67666666666666664</v>
      </c>
      <c r="H705" s="76"/>
      <c r="I705" s="79">
        <f t="shared" si="21"/>
        <v>0</v>
      </c>
      <c r="J705" s="78" t="str">
        <f t="shared" si="20"/>
        <v/>
      </c>
    </row>
    <row r="706" spans="1:10">
      <c r="A706" s="25">
        <v>718</v>
      </c>
      <c r="B706" s="25" t="s">
        <v>5</v>
      </c>
      <c r="C706" s="25" t="s">
        <v>12036</v>
      </c>
      <c r="D706" s="25" t="s">
        <v>10957</v>
      </c>
      <c r="E706" s="42">
        <v>96906</v>
      </c>
      <c r="F706" s="24">
        <v>5</v>
      </c>
      <c r="G706" s="56">
        <v>125</v>
      </c>
      <c r="H706" s="76"/>
      <c r="I706" s="79">
        <f t="shared" si="21"/>
        <v>0</v>
      </c>
      <c r="J706" s="78" t="str">
        <f t="shared" ref="J706:J769" si="22">IF(H:H&gt;G:G, "Above Estimated Unit Price", "")</f>
        <v/>
      </c>
    </row>
    <row r="707" spans="1:10">
      <c r="A707" s="25">
        <v>719</v>
      </c>
      <c r="B707" s="25" t="s">
        <v>5</v>
      </c>
      <c r="C707" s="25" t="s">
        <v>12035</v>
      </c>
      <c r="D707" s="25" t="s">
        <v>172</v>
      </c>
      <c r="E707" s="42">
        <v>96906</v>
      </c>
      <c r="F707" s="22">
        <v>54</v>
      </c>
      <c r="G707" s="56">
        <v>2.59</v>
      </c>
      <c r="H707" s="76"/>
      <c r="I707" s="79">
        <f t="shared" ref="I707:I770" si="23">H707*F707</f>
        <v>0</v>
      </c>
      <c r="J707" s="78" t="str">
        <f t="shared" si="22"/>
        <v/>
      </c>
    </row>
    <row r="708" spans="1:10">
      <c r="A708" s="25">
        <v>720</v>
      </c>
      <c r="B708" s="25" t="s">
        <v>5</v>
      </c>
      <c r="C708" s="25" t="s">
        <v>12034</v>
      </c>
      <c r="D708" s="25" t="s">
        <v>172</v>
      </c>
      <c r="E708" s="42">
        <v>96906</v>
      </c>
      <c r="F708" s="22">
        <v>40</v>
      </c>
      <c r="G708" s="56">
        <v>6</v>
      </c>
      <c r="H708" s="76"/>
      <c r="I708" s="79">
        <f t="shared" si="23"/>
        <v>0</v>
      </c>
      <c r="J708" s="78" t="str">
        <f t="shared" si="22"/>
        <v/>
      </c>
    </row>
    <row r="709" spans="1:10">
      <c r="A709" s="25">
        <v>721</v>
      </c>
      <c r="B709" s="25" t="s">
        <v>5</v>
      </c>
      <c r="C709" s="25" t="s">
        <v>12033</v>
      </c>
      <c r="D709" s="25" t="s">
        <v>492</v>
      </c>
      <c r="E709" s="42">
        <v>96906</v>
      </c>
      <c r="F709" s="22">
        <v>5</v>
      </c>
      <c r="G709" s="56">
        <v>31.166666666666668</v>
      </c>
      <c r="H709" s="76"/>
      <c r="I709" s="79">
        <f t="shared" si="23"/>
        <v>0</v>
      </c>
      <c r="J709" s="78" t="str">
        <f t="shared" si="22"/>
        <v/>
      </c>
    </row>
    <row r="710" spans="1:10">
      <c r="A710" s="25">
        <v>722</v>
      </c>
      <c r="B710" s="25" t="s">
        <v>5</v>
      </c>
      <c r="C710" s="25" t="s">
        <v>12032</v>
      </c>
      <c r="D710" s="25" t="s">
        <v>172</v>
      </c>
      <c r="E710" s="42" t="s">
        <v>12031</v>
      </c>
      <c r="F710" s="22">
        <v>41</v>
      </c>
      <c r="G710" s="56">
        <v>4.6266666666666678</v>
      </c>
      <c r="H710" s="76"/>
      <c r="I710" s="79">
        <f t="shared" si="23"/>
        <v>0</v>
      </c>
      <c r="J710" s="78" t="str">
        <f t="shared" si="22"/>
        <v/>
      </c>
    </row>
    <row r="711" spans="1:10">
      <c r="A711" s="25">
        <v>723</v>
      </c>
      <c r="B711" s="25" t="s">
        <v>5</v>
      </c>
      <c r="C711" s="25" t="s">
        <v>12030</v>
      </c>
      <c r="D711" s="25" t="s">
        <v>115</v>
      </c>
      <c r="E711" s="42">
        <v>96906</v>
      </c>
      <c r="F711" s="22">
        <v>2043</v>
      </c>
      <c r="G711" s="56">
        <v>3.04</v>
      </c>
      <c r="H711" s="76"/>
      <c r="I711" s="79">
        <f t="shared" si="23"/>
        <v>0</v>
      </c>
      <c r="J711" s="78" t="str">
        <f t="shared" si="22"/>
        <v/>
      </c>
    </row>
    <row r="712" spans="1:10">
      <c r="A712" s="25">
        <v>724</v>
      </c>
      <c r="B712" s="25" t="s">
        <v>5</v>
      </c>
      <c r="C712" s="25" t="s">
        <v>12029</v>
      </c>
      <c r="D712" s="25" t="s">
        <v>115</v>
      </c>
      <c r="E712" s="42">
        <v>96906</v>
      </c>
      <c r="F712" s="22">
        <v>513</v>
      </c>
      <c r="G712" s="56">
        <v>608.91</v>
      </c>
      <c r="H712" s="76"/>
      <c r="I712" s="79">
        <f t="shared" si="23"/>
        <v>0</v>
      </c>
      <c r="J712" s="78" t="str">
        <f t="shared" si="22"/>
        <v/>
      </c>
    </row>
    <row r="713" spans="1:10">
      <c r="A713" s="25">
        <v>725</v>
      </c>
      <c r="B713" s="25" t="s">
        <v>5</v>
      </c>
      <c r="C713" s="25" t="s">
        <v>12028</v>
      </c>
      <c r="D713" s="25" t="s">
        <v>115</v>
      </c>
      <c r="E713" s="42" t="s">
        <v>3519</v>
      </c>
      <c r="F713" s="22">
        <v>533</v>
      </c>
      <c r="G713" s="56">
        <v>28.34</v>
      </c>
      <c r="H713" s="76"/>
      <c r="I713" s="79">
        <f t="shared" si="23"/>
        <v>0</v>
      </c>
      <c r="J713" s="78" t="str">
        <f t="shared" si="22"/>
        <v/>
      </c>
    </row>
    <row r="714" spans="1:10">
      <c r="A714" s="25">
        <v>726</v>
      </c>
      <c r="B714" s="25" t="s">
        <v>5</v>
      </c>
      <c r="C714" s="25" t="s">
        <v>3524</v>
      </c>
      <c r="D714" s="25" t="s">
        <v>9916</v>
      </c>
      <c r="E714" s="42">
        <v>96906</v>
      </c>
      <c r="F714" s="22">
        <v>866</v>
      </c>
      <c r="G714" s="56">
        <v>13.09</v>
      </c>
      <c r="H714" s="76"/>
      <c r="I714" s="79">
        <f t="shared" si="23"/>
        <v>0</v>
      </c>
      <c r="J714" s="78" t="str">
        <f t="shared" si="22"/>
        <v/>
      </c>
    </row>
    <row r="715" spans="1:10">
      <c r="A715" s="25">
        <v>727</v>
      </c>
      <c r="B715" s="25" t="s">
        <v>5</v>
      </c>
      <c r="C715" s="25" t="s">
        <v>12027</v>
      </c>
      <c r="D715" s="25" t="s">
        <v>115</v>
      </c>
      <c r="E715" s="42">
        <v>96906</v>
      </c>
      <c r="F715" s="22">
        <v>30</v>
      </c>
      <c r="G715" s="56">
        <v>2.4</v>
      </c>
      <c r="H715" s="76"/>
      <c r="I715" s="79">
        <f t="shared" si="23"/>
        <v>0</v>
      </c>
      <c r="J715" s="78" t="str">
        <f t="shared" si="22"/>
        <v/>
      </c>
    </row>
    <row r="716" spans="1:10">
      <c r="A716" s="25">
        <v>728</v>
      </c>
      <c r="B716" s="25" t="s">
        <v>5</v>
      </c>
      <c r="C716" s="25" t="s">
        <v>12026</v>
      </c>
      <c r="D716" s="25" t="s">
        <v>115</v>
      </c>
      <c r="E716" s="42">
        <v>96906</v>
      </c>
      <c r="F716" s="22">
        <v>171</v>
      </c>
      <c r="G716" s="56">
        <v>4.0199999999999996</v>
      </c>
      <c r="H716" s="76"/>
      <c r="I716" s="79">
        <f t="shared" si="23"/>
        <v>0</v>
      </c>
      <c r="J716" s="78" t="str">
        <f t="shared" si="22"/>
        <v/>
      </c>
    </row>
    <row r="717" spans="1:10">
      <c r="A717" s="25">
        <v>729</v>
      </c>
      <c r="B717" s="25" t="s">
        <v>5</v>
      </c>
      <c r="C717" s="25" t="s">
        <v>12025</v>
      </c>
      <c r="D717" s="25" t="s">
        <v>115</v>
      </c>
      <c r="E717" s="42">
        <v>96906</v>
      </c>
      <c r="F717" s="22">
        <v>14</v>
      </c>
      <c r="G717" s="56">
        <v>15.1</v>
      </c>
      <c r="H717" s="76"/>
      <c r="I717" s="79">
        <f t="shared" si="23"/>
        <v>0</v>
      </c>
      <c r="J717" s="78" t="str">
        <f t="shared" si="22"/>
        <v/>
      </c>
    </row>
    <row r="718" spans="1:10">
      <c r="A718" s="25">
        <v>730</v>
      </c>
      <c r="B718" s="25" t="s">
        <v>5</v>
      </c>
      <c r="C718" s="25" t="s">
        <v>12024</v>
      </c>
      <c r="D718" s="25" t="s">
        <v>115</v>
      </c>
      <c r="E718" s="42">
        <v>96906</v>
      </c>
      <c r="F718" s="22">
        <v>3427</v>
      </c>
      <c r="G718" s="56">
        <v>7.4466666666666663</v>
      </c>
      <c r="H718" s="76"/>
      <c r="I718" s="79">
        <f t="shared" si="23"/>
        <v>0</v>
      </c>
      <c r="J718" s="78" t="str">
        <f t="shared" si="22"/>
        <v/>
      </c>
    </row>
    <row r="719" spans="1:10">
      <c r="A719" s="25">
        <v>731</v>
      </c>
      <c r="B719" s="25" t="s">
        <v>5</v>
      </c>
      <c r="C719" s="25" t="s">
        <v>12023</v>
      </c>
      <c r="D719" s="25" t="s">
        <v>12022</v>
      </c>
      <c r="E719" s="42">
        <v>96906</v>
      </c>
      <c r="F719" s="22">
        <v>1330</v>
      </c>
      <c r="G719" s="56">
        <v>114.3</v>
      </c>
      <c r="H719" s="76"/>
      <c r="I719" s="79">
        <f t="shared" si="23"/>
        <v>0</v>
      </c>
      <c r="J719" s="78" t="str">
        <f t="shared" si="22"/>
        <v/>
      </c>
    </row>
    <row r="720" spans="1:10">
      <c r="A720" s="25">
        <v>732</v>
      </c>
      <c r="B720" s="25" t="s">
        <v>5</v>
      </c>
      <c r="C720" s="25" t="s">
        <v>12021</v>
      </c>
      <c r="D720" s="25" t="s">
        <v>115</v>
      </c>
      <c r="E720" s="42">
        <v>96906</v>
      </c>
      <c r="F720" s="22">
        <v>15</v>
      </c>
      <c r="G720" s="56">
        <v>13.85</v>
      </c>
      <c r="H720" s="76"/>
      <c r="I720" s="79">
        <f t="shared" si="23"/>
        <v>0</v>
      </c>
      <c r="J720" s="78" t="str">
        <f t="shared" si="22"/>
        <v/>
      </c>
    </row>
    <row r="721" spans="1:10">
      <c r="A721" s="25">
        <v>733</v>
      </c>
      <c r="B721" s="25" t="s">
        <v>5</v>
      </c>
      <c r="C721" s="25" t="s">
        <v>12020</v>
      </c>
      <c r="D721" s="25" t="s">
        <v>115</v>
      </c>
      <c r="E721" s="42">
        <v>81343</v>
      </c>
      <c r="F721" s="22">
        <v>16</v>
      </c>
      <c r="G721" s="56">
        <v>13.85</v>
      </c>
      <c r="H721" s="76"/>
      <c r="I721" s="79">
        <f t="shared" si="23"/>
        <v>0</v>
      </c>
      <c r="J721" s="78" t="str">
        <f t="shared" si="22"/>
        <v/>
      </c>
    </row>
    <row r="722" spans="1:10">
      <c r="A722" s="25">
        <v>734</v>
      </c>
      <c r="B722" s="25" t="s">
        <v>5</v>
      </c>
      <c r="C722" s="25" t="s">
        <v>12019</v>
      </c>
      <c r="D722" s="25" t="s">
        <v>115</v>
      </c>
      <c r="E722" s="42">
        <v>81349</v>
      </c>
      <c r="F722" s="22">
        <v>27</v>
      </c>
      <c r="G722" s="56">
        <v>4.09</v>
      </c>
      <c r="H722" s="76"/>
      <c r="I722" s="79">
        <f t="shared" si="23"/>
        <v>0</v>
      </c>
      <c r="J722" s="78" t="str">
        <f t="shared" si="22"/>
        <v/>
      </c>
    </row>
    <row r="723" spans="1:10">
      <c r="A723" s="25">
        <v>735</v>
      </c>
      <c r="B723" s="25" t="s">
        <v>5</v>
      </c>
      <c r="C723" s="25" t="s">
        <v>12018</v>
      </c>
      <c r="D723" s="25" t="s">
        <v>9916</v>
      </c>
      <c r="E723" s="42">
        <v>96906</v>
      </c>
      <c r="F723" s="22">
        <v>8</v>
      </c>
      <c r="G723" s="56">
        <v>53.859999999999992</v>
      </c>
      <c r="H723" s="76"/>
      <c r="I723" s="79">
        <f t="shared" si="23"/>
        <v>0</v>
      </c>
      <c r="J723" s="78" t="str">
        <f t="shared" si="22"/>
        <v/>
      </c>
    </row>
    <row r="724" spans="1:10">
      <c r="A724" s="25">
        <v>736</v>
      </c>
      <c r="B724" s="25" t="s">
        <v>5</v>
      </c>
      <c r="C724" s="25" t="s">
        <v>3504</v>
      </c>
      <c r="D724" s="25" t="s">
        <v>115</v>
      </c>
      <c r="E724" s="42">
        <v>81349</v>
      </c>
      <c r="F724" s="22">
        <v>42</v>
      </c>
      <c r="G724" s="56">
        <v>245.61</v>
      </c>
      <c r="H724" s="76"/>
      <c r="I724" s="79">
        <f t="shared" si="23"/>
        <v>0</v>
      </c>
      <c r="J724" s="78" t="str">
        <f t="shared" si="22"/>
        <v/>
      </c>
    </row>
    <row r="725" spans="1:10">
      <c r="A725" s="25">
        <v>737</v>
      </c>
      <c r="B725" s="25" t="s">
        <v>5</v>
      </c>
      <c r="C725" s="25" t="s">
        <v>3504</v>
      </c>
      <c r="D725" s="25" t="s">
        <v>498</v>
      </c>
      <c r="E725" s="42">
        <v>96906</v>
      </c>
      <c r="F725" s="22">
        <v>60</v>
      </c>
      <c r="G725" s="56">
        <v>13.913333333333332</v>
      </c>
      <c r="H725" s="76"/>
      <c r="I725" s="79">
        <f t="shared" si="23"/>
        <v>0</v>
      </c>
      <c r="J725" s="78" t="str">
        <f t="shared" si="22"/>
        <v/>
      </c>
    </row>
    <row r="726" spans="1:10">
      <c r="A726" s="25">
        <v>738</v>
      </c>
      <c r="B726" s="25" t="s">
        <v>5</v>
      </c>
      <c r="C726" s="25" t="s">
        <v>3480</v>
      </c>
      <c r="D726" s="25" t="s">
        <v>12017</v>
      </c>
      <c r="E726" s="42">
        <v>96906</v>
      </c>
      <c r="F726" s="22">
        <v>116</v>
      </c>
      <c r="G726" s="56">
        <v>1.5866666666666667</v>
      </c>
      <c r="H726" s="76"/>
      <c r="I726" s="79">
        <f t="shared" si="23"/>
        <v>0</v>
      </c>
      <c r="J726" s="78" t="str">
        <f t="shared" si="22"/>
        <v/>
      </c>
    </row>
    <row r="727" spans="1:10">
      <c r="A727" s="25">
        <v>739</v>
      </c>
      <c r="B727" s="25" t="s">
        <v>5</v>
      </c>
      <c r="C727" s="25" t="s">
        <v>3476</v>
      </c>
      <c r="D727" s="25" t="s">
        <v>569</v>
      </c>
      <c r="E727" s="42">
        <v>81343</v>
      </c>
      <c r="F727" s="22">
        <v>336</v>
      </c>
      <c r="G727" s="56">
        <v>0.45666666666666672</v>
      </c>
      <c r="H727" s="76"/>
      <c r="I727" s="79">
        <f t="shared" si="23"/>
        <v>0</v>
      </c>
      <c r="J727" s="78" t="str">
        <f t="shared" si="22"/>
        <v/>
      </c>
    </row>
    <row r="728" spans="1:10">
      <c r="A728" s="25">
        <v>740</v>
      </c>
      <c r="B728" s="25" t="s">
        <v>5</v>
      </c>
      <c r="C728" s="25" t="s">
        <v>3476</v>
      </c>
      <c r="D728" s="25" t="s">
        <v>569</v>
      </c>
      <c r="E728" s="42">
        <v>96906</v>
      </c>
      <c r="F728" s="22">
        <v>95</v>
      </c>
      <c r="G728" s="56">
        <v>4.0233333333333334</v>
      </c>
      <c r="H728" s="76"/>
      <c r="I728" s="79">
        <f t="shared" si="23"/>
        <v>0</v>
      </c>
      <c r="J728" s="78" t="str">
        <f t="shared" si="22"/>
        <v/>
      </c>
    </row>
    <row r="729" spans="1:10">
      <c r="A729" s="25">
        <v>741</v>
      </c>
      <c r="B729" s="25" t="s">
        <v>5</v>
      </c>
      <c r="C729" s="25" t="s">
        <v>12016</v>
      </c>
      <c r="D729" s="25" t="s">
        <v>12015</v>
      </c>
      <c r="E729" s="42">
        <v>96906</v>
      </c>
      <c r="F729" s="22">
        <v>112</v>
      </c>
      <c r="G729" s="56">
        <v>31.073333333333334</v>
      </c>
      <c r="H729" s="76"/>
      <c r="I729" s="79">
        <f t="shared" si="23"/>
        <v>0</v>
      </c>
      <c r="J729" s="78" t="str">
        <f t="shared" si="22"/>
        <v/>
      </c>
    </row>
    <row r="730" spans="1:10">
      <c r="A730" s="25">
        <v>742</v>
      </c>
      <c r="B730" s="25" t="s">
        <v>5</v>
      </c>
      <c r="C730" s="25" t="s">
        <v>3468</v>
      </c>
      <c r="D730" s="25" t="s">
        <v>115</v>
      </c>
      <c r="E730" s="42">
        <v>96906</v>
      </c>
      <c r="F730" s="22">
        <v>8</v>
      </c>
      <c r="G730" s="56">
        <v>19.560000000000002</v>
      </c>
      <c r="H730" s="76"/>
      <c r="I730" s="79">
        <f t="shared" si="23"/>
        <v>0</v>
      </c>
      <c r="J730" s="78" t="str">
        <f t="shared" si="22"/>
        <v/>
      </c>
    </row>
    <row r="731" spans="1:10">
      <c r="A731" s="25">
        <v>743</v>
      </c>
      <c r="B731" s="25" t="s">
        <v>5</v>
      </c>
      <c r="C731" s="25" t="s">
        <v>3467</v>
      </c>
      <c r="D731" s="25" t="s">
        <v>115</v>
      </c>
      <c r="E731" s="42">
        <v>96906</v>
      </c>
      <c r="F731" s="22">
        <v>20</v>
      </c>
      <c r="G731" s="56">
        <v>21.756666666666664</v>
      </c>
      <c r="H731" s="76"/>
      <c r="I731" s="79">
        <f t="shared" si="23"/>
        <v>0</v>
      </c>
      <c r="J731" s="78" t="str">
        <f t="shared" si="22"/>
        <v/>
      </c>
    </row>
    <row r="732" spans="1:10">
      <c r="A732" s="25">
        <v>744</v>
      </c>
      <c r="B732" s="25" t="s">
        <v>5</v>
      </c>
      <c r="C732" s="25" t="s">
        <v>3459</v>
      </c>
      <c r="D732" s="25" t="s">
        <v>540</v>
      </c>
      <c r="E732" s="42">
        <v>96906</v>
      </c>
      <c r="F732" s="22">
        <v>8</v>
      </c>
      <c r="G732" s="56">
        <v>18.366666666666664</v>
      </c>
      <c r="H732" s="76"/>
      <c r="I732" s="79">
        <f t="shared" si="23"/>
        <v>0</v>
      </c>
      <c r="J732" s="78" t="str">
        <f t="shared" si="22"/>
        <v/>
      </c>
    </row>
    <row r="733" spans="1:10">
      <c r="A733" s="25">
        <v>745</v>
      </c>
      <c r="B733" s="25" t="s">
        <v>5</v>
      </c>
      <c r="C733" s="25" t="s">
        <v>6878</v>
      </c>
      <c r="D733" s="25" t="s">
        <v>313</v>
      </c>
      <c r="E733" s="42">
        <v>96906</v>
      </c>
      <c r="F733" s="22">
        <v>37</v>
      </c>
      <c r="G733" s="56">
        <v>2.1</v>
      </c>
      <c r="H733" s="76"/>
      <c r="I733" s="79">
        <f t="shared" si="23"/>
        <v>0</v>
      </c>
      <c r="J733" s="78" t="str">
        <f t="shared" si="22"/>
        <v/>
      </c>
    </row>
    <row r="734" spans="1:10">
      <c r="A734" s="25">
        <v>746</v>
      </c>
      <c r="B734" s="25" t="s">
        <v>5</v>
      </c>
      <c r="C734" s="25" t="s">
        <v>3445</v>
      </c>
      <c r="D734" s="25" t="s">
        <v>313</v>
      </c>
      <c r="E734" s="42">
        <v>96906</v>
      </c>
      <c r="F734" s="22">
        <v>31</v>
      </c>
      <c r="G734" s="56">
        <v>2.1433333333333331</v>
      </c>
      <c r="H734" s="76"/>
      <c r="I734" s="79">
        <f t="shared" si="23"/>
        <v>0</v>
      </c>
      <c r="J734" s="78" t="str">
        <f t="shared" si="22"/>
        <v/>
      </c>
    </row>
    <row r="735" spans="1:10">
      <c r="A735" s="25">
        <v>747</v>
      </c>
      <c r="B735" s="25" t="s">
        <v>5</v>
      </c>
      <c r="C735" s="25" t="s">
        <v>3445</v>
      </c>
      <c r="D735" s="25" t="s">
        <v>313</v>
      </c>
      <c r="E735" s="42">
        <v>13499</v>
      </c>
      <c r="F735" s="22">
        <v>50</v>
      </c>
      <c r="G735" s="56">
        <v>2.1433333333333331</v>
      </c>
      <c r="H735" s="76"/>
      <c r="I735" s="79">
        <f t="shared" si="23"/>
        <v>0</v>
      </c>
      <c r="J735" s="78" t="str">
        <f t="shared" si="22"/>
        <v/>
      </c>
    </row>
    <row r="736" spans="1:10">
      <c r="A736" s="25">
        <v>748</v>
      </c>
      <c r="B736" s="25" t="s">
        <v>5</v>
      </c>
      <c r="C736" s="25" t="s">
        <v>12014</v>
      </c>
      <c r="D736" s="25" t="s">
        <v>313</v>
      </c>
      <c r="E736" s="42">
        <v>96906</v>
      </c>
      <c r="F736" s="22">
        <v>54</v>
      </c>
      <c r="G736" s="56">
        <v>13.589999999999998</v>
      </c>
      <c r="H736" s="76"/>
      <c r="I736" s="79">
        <f t="shared" si="23"/>
        <v>0</v>
      </c>
      <c r="J736" s="78" t="str">
        <f t="shared" si="22"/>
        <v/>
      </c>
    </row>
    <row r="737" spans="1:10">
      <c r="A737" s="25">
        <v>749</v>
      </c>
      <c r="B737" s="25" t="s">
        <v>5</v>
      </c>
      <c r="C737" s="25" t="s">
        <v>3444</v>
      </c>
      <c r="D737" s="25" t="s">
        <v>313</v>
      </c>
      <c r="E737" s="42">
        <v>96906</v>
      </c>
      <c r="F737" s="22">
        <v>131</v>
      </c>
      <c r="G737" s="56">
        <v>5.2766666666666664</v>
      </c>
      <c r="H737" s="76"/>
      <c r="I737" s="79">
        <f t="shared" si="23"/>
        <v>0</v>
      </c>
      <c r="J737" s="78" t="str">
        <f t="shared" si="22"/>
        <v/>
      </c>
    </row>
    <row r="738" spans="1:10">
      <c r="A738" s="25">
        <v>750</v>
      </c>
      <c r="B738" s="25" t="s">
        <v>5</v>
      </c>
      <c r="C738" s="25" t="s">
        <v>7159</v>
      </c>
      <c r="D738" s="25" t="s">
        <v>313</v>
      </c>
      <c r="E738" s="42">
        <v>96906</v>
      </c>
      <c r="F738" s="22">
        <v>65</v>
      </c>
      <c r="G738" s="56">
        <v>7.6099999999999994</v>
      </c>
      <c r="H738" s="76"/>
      <c r="I738" s="79">
        <f t="shared" si="23"/>
        <v>0</v>
      </c>
      <c r="J738" s="78" t="str">
        <f t="shared" si="22"/>
        <v/>
      </c>
    </row>
    <row r="739" spans="1:10">
      <c r="A739" s="25">
        <v>751</v>
      </c>
      <c r="B739" s="25" t="s">
        <v>5</v>
      </c>
      <c r="C739" s="25" t="s">
        <v>12013</v>
      </c>
      <c r="D739" s="25" t="s">
        <v>315</v>
      </c>
      <c r="E739" s="42">
        <v>80205</v>
      </c>
      <c r="F739" s="22">
        <v>10</v>
      </c>
      <c r="G739" s="56">
        <v>6.31</v>
      </c>
      <c r="H739" s="76"/>
      <c r="I739" s="79">
        <f t="shared" si="23"/>
        <v>0</v>
      </c>
      <c r="J739" s="78" t="str">
        <f t="shared" si="22"/>
        <v/>
      </c>
    </row>
    <row r="740" spans="1:10">
      <c r="A740" s="25">
        <v>752</v>
      </c>
      <c r="B740" s="25" t="s">
        <v>5</v>
      </c>
      <c r="C740" s="25" t="s">
        <v>12012</v>
      </c>
      <c r="D740" s="25" t="s">
        <v>313</v>
      </c>
      <c r="E740" s="42">
        <v>96906</v>
      </c>
      <c r="F740" s="22">
        <v>10</v>
      </c>
      <c r="G740" s="56">
        <v>9.4600000000000009</v>
      </c>
      <c r="H740" s="76"/>
      <c r="I740" s="79">
        <f t="shared" si="23"/>
        <v>0</v>
      </c>
      <c r="J740" s="78" t="str">
        <f t="shared" si="22"/>
        <v/>
      </c>
    </row>
    <row r="741" spans="1:10">
      <c r="A741" s="25">
        <v>753</v>
      </c>
      <c r="B741" s="25" t="s">
        <v>5</v>
      </c>
      <c r="C741" s="25" t="s">
        <v>12011</v>
      </c>
      <c r="D741" s="25" t="s">
        <v>313</v>
      </c>
      <c r="E741" s="42">
        <v>96906</v>
      </c>
      <c r="F741" s="22">
        <v>10</v>
      </c>
      <c r="G741" s="56">
        <v>8.9333333333333318</v>
      </c>
      <c r="H741" s="76"/>
      <c r="I741" s="79">
        <f t="shared" si="23"/>
        <v>0</v>
      </c>
      <c r="J741" s="78" t="str">
        <f t="shared" si="22"/>
        <v/>
      </c>
    </row>
    <row r="742" spans="1:10">
      <c r="A742" s="25">
        <v>754</v>
      </c>
      <c r="B742" s="25" t="s">
        <v>5</v>
      </c>
      <c r="C742" s="25" t="s">
        <v>3435</v>
      </c>
      <c r="D742" s="25" t="s">
        <v>313</v>
      </c>
      <c r="E742" s="42">
        <v>96906</v>
      </c>
      <c r="F742" s="22">
        <v>20</v>
      </c>
      <c r="G742" s="56">
        <v>8.163333333333334</v>
      </c>
      <c r="H742" s="76"/>
      <c r="I742" s="79">
        <f t="shared" si="23"/>
        <v>0</v>
      </c>
      <c r="J742" s="78" t="str">
        <f t="shared" si="22"/>
        <v/>
      </c>
    </row>
    <row r="743" spans="1:10">
      <c r="A743" s="25">
        <v>755</v>
      </c>
      <c r="B743" s="25" t="s">
        <v>5</v>
      </c>
      <c r="C743" s="25" t="s">
        <v>12010</v>
      </c>
      <c r="D743" s="25" t="s">
        <v>313</v>
      </c>
      <c r="E743" s="42">
        <v>96906</v>
      </c>
      <c r="F743" s="22">
        <v>160</v>
      </c>
      <c r="G743" s="56">
        <v>3.8699999999999997</v>
      </c>
      <c r="H743" s="76"/>
      <c r="I743" s="79">
        <f t="shared" si="23"/>
        <v>0</v>
      </c>
      <c r="J743" s="78" t="str">
        <f t="shared" si="22"/>
        <v/>
      </c>
    </row>
    <row r="744" spans="1:10">
      <c r="A744" s="25">
        <v>756</v>
      </c>
      <c r="B744" s="25" t="s">
        <v>5</v>
      </c>
      <c r="C744" s="25" t="s">
        <v>12009</v>
      </c>
      <c r="D744" s="25" t="s">
        <v>313</v>
      </c>
      <c r="E744" s="42" t="s">
        <v>4907</v>
      </c>
      <c r="F744" s="22">
        <v>20</v>
      </c>
      <c r="G744" s="56">
        <v>25.22</v>
      </c>
      <c r="H744" s="76"/>
      <c r="I744" s="79">
        <f t="shared" si="23"/>
        <v>0</v>
      </c>
      <c r="J744" s="78" t="str">
        <f t="shared" si="22"/>
        <v/>
      </c>
    </row>
    <row r="745" spans="1:10">
      <c r="A745" s="25">
        <v>757</v>
      </c>
      <c r="B745" s="25" t="s">
        <v>5</v>
      </c>
      <c r="C745" s="25" t="s">
        <v>3432</v>
      </c>
      <c r="D745" s="25" t="s">
        <v>315</v>
      </c>
      <c r="E745" s="42">
        <v>96906</v>
      </c>
      <c r="F745" s="22">
        <v>10</v>
      </c>
      <c r="G745" s="56">
        <v>9.2200000000000006</v>
      </c>
      <c r="H745" s="76"/>
      <c r="I745" s="79">
        <f t="shared" si="23"/>
        <v>0</v>
      </c>
      <c r="J745" s="78" t="str">
        <f t="shared" si="22"/>
        <v/>
      </c>
    </row>
    <row r="746" spans="1:10">
      <c r="A746" s="25">
        <v>758</v>
      </c>
      <c r="B746" s="25" t="s">
        <v>5</v>
      </c>
      <c r="C746" s="25" t="s">
        <v>3424</v>
      </c>
      <c r="D746" s="25" t="s">
        <v>12008</v>
      </c>
      <c r="E746" s="42">
        <v>80205</v>
      </c>
      <c r="F746" s="22">
        <v>147</v>
      </c>
      <c r="G746" s="56">
        <v>0.56999999999999995</v>
      </c>
      <c r="H746" s="76"/>
      <c r="I746" s="79">
        <f t="shared" si="23"/>
        <v>0</v>
      </c>
      <c r="J746" s="78" t="str">
        <f t="shared" si="22"/>
        <v/>
      </c>
    </row>
    <row r="747" spans="1:10">
      <c r="A747" s="25">
        <v>759</v>
      </c>
      <c r="B747" s="25" t="s">
        <v>5</v>
      </c>
      <c r="C747" s="25" t="s">
        <v>12007</v>
      </c>
      <c r="D747" s="25" t="s">
        <v>546</v>
      </c>
      <c r="E747" s="42">
        <v>80205</v>
      </c>
      <c r="F747" s="22">
        <v>352</v>
      </c>
      <c r="G747" s="56">
        <v>1.05</v>
      </c>
      <c r="H747" s="76"/>
      <c r="I747" s="79">
        <f t="shared" si="23"/>
        <v>0</v>
      </c>
      <c r="J747" s="78" t="str">
        <f t="shared" si="22"/>
        <v/>
      </c>
    </row>
    <row r="748" spans="1:10">
      <c r="A748" s="25">
        <v>760</v>
      </c>
      <c r="B748" s="25" t="s">
        <v>5</v>
      </c>
      <c r="C748" s="25" t="s">
        <v>3422</v>
      </c>
      <c r="D748" s="25" t="s">
        <v>546</v>
      </c>
      <c r="E748" s="42">
        <v>57057</v>
      </c>
      <c r="F748" s="22">
        <v>4145</v>
      </c>
      <c r="G748" s="56">
        <v>3.0199999999999996</v>
      </c>
      <c r="H748" s="76"/>
      <c r="I748" s="79">
        <f t="shared" si="23"/>
        <v>0</v>
      </c>
      <c r="J748" s="78" t="str">
        <f t="shared" si="22"/>
        <v/>
      </c>
    </row>
    <row r="749" spans="1:10">
      <c r="A749" s="25">
        <v>761</v>
      </c>
      <c r="B749" s="25" t="s">
        <v>5</v>
      </c>
      <c r="C749" s="25" t="s">
        <v>3421</v>
      </c>
      <c r="D749" s="25" t="s">
        <v>546</v>
      </c>
      <c r="E749" s="42">
        <v>80205</v>
      </c>
      <c r="F749" s="22">
        <v>1750</v>
      </c>
      <c r="G749" s="56">
        <v>2.2099999999999995</v>
      </c>
      <c r="H749" s="76"/>
      <c r="I749" s="79">
        <f t="shared" si="23"/>
        <v>0</v>
      </c>
      <c r="J749" s="78" t="str">
        <f t="shared" si="22"/>
        <v/>
      </c>
    </row>
    <row r="750" spans="1:10">
      <c r="A750" s="25">
        <v>762</v>
      </c>
      <c r="B750" s="25" t="s">
        <v>5</v>
      </c>
      <c r="C750" s="25" t="s">
        <v>551</v>
      </c>
      <c r="D750" s="25" t="s">
        <v>546</v>
      </c>
      <c r="E750" s="42">
        <v>96906</v>
      </c>
      <c r="F750" s="22">
        <v>904</v>
      </c>
      <c r="G750" s="56">
        <v>0.44333333333333336</v>
      </c>
      <c r="H750" s="76"/>
      <c r="I750" s="79">
        <f t="shared" si="23"/>
        <v>0</v>
      </c>
      <c r="J750" s="78" t="str">
        <f t="shared" si="22"/>
        <v/>
      </c>
    </row>
    <row r="751" spans="1:10">
      <c r="A751" s="25">
        <v>763</v>
      </c>
      <c r="B751" s="25" t="s">
        <v>5</v>
      </c>
      <c r="C751" s="25" t="s">
        <v>549</v>
      </c>
      <c r="D751" s="25" t="s">
        <v>548</v>
      </c>
      <c r="E751" s="42" t="s">
        <v>550</v>
      </c>
      <c r="F751" s="22">
        <v>1404</v>
      </c>
      <c r="G751" s="56">
        <v>0.35666666666666669</v>
      </c>
      <c r="H751" s="76"/>
      <c r="I751" s="79">
        <f t="shared" si="23"/>
        <v>0</v>
      </c>
      <c r="J751" s="78" t="str">
        <f t="shared" si="22"/>
        <v/>
      </c>
    </row>
    <row r="752" spans="1:10">
      <c r="A752" s="25">
        <v>764</v>
      </c>
      <c r="B752" s="25" t="s">
        <v>5</v>
      </c>
      <c r="C752" s="25" t="s">
        <v>547</v>
      </c>
      <c r="D752" s="25" t="s">
        <v>546</v>
      </c>
      <c r="E752" s="42">
        <v>80205</v>
      </c>
      <c r="F752" s="22">
        <v>142</v>
      </c>
      <c r="G752" s="56">
        <v>0.6366666666666666</v>
      </c>
      <c r="H752" s="76"/>
      <c r="I752" s="79">
        <f t="shared" si="23"/>
        <v>0</v>
      </c>
      <c r="J752" s="78" t="str">
        <f t="shared" si="22"/>
        <v/>
      </c>
    </row>
    <row r="753" spans="1:10">
      <c r="A753" s="25">
        <v>765</v>
      </c>
      <c r="B753" s="25" t="s">
        <v>5</v>
      </c>
      <c r="C753" s="25" t="s">
        <v>3418</v>
      </c>
      <c r="D753" s="25" t="s">
        <v>675</v>
      </c>
      <c r="E753" s="42">
        <v>96906</v>
      </c>
      <c r="F753" s="22">
        <v>614</v>
      </c>
      <c r="G753" s="56">
        <v>2.3966666666666665</v>
      </c>
      <c r="H753" s="76"/>
      <c r="I753" s="79">
        <f t="shared" si="23"/>
        <v>0</v>
      </c>
      <c r="J753" s="78" t="str">
        <f t="shared" si="22"/>
        <v/>
      </c>
    </row>
    <row r="754" spans="1:10">
      <c r="A754" s="25">
        <v>766</v>
      </c>
      <c r="B754" s="25" t="s">
        <v>5</v>
      </c>
      <c r="C754" s="25" t="s">
        <v>3414</v>
      </c>
      <c r="D754" s="25" t="s">
        <v>675</v>
      </c>
      <c r="E754" s="42">
        <v>96906</v>
      </c>
      <c r="F754" s="22">
        <v>110</v>
      </c>
      <c r="G754" s="56">
        <v>7.2600000000000007</v>
      </c>
      <c r="H754" s="76"/>
      <c r="I754" s="79">
        <f t="shared" si="23"/>
        <v>0</v>
      </c>
      <c r="J754" s="78" t="str">
        <f t="shared" si="22"/>
        <v/>
      </c>
    </row>
    <row r="755" spans="1:10">
      <c r="A755" s="25">
        <v>767</v>
      </c>
      <c r="B755" s="25" t="s">
        <v>5</v>
      </c>
      <c r="C755" s="25" t="s">
        <v>12006</v>
      </c>
      <c r="D755" s="25" t="s">
        <v>84</v>
      </c>
      <c r="E755" s="42">
        <v>96906</v>
      </c>
      <c r="F755" s="22">
        <v>85</v>
      </c>
      <c r="G755" s="56">
        <v>38.130000000000003</v>
      </c>
      <c r="H755" s="76"/>
      <c r="I755" s="79">
        <f t="shared" si="23"/>
        <v>0</v>
      </c>
      <c r="J755" s="78" t="str">
        <f t="shared" si="22"/>
        <v/>
      </c>
    </row>
    <row r="756" spans="1:10">
      <c r="A756" s="25">
        <v>768</v>
      </c>
      <c r="B756" s="25" t="s">
        <v>5</v>
      </c>
      <c r="C756" s="25" t="s">
        <v>10960</v>
      </c>
      <c r="D756" s="25" t="s">
        <v>78</v>
      </c>
      <c r="E756" s="42">
        <v>96906</v>
      </c>
      <c r="F756" s="22">
        <v>126</v>
      </c>
      <c r="G756" s="56">
        <v>3.1999999999999997</v>
      </c>
      <c r="H756" s="76"/>
      <c r="I756" s="79">
        <f t="shared" si="23"/>
        <v>0</v>
      </c>
      <c r="J756" s="78" t="str">
        <f t="shared" si="22"/>
        <v/>
      </c>
    </row>
    <row r="757" spans="1:10">
      <c r="A757" s="25">
        <v>769</v>
      </c>
      <c r="B757" s="25" t="s">
        <v>5</v>
      </c>
      <c r="C757" s="25" t="s">
        <v>12005</v>
      </c>
      <c r="D757" s="25" t="s">
        <v>12004</v>
      </c>
      <c r="E757" s="42">
        <v>96906</v>
      </c>
      <c r="F757" s="22">
        <v>2114</v>
      </c>
      <c r="G757" s="56">
        <v>0.22</v>
      </c>
      <c r="H757" s="76"/>
      <c r="I757" s="79">
        <f t="shared" si="23"/>
        <v>0</v>
      </c>
      <c r="J757" s="78" t="str">
        <f t="shared" si="22"/>
        <v/>
      </c>
    </row>
    <row r="758" spans="1:10">
      <c r="A758" s="25">
        <v>770</v>
      </c>
      <c r="B758" s="25" t="s">
        <v>5</v>
      </c>
      <c r="C758" s="25" t="s">
        <v>3397</v>
      </c>
      <c r="D758" s="25" t="s">
        <v>313</v>
      </c>
      <c r="E758" s="42">
        <v>96906</v>
      </c>
      <c r="F758" s="22">
        <v>76</v>
      </c>
      <c r="G758" s="56">
        <v>4.5733333333333333</v>
      </c>
      <c r="H758" s="76"/>
      <c r="I758" s="79">
        <f t="shared" si="23"/>
        <v>0</v>
      </c>
      <c r="J758" s="78" t="str">
        <f t="shared" si="22"/>
        <v/>
      </c>
    </row>
    <row r="759" spans="1:10">
      <c r="A759" s="25">
        <v>771</v>
      </c>
      <c r="B759" s="25" t="s">
        <v>5</v>
      </c>
      <c r="C759" s="25" t="s">
        <v>3396</v>
      </c>
      <c r="D759" s="25" t="s">
        <v>313</v>
      </c>
      <c r="E759" s="42">
        <v>80205</v>
      </c>
      <c r="F759" s="22">
        <v>40</v>
      </c>
      <c r="G759" s="56">
        <v>8.5166666666666675</v>
      </c>
      <c r="H759" s="76"/>
      <c r="I759" s="79">
        <f t="shared" si="23"/>
        <v>0</v>
      </c>
      <c r="J759" s="78" t="str">
        <f t="shared" si="22"/>
        <v/>
      </c>
    </row>
    <row r="760" spans="1:10">
      <c r="A760" s="25">
        <v>772</v>
      </c>
      <c r="B760" s="25" t="s">
        <v>5</v>
      </c>
      <c r="C760" s="25" t="s">
        <v>12003</v>
      </c>
      <c r="D760" s="25" t="s">
        <v>84</v>
      </c>
      <c r="E760" s="42">
        <v>96906</v>
      </c>
      <c r="F760" s="22">
        <v>148</v>
      </c>
      <c r="G760" s="56">
        <v>5.7633333333333328</v>
      </c>
      <c r="H760" s="76"/>
      <c r="I760" s="79">
        <f t="shared" si="23"/>
        <v>0</v>
      </c>
      <c r="J760" s="78" t="str">
        <f t="shared" si="22"/>
        <v/>
      </c>
    </row>
    <row r="761" spans="1:10">
      <c r="A761" s="25">
        <v>773</v>
      </c>
      <c r="B761" s="25" t="s">
        <v>5</v>
      </c>
      <c r="C761" s="25" t="s">
        <v>12002</v>
      </c>
      <c r="D761" s="25" t="s">
        <v>9926</v>
      </c>
      <c r="E761" s="42">
        <v>96906</v>
      </c>
      <c r="F761" s="22">
        <v>1880</v>
      </c>
      <c r="G761" s="56">
        <v>35.453333333333333</v>
      </c>
      <c r="H761" s="76"/>
      <c r="I761" s="79">
        <f t="shared" si="23"/>
        <v>0</v>
      </c>
      <c r="J761" s="78" t="str">
        <f t="shared" si="22"/>
        <v/>
      </c>
    </row>
    <row r="762" spans="1:10">
      <c r="A762" s="25">
        <v>774</v>
      </c>
      <c r="B762" s="25" t="s">
        <v>5</v>
      </c>
      <c r="C762" s="25" t="s">
        <v>12001</v>
      </c>
      <c r="D762" s="25" t="s">
        <v>10825</v>
      </c>
      <c r="E762" s="42">
        <v>96906</v>
      </c>
      <c r="F762" s="22">
        <v>2280</v>
      </c>
      <c r="G762" s="56">
        <v>0.13</v>
      </c>
      <c r="H762" s="76"/>
      <c r="I762" s="79">
        <f t="shared" si="23"/>
        <v>0</v>
      </c>
      <c r="J762" s="78" t="str">
        <f t="shared" si="22"/>
        <v/>
      </c>
    </row>
    <row r="763" spans="1:10">
      <c r="A763" s="25">
        <v>775</v>
      </c>
      <c r="B763" s="25" t="s">
        <v>5</v>
      </c>
      <c r="C763" s="25" t="s">
        <v>12000</v>
      </c>
      <c r="D763" s="25" t="s">
        <v>11999</v>
      </c>
      <c r="E763" s="42">
        <v>81343</v>
      </c>
      <c r="F763" s="22">
        <v>955</v>
      </c>
      <c r="G763" s="56">
        <v>27.64</v>
      </c>
      <c r="H763" s="76"/>
      <c r="I763" s="79">
        <f t="shared" si="23"/>
        <v>0</v>
      </c>
      <c r="J763" s="78" t="str">
        <f t="shared" si="22"/>
        <v/>
      </c>
    </row>
    <row r="764" spans="1:10">
      <c r="A764" s="25">
        <v>776</v>
      </c>
      <c r="B764" s="25" t="s">
        <v>5</v>
      </c>
      <c r="C764" s="25" t="s">
        <v>3362</v>
      </c>
      <c r="D764" s="25" t="s">
        <v>11998</v>
      </c>
      <c r="E764" s="42">
        <v>96906</v>
      </c>
      <c r="F764" s="22">
        <v>1200</v>
      </c>
      <c r="G764" s="56">
        <v>31.27333333333333</v>
      </c>
      <c r="H764" s="76"/>
      <c r="I764" s="79">
        <f t="shared" si="23"/>
        <v>0</v>
      </c>
      <c r="J764" s="78" t="str">
        <f t="shared" si="22"/>
        <v/>
      </c>
    </row>
    <row r="765" spans="1:10">
      <c r="A765" s="25">
        <v>777</v>
      </c>
      <c r="B765" s="25" t="s">
        <v>5</v>
      </c>
      <c r="C765" s="25" t="s">
        <v>11997</v>
      </c>
      <c r="D765" s="25" t="s">
        <v>818</v>
      </c>
      <c r="E765" s="42">
        <v>56644</v>
      </c>
      <c r="F765" s="22">
        <v>22</v>
      </c>
      <c r="G765" s="56">
        <v>11.35</v>
      </c>
      <c r="H765" s="76"/>
      <c r="I765" s="79">
        <f t="shared" si="23"/>
        <v>0</v>
      </c>
      <c r="J765" s="78" t="str">
        <f t="shared" si="22"/>
        <v/>
      </c>
    </row>
    <row r="766" spans="1:10">
      <c r="A766" s="25">
        <v>778</v>
      </c>
      <c r="B766" s="25" t="s">
        <v>5</v>
      </c>
      <c r="C766" s="25" t="s">
        <v>11996</v>
      </c>
      <c r="D766" s="25" t="s">
        <v>818</v>
      </c>
      <c r="E766" s="42">
        <v>56644</v>
      </c>
      <c r="F766" s="22">
        <v>18</v>
      </c>
      <c r="G766" s="56">
        <v>15.67</v>
      </c>
      <c r="H766" s="76"/>
      <c r="I766" s="79">
        <f t="shared" si="23"/>
        <v>0</v>
      </c>
      <c r="J766" s="78" t="str">
        <f t="shared" si="22"/>
        <v/>
      </c>
    </row>
    <row r="767" spans="1:10">
      <c r="A767" s="25">
        <v>779</v>
      </c>
      <c r="B767" s="25" t="s">
        <v>5</v>
      </c>
      <c r="C767" s="25" t="s">
        <v>11995</v>
      </c>
      <c r="D767" s="25" t="s">
        <v>11994</v>
      </c>
      <c r="E767" s="42">
        <v>24975</v>
      </c>
      <c r="F767" s="22">
        <v>16</v>
      </c>
      <c r="G767" s="56">
        <v>43</v>
      </c>
      <c r="H767" s="76"/>
      <c r="I767" s="79">
        <f t="shared" si="23"/>
        <v>0</v>
      </c>
      <c r="J767" s="78" t="str">
        <f t="shared" si="22"/>
        <v/>
      </c>
    </row>
    <row r="768" spans="1:10">
      <c r="A768" s="25">
        <v>780</v>
      </c>
      <c r="B768" s="25" t="s">
        <v>5</v>
      </c>
      <c r="C768" s="25" t="s">
        <v>11993</v>
      </c>
      <c r="D768" s="25" t="s">
        <v>11992</v>
      </c>
      <c r="E768" s="42">
        <v>68505</v>
      </c>
      <c r="F768" s="22">
        <v>360</v>
      </c>
      <c r="G768" s="56">
        <v>1.3766666666666667</v>
      </c>
      <c r="H768" s="76"/>
      <c r="I768" s="79">
        <f t="shared" si="23"/>
        <v>0</v>
      </c>
      <c r="J768" s="78" t="str">
        <f t="shared" si="22"/>
        <v/>
      </c>
    </row>
    <row r="769" spans="1:10">
      <c r="A769" s="25">
        <v>781</v>
      </c>
      <c r="B769" s="25" t="s">
        <v>5</v>
      </c>
      <c r="C769" s="25" t="s">
        <v>11991</v>
      </c>
      <c r="D769" s="25" t="s">
        <v>11990</v>
      </c>
      <c r="E769" s="42">
        <v>68505</v>
      </c>
      <c r="F769" s="22">
        <v>50</v>
      </c>
      <c r="G769" s="56">
        <v>53.5</v>
      </c>
      <c r="H769" s="76"/>
      <c r="I769" s="79">
        <f t="shared" si="23"/>
        <v>0</v>
      </c>
      <c r="J769" s="78" t="str">
        <f t="shared" si="22"/>
        <v/>
      </c>
    </row>
    <row r="770" spans="1:10">
      <c r="A770" s="25">
        <v>782</v>
      </c>
      <c r="B770" s="25" t="s">
        <v>5</v>
      </c>
      <c r="C770" s="25" t="s">
        <v>11989</v>
      </c>
      <c r="D770" s="25" t="s">
        <v>11765</v>
      </c>
      <c r="E770" s="42">
        <v>80254</v>
      </c>
      <c r="F770" s="22">
        <v>6</v>
      </c>
      <c r="G770" s="56">
        <v>66.166666666666671</v>
      </c>
      <c r="H770" s="76"/>
      <c r="I770" s="79">
        <f t="shared" si="23"/>
        <v>0</v>
      </c>
      <c r="J770" s="78" t="str">
        <f t="shared" ref="J770:J833" si="24">IF(H:H&gt;G:G, "Above Estimated Unit Price", "")</f>
        <v/>
      </c>
    </row>
    <row r="771" spans="1:10">
      <c r="A771" s="25">
        <v>783</v>
      </c>
      <c r="B771" s="25" t="s">
        <v>5</v>
      </c>
      <c r="C771" s="25" t="s">
        <v>11988</v>
      </c>
      <c r="D771" s="25" t="s">
        <v>82</v>
      </c>
      <c r="E771" s="42">
        <v>2697</v>
      </c>
      <c r="F771" s="22">
        <v>34</v>
      </c>
      <c r="G771" s="56">
        <v>1.6</v>
      </c>
      <c r="H771" s="76"/>
      <c r="I771" s="79">
        <f t="shared" ref="I771:I834" si="25">H771*F771</f>
        <v>0</v>
      </c>
      <c r="J771" s="78" t="str">
        <f t="shared" si="24"/>
        <v/>
      </c>
    </row>
    <row r="772" spans="1:10">
      <c r="A772" s="25">
        <v>784</v>
      </c>
      <c r="B772" s="25" t="s">
        <v>5</v>
      </c>
      <c r="C772" s="25" t="s">
        <v>11987</v>
      </c>
      <c r="D772" s="25" t="s">
        <v>313</v>
      </c>
      <c r="E772" s="42">
        <v>80205</v>
      </c>
      <c r="F772" s="22">
        <v>27</v>
      </c>
      <c r="G772" s="56">
        <v>5.9600000000000009</v>
      </c>
      <c r="H772" s="76"/>
      <c r="I772" s="79">
        <f t="shared" si="25"/>
        <v>0</v>
      </c>
      <c r="J772" s="78" t="str">
        <f t="shared" si="24"/>
        <v/>
      </c>
    </row>
    <row r="773" spans="1:10">
      <c r="A773" s="25">
        <v>785</v>
      </c>
      <c r="B773" s="25" t="s">
        <v>5</v>
      </c>
      <c r="C773" s="25" t="s">
        <v>3283</v>
      </c>
      <c r="D773" s="25" t="s">
        <v>51</v>
      </c>
      <c r="E773" s="42">
        <v>80205</v>
      </c>
      <c r="F773" s="22">
        <v>60</v>
      </c>
      <c r="G773" s="56">
        <v>1.17</v>
      </c>
      <c r="H773" s="76"/>
      <c r="I773" s="79">
        <f t="shared" si="25"/>
        <v>0</v>
      </c>
      <c r="J773" s="78" t="str">
        <f t="shared" si="24"/>
        <v/>
      </c>
    </row>
    <row r="774" spans="1:10">
      <c r="A774" s="25">
        <v>786</v>
      </c>
      <c r="B774" s="25" t="s">
        <v>5</v>
      </c>
      <c r="C774" s="25" t="s">
        <v>3281</v>
      </c>
      <c r="D774" s="25" t="s">
        <v>51</v>
      </c>
      <c r="E774" s="42">
        <v>80205</v>
      </c>
      <c r="F774" s="22">
        <v>350</v>
      </c>
      <c r="G774" s="56">
        <v>1.0566666666666666</v>
      </c>
      <c r="H774" s="76"/>
      <c r="I774" s="79">
        <f t="shared" si="25"/>
        <v>0</v>
      </c>
      <c r="J774" s="78" t="str">
        <f t="shared" si="24"/>
        <v/>
      </c>
    </row>
    <row r="775" spans="1:10">
      <c r="A775" s="25">
        <v>787</v>
      </c>
      <c r="B775" s="25" t="s">
        <v>5</v>
      </c>
      <c r="C775" s="25" t="s">
        <v>423</v>
      </c>
      <c r="D775" s="25" t="s">
        <v>113</v>
      </c>
      <c r="E775" s="42">
        <v>80205</v>
      </c>
      <c r="F775" s="22">
        <v>102</v>
      </c>
      <c r="G775" s="56">
        <v>0.90333333333333332</v>
      </c>
      <c r="H775" s="76"/>
      <c r="I775" s="79">
        <f t="shared" si="25"/>
        <v>0</v>
      </c>
      <c r="J775" s="78" t="str">
        <f t="shared" si="24"/>
        <v/>
      </c>
    </row>
    <row r="776" spans="1:10">
      <c r="A776" s="25">
        <v>788</v>
      </c>
      <c r="B776" s="25" t="s">
        <v>5</v>
      </c>
      <c r="C776" s="25" t="s">
        <v>3280</v>
      </c>
      <c r="D776" s="25" t="s">
        <v>51</v>
      </c>
      <c r="E776" s="42">
        <v>80205</v>
      </c>
      <c r="F776" s="22">
        <v>28</v>
      </c>
      <c r="G776" s="56">
        <v>1.9933333333333334</v>
      </c>
      <c r="H776" s="76"/>
      <c r="I776" s="79">
        <f t="shared" si="25"/>
        <v>0</v>
      </c>
      <c r="J776" s="78" t="str">
        <f t="shared" si="24"/>
        <v/>
      </c>
    </row>
    <row r="777" spans="1:10">
      <c r="A777" s="25">
        <v>789</v>
      </c>
      <c r="B777" s="25" t="s">
        <v>5</v>
      </c>
      <c r="C777" s="25" t="s">
        <v>11986</v>
      </c>
      <c r="D777" s="25" t="s">
        <v>1910</v>
      </c>
      <c r="E777" s="42">
        <v>80205</v>
      </c>
      <c r="F777" s="22">
        <v>670</v>
      </c>
      <c r="G777" s="56">
        <v>13.756666666666668</v>
      </c>
      <c r="H777" s="76"/>
      <c r="I777" s="79">
        <f t="shared" si="25"/>
        <v>0</v>
      </c>
      <c r="J777" s="78" t="str">
        <f t="shared" si="24"/>
        <v/>
      </c>
    </row>
    <row r="778" spans="1:10">
      <c r="A778" s="25">
        <v>790</v>
      </c>
      <c r="B778" s="25" t="s">
        <v>5</v>
      </c>
      <c r="C778" s="25" t="s">
        <v>3251</v>
      </c>
      <c r="D778" s="25" t="s">
        <v>196</v>
      </c>
      <c r="E778" s="42">
        <v>80205</v>
      </c>
      <c r="F778" s="24">
        <v>5</v>
      </c>
      <c r="G778" s="56">
        <v>42.919999999999995</v>
      </c>
      <c r="H778" s="76"/>
      <c r="I778" s="79">
        <f t="shared" si="25"/>
        <v>0</v>
      </c>
      <c r="J778" s="78" t="str">
        <f t="shared" si="24"/>
        <v/>
      </c>
    </row>
    <row r="779" spans="1:10">
      <c r="A779" s="25">
        <v>791</v>
      </c>
      <c r="B779" s="25" t="s">
        <v>5</v>
      </c>
      <c r="C779" s="25" t="s">
        <v>11985</v>
      </c>
      <c r="D779" s="25" t="s">
        <v>11984</v>
      </c>
      <c r="E779" s="42">
        <v>80205</v>
      </c>
      <c r="F779" s="22">
        <v>8</v>
      </c>
      <c r="G779" s="56">
        <v>6.6533333333333333</v>
      </c>
      <c r="H779" s="76"/>
      <c r="I779" s="79">
        <f t="shared" si="25"/>
        <v>0</v>
      </c>
      <c r="J779" s="78" t="str">
        <f t="shared" si="24"/>
        <v/>
      </c>
    </row>
    <row r="780" spans="1:10">
      <c r="A780" s="25">
        <v>792</v>
      </c>
      <c r="B780" s="25" t="s">
        <v>5</v>
      </c>
      <c r="C780" s="25" t="s">
        <v>11983</v>
      </c>
      <c r="D780" s="25" t="s">
        <v>10390</v>
      </c>
      <c r="E780" s="42">
        <v>624</v>
      </c>
      <c r="F780" s="22">
        <v>8</v>
      </c>
      <c r="G780" s="56">
        <v>15.533333333333333</v>
      </c>
      <c r="H780" s="76"/>
      <c r="I780" s="79">
        <f t="shared" si="25"/>
        <v>0</v>
      </c>
      <c r="J780" s="78" t="str">
        <f t="shared" si="24"/>
        <v/>
      </c>
    </row>
    <row r="781" spans="1:10">
      <c r="A781" s="25">
        <v>793</v>
      </c>
      <c r="B781" s="25" t="s">
        <v>5</v>
      </c>
      <c r="C781" s="25" t="s">
        <v>3137</v>
      </c>
      <c r="D781" s="25" t="s">
        <v>11981</v>
      </c>
      <c r="E781" s="42" t="s">
        <v>1900</v>
      </c>
      <c r="F781" s="22">
        <v>20</v>
      </c>
      <c r="G781" s="56">
        <v>553.82000000000005</v>
      </c>
      <c r="H781" s="76"/>
      <c r="I781" s="79">
        <f t="shared" si="25"/>
        <v>0</v>
      </c>
      <c r="J781" s="78" t="str">
        <f t="shared" si="24"/>
        <v/>
      </c>
    </row>
    <row r="782" spans="1:10">
      <c r="A782" s="25">
        <v>794</v>
      </c>
      <c r="B782" s="25" t="s">
        <v>5</v>
      </c>
      <c r="C782" s="25" t="s">
        <v>11980</v>
      </c>
      <c r="D782" s="25" t="s">
        <v>1029</v>
      </c>
      <c r="E782" s="42">
        <v>6848</v>
      </c>
      <c r="F782" s="22">
        <v>20</v>
      </c>
      <c r="G782" s="56">
        <v>3.5366666666666666</v>
      </c>
      <c r="H782" s="76"/>
      <c r="I782" s="79">
        <f t="shared" si="25"/>
        <v>0</v>
      </c>
      <c r="J782" s="78" t="str">
        <f t="shared" si="24"/>
        <v/>
      </c>
    </row>
    <row r="783" spans="1:10">
      <c r="A783" s="25">
        <v>795</v>
      </c>
      <c r="B783" s="25" t="s">
        <v>5</v>
      </c>
      <c r="C783" s="25" t="s">
        <v>3121</v>
      </c>
      <c r="D783" s="25" t="s">
        <v>214</v>
      </c>
      <c r="E783" s="42" t="s">
        <v>3117</v>
      </c>
      <c r="F783" s="22">
        <v>12</v>
      </c>
      <c r="G783" s="56">
        <v>20.203333333333333</v>
      </c>
      <c r="H783" s="76"/>
      <c r="I783" s="79">
        <f t="shared" si="25"/>
        <v>0</v>
      </c>
      <c r="J783" s="78" t="str">
        <f t="shared" si="24"/>
        <v/>
      </c>
    </row>
    <row r="784" spans="1:10">
      <c r="A784" s="25">
        <v>796</v>
      </c>
      <c r="B784" s="25" t="s">
        <v>5</v>
      </c>
      <c r="C784" s="25" t="s">
        <v>11978</v>
      </c>
      <c r="D784" s="25" t="s">
        <v>11977</v>
      </c>
      <c r="E784" s="42" t="s">
        <v>11976</v>
      </c>
      <c r="F784" s="24">
        <v>5</v>
      </c>
      <c r="G784" s="56">
        <v>72.55</v>
      </c>
      <c r="H784" s="76"/>
      <c r="I784" s="79">
        <f t="shared" si="25"/>
        <v>0</v>
      </c>
      <c r="J784" s="78" t="str">
        <f t="shared" si="24"/>
        <v/>
      </c>
    </row>
    <row r="785" spans="1:10">
      <c r="A785" s="25">
        <v>797</v>
      </c>
      <c r="B785" s="25" t="s">
        <v>5</v>
      </c>
      <c r="C785" s="25" t="s">
        <v>3108</v>
      </c>
      <c r="D785" s="25" t="s">
        <v>75</v>
      </c>
      <c r="E785" s="42" t="s">
        <v>3107</v>
      </c>
      <c r="F785" s="22">
        <v>273</v>
      </c>
      <c r="G785" s="56">
        <v>0.8</v>
      </c>
      <c r="H785" s="76"/>
      <c r="I785" s="79">
        <f t="shared" si="25"/>
        <v>0</v>
      </c>
      <c r="J785" s="78" t="str">
        <f t="shared" si="24"/>
        <v/>
      </c>
    </row>
    <row r="786" spans="1:10">
      <c r="A786" s="25">
        <v>798</v>
      </c>
      <c r="B786" s="25" t="s">
        <v>5</v>
      </c>
      <c r="C786" s="25" t="s">
        <v>11975</v>
      </c>
      <c r="D786" s="25" t="s">
        <v>11974</v>
      </c>
      <c r="E786" s="42">
        <v>24975</v>
      </c>
      <c r="F786" s="22">
        <v>21</v>
      </c>
      <c r="G786" s="56">
        <v>6.7133333333333338</v>
      </c>
      <c r="H786" s="76"/>
      <c r="I786" s="79">
        <f t="shared" si="25"/>
        <v>0</v>
      </c>
      <c r="J786" s="78" t="str">
        <f t="shared" si="24"/>
        <v/>
      </c>
    </row>
    <row r="787" spans="1:10">
      <c r="A787" s="25">
        <v>799</v>
      </c>
      <c r="B787" s="25" t="s">
        <v>5</v>
      </c>
      <c r="C787" s="25" t="s">
        <v>11973</v>
      </c>
      <c r="D787" s="25" t="s">
        <v>11972</v>
      </c>
      <c r="E787" s="42">
        <v>30917</v>
      </c>
      <c r="F787" s="22">
        <v>6</v>
      </c>
      <c r="G787" s="56">
        <v>57.15</v>
      </c>
      <c r="H787" s="76"/>
      <c r="I787" s="79">
        <f t="shared" si="25"/>
        <v>0</v>
      </c>
      <c r="J787" s="78" t="str">
        <f t="shared" si="24"/>
        <v/>
      </c>
    </row>
    <row r="788" spans="1:10">
      <c r="A788" s="25">
        <v>800</v>
      </c>
      <c r="B788" s="25" t="s">
        <v>5</v>
      </c>
      <c r="C788" s="25" t="s">
        <v>11971</v>
      </c>
      <c r="D788" s="25" t="s">
        <v>574</v>
      </c>
      <c r="E788" s="42">
        <v>82647</v>
      </c>
      <c r="F788" s="22">
        <v>8</v>
      </c>
      <c r="G788" s="56">
        <v>147.25</v>
      </c>
      <c r="H788" s="76"/>
      <c r="I788" s="79">
        <f t="shared" si="25"/>
        <v>0</v>
      </c>
      <c r="J788" s="78" t="str">
        <f t="shared" si="24"/>
        <v/>
      </c>
    </row>
    <row r="789" spans="1:10">
      <c r="A789" s="25">
        <v>801</v>
      </c>
      <c r="B789" s="25" t="s">
        <v>5</v>
      </c>
      <c r="C789" s="25" t="s">
        <v>11970</v>
      </c>
      <c r="D789" s="25" t="s">
        <v>11969</v>
      </c>
      <c r="E789" s="42" t="s">
        <v>11966</v>
      </c>
      <c r="F789" s="22">
        <v>100</v>
      </c>
      <c r="G789" s="56">
        <v>7.75</v>
      </c>
      <c r="H789" s="76"/>
      <c r="I789" s="79">
        <f t="shared" si="25"/>
        <v>0</v>
      </c>
      <c r="J789" s="78" t="str">
        <f t="shared" si="24"/>
        <v/>
      </c>
    </row>
    <row r="790" spans="1:10">
      <c r="A790" s="25">
        <v>802</v>
      </c>
      <c r="B790" s="25" t="s">
        <v>5</v>
      </c>
      <c r="C790" s="25" t="s">
        <v>11968</v>
      </c>
      <c r="D790" s="25" t="s">
        <v>11967</v>
      </c>
      <c r="E790" s="42" t="s">
        <v>11966</v>
      </c>
      <c r="F790" s="22">
        <v>23</v>
      </c>
      <c r="G790" s="56">
        <v>12.5</v>
      </c>
      <c r="H790" s="76"/>
      <c r="I790" s="79">
        <f t="shared" si="25"/>
        <v>0</v>
      </c>
      <c r="J790" s="78" t="str">
        <f t="shared" si="24"/>
        <v/>
      </c>
    </row>
    <row r="791" spans="1:10">
      <c r="A791" s="25">
        <v>803</v>
      </c>
      <c r="B791" s="25" t="s">
        <v>5</v>
      </c>
      <c r="C791" s="25" t="s">
        <v>11965</v>
      </c>
      <c r="D791" s="25" t="s">
        <v>11964</v>
      </c>
      <c r="E791" s="42">
        <v>43249</v>
      </c>
      <c r="F791" s="22">
        <v>12</v>
      </c>
      <c r="G791" s="56">
        <v>13.126666666666667</v>
      </c>
      <c r="H791" s="76"/>
      <c r="I791" s="79">
        <f t="shared" si="25"/>
        <v>0</v>
      </c>
      <c r="J791" s="78" t="str">
        <f t="shared" si="24"/>
        <v/>
      </c>
    </row>
    <row r="792" spans="1:10">
      <c r="A792" s="25">
        <v>804</v>
      </c>
      <c r="B792" s="25" t="s">
        <v>5</v>
      </c>
      <c r="C792" s="25" t="s">
        <v>11963</v>
      </c>
      <c r="D792" s="25" t="s">
        <v>11962</v>
      </c>
      <c r="E792" s="42">
        <v>80656</v>
      </c>
      <c r="F792" s="22">
        <v>132</v>
      </c>
      <c r="G792" s="56">
        <v>17</v>
      </c>
      <c r="H792" s="76"/>
      <c r="I792" s="79">
        <f t="shared" si="25"/>
        <v>0</v>
      </c>
      <c r="J792" s="78" t="str">
        <f t="shared" si="24"/>
        <v/>
      </c>
    </row>
    <row r="793" spans="1:10">
      <c r="A793" s="25">
        <v>805</v>
      </c>
      <c r="B793" s="25" t="s">
        <v>5</v>
      </c>
      <c r="C793" s="25" t="s">
        <v>11961</v>
      </c>
      <c r="D793" s="25" t="s">
        <v>1332</v>
      </c>
      <c r="E793" s="42">
        <v>24975</v>
      </c>
      <c r="F793" s="22">
        <v>43</v>
      </c>
      <c r="G793" s="56">
        <v>227.27</v>
      </c>
      <c r="H793" s="76"/>
      <c r="I793" s="79">
        <f t="shared" si="25"/>
        <v>0</v>
      </c>
      <c r="J793" s="78" t="str">
        <f t="shared" si="24"/>
        <v/>
      </c>
    </row>
    <row r="794" spans="1:10">
      <c r="A794" s="25">
        <v>806</v>
      </c>
      <c r="B794" s="25" t="s">
        <v>5</v>
      </c>
      <c r="C794" s="25" t="s">
        <v>11960</v>
      </c>
      <c r="D794" s="25" t="s">
        <v>574</v>
      </c>
      <c r="E794" s="42">
        <v>82647</v>
      </c>
      <c r="F794" s="22">
        <v>74</v>
      </c>
      <c r="G794" s="56">
        <v>69</v>
      </c>
      <c r="H794" s="76"/>
      <c r="I794" s="79">
        <f t="shared" si="25"/>
        <v>0</v>
      </c>
      <c r="J794" s="78" t="str">
        <f t="shared" si="24"/>
        <v/>
      </c>
    </row>
    <row r="795" spans="1:10">
      <c r="A795" s="25">
        <v>807</v>
      </c>
      <c r="B795" s="25" t="s">
        <v>5</v>
      </c>
      <c r="C795" s="25" t="s">
        <v>11959</v>
      </c>
      <c r="D795" s="25" t="s">
        <v>574</v>
      </c>
      <c r="E795" s="42">
        <v>82647</v>
      </c>
      <c r="F795" s="22">
        <v>42</v>
      </c>
      <c r="G795" s="56">
        <v>74</v>
      </c>
      <c r="H795" s="76"/>
      <c r="I795" s="79">
        <f t="shared" si="25"/>
        <v>0</v>
      </c>
      <c r="J795" s="78" t="str">
        <f t="shared" si="24"/>
        <v/>
      </c>
    </row>
    <row r="796" spans="1:10">
      <c r="A796" s="25">
        <v>808</v>
      </c>
      <c r="B796" s="25" t="s">
        <v>5</v>
      </c>
      <c r="C796" s="25" t="s">
        <v>11958</v>
      </c>
      <c r="D796" s="25" t="s">
        <v>11957</v>
      </c>
      <c r="E796" s="42">
        <v>82647</v>
      </c>
      <c r="F796" s="22">
        <v>80</v>
      </c>
      <c r="G796" s="56">
        <v>4.6399999999999997</v>
      </c>
      <c r="H796" s="76"/>
      <c r="I796" s="79">
        <f t="shared" si="25"/>
        <v>0</v>
      </c>
      <c r="J796" s="78" t="str">
        <f t="shared" si="24"/>
        <v/>
      </c>
    </row>
    <row r="797" spans="1:10">
      <c r="A797" s="25">
        <v>809</v>
      </c>
      <c r="B797" s="25" t="s">
        <v>5</v>
      </c>
      <c r="C797" s="25" t="s">
        <v>11956</v>
      </c>
      <c r="D797" s="25" t="s">
        <v>498</v>
      </c>
      <c r="E797" s="42" t="s">
        <v>11955</v>
      </c>
      <c r="F797" s="22">
        <v>111</v>
      </c>
      <c r="G797" s="56">
        <v>14.566666666666668</v>
      </c>
      <c r="H797" s="76"/>
      <c r="I797" s="79">
        <f t="shared" si="25"/>
        <v>0</v>
      </c>
      <c r="J797" s="78" t="str">
        <f t="shared" si="24"/>
        <v/>
      </c>
    </row>
    <row r="798" spans="1:10">
      <c r="A798" s="25">
        <v>810</v>
      </c>
      <c r="B798" s="25" t="s">
        <v>5</v>
      </c>
      <c r="C798" s="25" t="s">
        <v>11954</v>
      </c>
      <c r="D798" s="25" t="s">
        <v>11953</v>
      </c>
      <c r="E798" s="42">
        <v>24975</v>
      </c>
      <c r="F798" s="22">
        <v>76</v>
      </c>
      <c r="G798" s="56">
        <v>120.81</v>
      </c>
      <c r="H798" s="76"/>
      <c r="I798" s="79">
        <f t="shared" si="25"/>
        <v>0</v>
      </c>
      <c r="J798" s="78" t="str">
        <f t="shared" si="24"/>
        <v/>
      </c>
    </row>
    <row r="799" spans="1:10">
      <c r="A799" s="25">
        <v>811</v>
      </c>
      <c r="B799" s="25" t="s">
        <v>5</v>
      </c>
      <c r="C799" s="25" t="s">
        <v>11952</v>
      </c>
      <c r="D799" s="25" t="s">
        <v>11951</v>
      </c>
      <c r="E799" s="42" t="s">
        <v>11950</v>
      </c>
      <c r="F799" s="22">
        <v>53</v>
      </c>
      <c r="G799" s="56">
        <v>910</v>
      </c>
      <c r="H799" s="76"/>
      <c r="I799" s="79">
        <f t="shared" si="25"/>
        <v>0</v>
      </c>
      <c r="J799" s="78" t="str">
        <f t="shared" si="24"/>
        <v/>
      </c>
    </row>
    <row r="800" spans="1:10">
      <c r="A800" s="25">
        <v>812</v>
      </c>
      <c r="B800" s="25" t="s">
        <v>5</v>
      </c>
      <c r="C800" s="25" t="s">
        <v>11949</v>
      </c>
      <c r="D800" s="25" t="s">
        <v>11948</v>
      </c>
      <c r="E800" s="42" t="s">
        <v>4487</v>
      </c>
      <c r="F800" s="22">
        <v>82</v>
      </c>
      <c r="G800" s="56">
        <v>4.09</v>
      </c>
      <c r="H800" s="76"/>
      <c r="I800" s="79">
        <f t="shared" si="25"/>
        <v>0</v>
      </c>
      <c r="J800" s="78" t="str">
        <f t="shared" si="24"/>
        <v/>
      </c>
    </row>
    <row r="801" spans="1:10">
      <c r="A801" s="25">
        <v>813</v>
      </c>
      <c r="B801" s="25" t="s">
        <v>5</v>
      </c>
      <c r="C801" s="25" t="s">
        <v>11947</v>
      </c>
      <c r="D801" s="25" t="s">
        <v>11946</v>
      </c>
      <c r="E801" s="42">
        <v>51663</v>
      </c>
      <c r="F801" s="22">
        <v>20</v>
      </c>
      <c r="G801" s="56">
        <v>35.65</v>
      </c>
      <c r="H801" s="76"/>
      <c r="I801" s="79">
        <f t="shared" si="25"/>
        <v>0</v>
      </c>
      <c r="J801" s="78" t="str">
        <f t="shared" si="24"/>
        <v/>
      </c>
    </row>
    <row r="802" spans="1:10">
      <c r="A802" s="25">
        <v>814</v>
      </c>
      <c r="B802" s="25" t="s">
        <v>5</v>
      </c>
      <c r="C802" s="25" t="s">
        <v>11945</v>
      </c>
      <c r="D802" s="25" t="s">
        <v>11944</v>
      </c>
      <c r="E802" s="42">
        <v>51663</v>
      </c>
      <c r="F802" s="24">
        <v>5</v>
      </c>
      <c r="G802" s="56">
        <v>62.98</v>
      </c>
      <c r="H802" s="76"/>
      <c r="I802" s="79">
        <f t="shared" si="25"/>
        <v>0</v>
      </c>
      <c r="J802" s="78" t="str">
        <f t="shared" si="24"/>
        <v/>
      </c>
    </row>
    <row r="803" spans="1:10">
      <c r="A803" s="25">
        <v>815</v>
      </c>
      <c r="B803" s="25" t="s">
        <v>5</v>
      </c>
      <c r="C803" s="25" t="s">
        <v>11943</v>
      </c>
      <c r="D803" s="25" t="s">
        <v>2314</v>
      </c>
      <c r="E803" s="42">
        <v>51663</v>
      </c>
      <c r="F803" s="22">
        <v>30</v>
      </c>
      <c r="G803" s="56">
        <v>29.8</v>
      </c>
      <c r="H803" s="76"/>
      <c r="I803" s="79">
        <f t="shared" si="25"/>
        <v>0</v>
      </c>
      <c r="J803" s="78" t="str">
        <f t="shared" si="24"/>
        <v/>
      </c>
    </row>
    <row r="804" spans="1:10">
      <c r="A804" s="25">
        <v>816</v>
      </c>
      <c r="B804" s="25" t="s">
        <v>5</v>
      </c>
      <c r="C804" s="25" t="s">
        <v>11942</v>
      </c>
      <c r="D804" s="25" t="s">
        <v>11941</v>
      </c>
      <c r="E804" s="42">
        <v>51663</v>
      </c>
      <c r="F804" s="22">
        <v>49</v>
      </c>
      <c r="G804" s="56">
        <v>24.8</v>
      </c>
      <c r="H804" s="76"/>
      <c r="I804" s="79">
        <f t="shared" si="25"/>
        <v>0</v>
      </c>
      <c r="J804" s="78" t="str">
        <f t="shared" si="24"/>
        <v/>
      </c>
    </row>
    <row r="805" spans="1:10">
      <c r="A805" s="25">
        <v>817</v>
      </c>
      <c r="B805" s="25" t="s">
        <v>5</v>
      </c>
      <c r="C805" s="25" t="s">
        <v>11940</v>
      </c>
      <c r="D805" s="25" t="s">
        <v>11939</v>
      </c>
      <c r="E805" s="42">
        <v>51663</v>
      </c>
      <c r="F805" s="22">
        <v>25</v>
      </c>
      <c r="G805" s="56">
        <v>29.92</v>
      </c>
      <c r="H805" s="76"/>
      <c r="I805" s="79">
        <f t="shared" si="25"/>
        <v>0</v>
      </c>
      <c r="J805" s="78" t="str">
        <f t="shared" si="24"/>
        <v/>
      </c>
    </row>
    <row r="806" spans="1:10">
      <c r="A806" s="25">
        <v>818</v>
      </c>
      <c r="B806" s="25" t="s">
        <v>5</v>
      </c>
      <c r="C806" s="25" t="s">
        <v>11938</v>
      </c>
      <c r="D806" s="25" t="s">
        <v>11937</v>
      </c>
      <c r="E806" s="42">
        <v>51663</v>
      </c>
      <c r="F806" s="22">
        <v>28</v>
      </c>
      <c r="G806" s="56">
        <v>241.9</v>
      </c>
      <c r="H806" s="76"/>
      <c r="I806" s="79">
        <f t="shared" si="25"/>
        <v>0</v>
      </c>
      <c r="J806" s="78" t="str">
        <f t="shared" si="24"/>
        <v/>
      </c>
    </row>
    <row r="807" spans="1:10">
      <c r="A807" s="25">
        <v>819</v>
      </c>
      <c r="B807" s="25" t="s">
        <v>5</v>
      </c>
      <c r="C807" s="25" t="s">
        <v>11936</v>
      </c>
      <c r="D807" s="25" t="s">
        <v>11935</v>
      </c>
      <c r="E807" s="42">
        <v>51663</v>
      </c>
      <c r="F807" s="22">
        <v>100</v>
      </c>
      <c r="G807" s="56">
        <v>252</v>
      </c>
      <c r="H807" s="76"/>
      <c r="I807" s="79">
        <f t="shared" si="25"/>
        <v>0</v>
      </c>
      <c r="J807" s="78" t="str">
        <f t="shared" si="24"/>
        <v/>
      </c>
    </row>
    <row r="808" spans="1:10">
      <c r="A808" s="25">
        <v>820</v>
      </c>
      <c r="B808" s="25" t="s">
        <v>5</v>
      </c>
      <c r="C808" s="25" t="s">
        <v>11934</v>
      </c>
      <c r="D808" s="25" t="s">
        <v>11933</v>
      </c>
      <c r="E808" s="42">
        <v>51663</v>
      </c>
      <c r="F808" s="22">
        <v>30</v>
      </c>
      <c r="G808" s="56">
        <v>2248.4299999999998</v>
      </c>
      <c r="H808" s="76"/>
      <c r="I808" s="79">
        <f t="shared" si="25"/>
        <v>0</v>
      </c>
      <c r="J808" s="78" t="str">
        <f t="shared" si="24"/>
        <v/>
      </c>
    </row>
    <row r="809" spans="1:10">
      <c r="A809" s="25">
        <v>821</v>
      </c>
      <c r="B809" s="25" t="s">
        <v>5</v>
      </c>
      <c r="C809" s="25" t="s">
        <v>11932</v>
      </c>
      <c r="D809" s="25" t="s">
        <v>11931</v>
      </c>
      <c r="E809" s="42">
        <v>51663</v>
      </c>
      <c r="F809" s="22">
        <v>63</v>
      </c>
      <c r="G809" s="56">
        <v>356.93</v>
      </c>
      <c r="H809" s="76"/>
      <c r="I809" s="79">
        <f t="shared" si="25"/>
        <v>0</v>
      </c>
      <c r="J809" s="78" t="str">
        <f t="shared" si="24"/>
        <v/>
      </c>
    </row>
    <row r="810" spans="1:10">
      <c r="A810" s="25">
        <v>822</v>
      </c>
      <c r="B810" s="25" t="s">
        <v>5</v>
      </c>
      <c r="C810" s="25" t="s">
        <v>11930</v>
      </c>
      <c r="D810" s="25" t="s">
        <v>11774</v>
      </c>
      <c r="E810" s="42">
        <v>21335</v>
      </c>
      <c r="F810" s="22">
        <v>44</v>
      </c>
      <c r="G810" s="56">
        <v>23.033333333333331</v>
      </c>
      <c r="H810" s="76"/>
      <c r="I810" s="79">
        <f t="shared" si="25"/>
        <v>0</v>
      </c>
      <c r="J810" s="78" t="str">
        <f t="shared" si="24"/>
        <v/>
      </c>
    </row>
    <row r="811" spans="1:10">
      <c r="A811" s="25">
        <v>823</v>
      </c>
      <c r="B811" s="25" t="s">
        <v>5</v>
      </c>
      <c r="C811" s="25" t="s">
        <v>11929</v>
      </c>
      <c r="D811" s="25" t="s">
        <v>11888</v>
      </c>
      <c r="E811" s="42">
        <v>86850</v>
      </c>
      <c r="F811" s="24">
        <v>5</v>
      </c>
      <c r="G811" s="56">
        <v>27.4</v>
      </c>
      <c r="H811" s="76"/>
      <c r="I811" s="79">
        <f t="shared" si="25"/>
        <v>0</v>
      </c>
      <c r="J811" s="78" t="str">
        <f t="shared" si="24"/>
        <v/>
      </c>
    </row>
    <row r="812" spans="1:10">
      <c r="A812" s="25">
        <v>824</v>
      </c>
      <c r="B812" s="25" t="s">
        <v>5</v>
      </c>
      <c r="C812" s="25" t="s">
        <v>11928</v>
      </c>
      <c r="D812" s="25" t="s">
        <v>11888</v>
      </c>
      <c r="E812" s="42">
        <v>24617</v>
      </c>
      <c r="F812" s="22">
        <v>51</v>
      </c>
      <c r="G812" s="56">
        <v>78.3</v>
      </c>
      <c r="H812" s="76"/>
      <c r="I812" s="79">
        <f t="shared" si="25"/>
        <v>0</v>
      </c>
      <c r="J812" s="78" t="str">
        <f t="shared" si="24"/>
        <v/>
      </c>
    </row>
    <row r="813" spans="1:10">
      <c r="A813" s="25">
        <v>825</v>
      </c>
      <c r="B813" s="25" t="s">
        <v>5</v>
      </c>
      <c r="C813" s="25" t="s">
        <v>11927</v>
      </c>
      <c r="D813" s="25" t="s">
        <v>764</v>
      </c>
      <c r="E813" s="42">
        <v>99528</v>
      </c>
      <c r="F813" s="22">
        <v>288</v>
      </c>
      <c r="G813" s="56">
        <v>164.41</v>
      </c>
      <c r="H813" s="76"/>
      <c r="I813" s="79">
        <f t="shared" si="25"/>
        <v>0</v>
      </c>
      <c r="J813" s="78" t="str">
        <f t="shared" si="24"/>
        <v/>
      </c>
    </row>
    <row r="814" spans="1:10">
      <c r="A814" s="25">
        <v>826</v>
      </c>
      <c r="B814" s="25" t="s">
        <v>5</v>
      </c>
      <c r="C814" s="25" t="s">
        <v>2868</v>
      </c>
      <c r="D814" s="25" t="s">
        <v>11926</v>
      </c>
      <c r="E814" s="42" t="s">
        <v>2866</v>
      </c>
      <c r="F814" s="22">
        <v>145</v>
      </c>
      <c r="G814" s="56">
        <v>209</v>
      </c>
      <c r="H814" s="76"/>
      <c r="I814" s="79">
        <f t="shared" si="25"/>
        <v>0</v>
      </c>
      <c r="J814" s="78" t="str">
        <f t="shared" si="24"/>
        <v/>
      </c>
    </row>
    <row r="815" spans="1:10">
      <c r="A815" s="25">
        <v>827</v>
      </c>
      <c r="B815" s="25" t="s">
        <v>5</v>
      </c>
      <c r="C815" s="25" t="s">
        <v>11925</v>
      </c>
      <c r="D815" s="25" t="s">
        <v>11924</v>
      </c>
      <c r="E815" s="42" t="s">
        <v>11923</v>
      </c>
      <c r="F815" s="24">
        <v>5</v>
      </c>
      <c r="G815" s="56">
        <v>34.74</v>
      </c>
      <c r="H815" s="76"/>
      <c r="I815" s="79">
        <f t="shared" si="25"/>
        <v>0</v>
      </c>
      <c r="J815" s="78" t="str">
        <f t="shared" si="24"/>
        <v/>
      </c>
    </row>
    <row r="816" spans="1:10">
      <c r="A816" s="25">
        <v>828</v>
      </c>
      <c r="B816" s="25" t="s">
        <v>5</v>
      </c>
      <c r="C816" s="25" t="s">
        <v>11922</v>
      </c>
      <c r="D816" s="25" t="s">
        <v>11921</v>
      </c>
      <c r="E816" s="42">
        <v>68505</v>
      </c>
      <c r="F816" s="22">
        <v>9</v>
      </c>
      <c r="G816" s="56">
        <v>151.88666666666668</v>
      </c>
      <c r="H816" s="76"/>
      <c r="I816" s="79">
        <f t="shared" si="25"/>
        <v>0</v>
      </c>
      <c r="J816" s="78" t="str">
        <f t="shared" si="24"/>
        <v/>
      </c>
    </row>
    <row r="817" spans="1:10">
      <c r="A817" s="25">
        <v>829</v>
      </c>
      <c r="B817" s="25" t="s">
        <v>5</v>
      </c>
      <c r="C817" s="25" t="s">
        <v>11920</v>
      </c>
      <c r="D817" s="25" t="s">
        <v>11919</v>
      </c>
      <c r="E817" s="42" t="s">
        <v>11918</v>
      </c>
      <c r="F817" s="22">
        <v>23</v>
      </c>
      <c r="G817" s="56">
        <v>16.100000000000001</v>
      </c>
      <c r="H817" s="76"/>
      <c r="I817" s="79">
        <f t="shared" si="25"/>
        <v>0</v>
      </c>
      <c r="J817" s="78" t="str">
        <f t="shared" si="24"/>
        <v/>
      </c>
    </row>
    <row r="818" spans="1:10">
      <c r="A818" s="25">
        <v>830</v>
      </c>
      <c r="B818" s="25" t="s">
        <v>5</v>
      </c>
      <c r="C818" s="25" t="s">
        <v>11917</v>
      </c>
      <c r="D818" s="25" t="s">
        <v>11916</v>
      </c>
      <c r="E818" s="42">
        <v>82389</v>
      </c>
      <c r="F818" s="22">
        <v>16</v>
      </c>
      <c r="G818" s="56">
        <v>12.91</v>
      </c>
      <c r="H818" s="76"/>
      <c r="I818" s="79">
        <f t="shared" si="25"/>
        <v>0</v>
      </c>
      <c r="J818" s="78" t="str">
        <f t="shared" si="24"/>
        <v/>
      </c>
    </row>
    <row r="819" spans="1:10">
      <c r="A819" s="25">
        <v>831</v>
      </c>
      <c r="B819" s="25" t="s">
        <v>5</v>
      </c>
      <c r="C819" s="25" t="s">
        <v>11915</v>
      </c>
      <c r="D819" s="25" t="s">
        <v>11914</v>
      </c>
      <c r="E819" s="42">
        <v>82389</v>
      </c>
      <c r="F819" s="22">
        <v>76</v>
      </c>
      <c r="G819" s="56">
        <v>14.28</v>
      </c>
      <c r="H819" s="76"/>
      <c r="I819" s="79">
        <f t="shared" si="25"/>
        <v>0</v>
      </c>
      <c r="J819" s="78" t="str">
        <f t="shared" si="24"/>
        <v/>
      </c>
    </row>
    <row r="820" spans="1:10">
      <c r="A820" s="25">
        <v>832</v>
      </c>
      <c r="B820" s="25" t="s">
        <v>5</v>
      </c>
      <c r="C820" s="25" t="s">
        <v>11913</v>
      </c>
      <c r="D820" s="25" t="s">
        <v>51</v>
      </c>
      <c r="E820" s="42" t="s">
        <v>112</v>
      </c>
      <c r="F820" s="22">
        <v>239</v>
      </c>
      <c r="G820" s="56">
        <v>3.8266666666666667</v>
      </c>
      <c r="H820" s="76"/>
      <c r="I820" s="79">
        <f t="shared" si="25"/>
        <v>0</v>
      </c>
      <c r="J820" s="78" t="str">
        <f t="shared" si="24"/>
        <v/>
      </c>
    </row>
    <row r="821" spans="1:10">
      <c r="A821" s="25">
        <v>833</v>
      </c>
      <c r="B821" s="25" t="s">
        <v>5</v>
      </c>
      <c r="C821" s="25" t="s">
        <v>11912</v>
      </c>
      <c r="D821" s="25" t="s">
        <v>11911</v>
      </c>
      <c r="E821" s="42" t="s">
        <v>4539</v>
      </c>
      <c r="F821" s="22">
        <v>68</v>
      </c>
      <c r="G821" s="56">
        <v>785.51</v>
      </c>
      <c r="H821" s="76"/>
      <c r="I821" s="79">
        <f t="shared" si="25"/>
        <v>0</v>
      </c>
      <c r="J821" s="78" t="str">
        <f t="shared" si="24"/>
        <v/>
      </c>
    </row>
    <row r="822" spans="1:10">
      <c r="A822" s="25">
        <v>834</v>
      </c>
      <c r="B822" s="25" t="s">
        <v>5</v>
      </c>
      <c r="C822" s="25" t="s">
        <v>11910</v>
      </c>
      <c r="D822" s="25" t="s">
        <v>11909</v>
      </c>
      <c r="E822" s="42">
        <v>80254</v>
      </c>
      <c r="F822" s="22">
        <v>131</v>
      </c>
      <c r="G822" s="56">
        <v>1.5</v>
      </c>
      <c r="H822" s="76"/>
      <c r="I822" s="79">
        <f t="shared" si="25"/>
        <v>0</v>
      </c>
      <c r="J822" s="78" t="str">
        <f t="shared" si="24"/>
        <v/>
      </c>
    </row>
    <row r="823" spans="1:10">
      <c r="A823" s="25">
        <v>835</v>
      </c>
      <c r="B823" s="25" t="s">
        <v>5</v>
      </c>
      <c r="C823" s="25" t="s">
        <v>11908</v>
      </c>
      <c r="D823" s="25" t="s">
        <v>84</v>
      </c>
      <c r="E823" s="42">
        <v>80254</v>
      </c>
      <c r="F823" s="22">
        <v>234</v>
      </c>
      <c r="G823" s="56">
        <v>2.7900000000000005</v>
      </c>
      <c r="H823" s="76"/>
      <c r="I823" s="79">
        <f t="shared" si="25"/>
        <v>0</v>
      </c>
      <c r="J823" s="78" t="str">
        <f t="shared" si="24"/>
        <v/>
      </c>
    </row>
    <row r="824" spans="1:10">
      <c r="A824" s="25">
        <v>836</v>
      </c>
      <c r="B824" s="25" t="s">
        <v>5</v>
      </c>
      <c r="C824" s="25" t="s">
        <v>11907</v>
      </c>
      <c r="D824" s="25" t="s">
        <v>84</v>
      </c>
      <c r="E824" s="42">
        <v>80254</v>
      </c>
      <c r="F824" s="22">
        <v>55</v>
      </c>
      <c r="G824" s="56">
        <v>3.01</v>
      </c>
      <c r="H824" s="76"/>
      <c r="I824" s="79">
        <f t="shared" si="25"/>
        <v>0</v>
      </c>
      <c r="J824" s="78" t="str">
        <f t="shared" si="24"/>
        <v/>
      </c>
    </row>
    <row r="825" spans="1:10">
      <c r="A825" s="25">
        <v>837</v>
      </c>
      <c r="B825" s="25" t="s">
        <v>5</v>
      </c>
      <c r="C825" s="25" t="s">
        <v>11906</v>
      </c>
      <c r="D825" s="25" t="s">
        <v>70</v>
      </c>
      <c r="E825" s="42">
        <v>80254</v>
      </c>
      <c r="F825" s="22">
        <v>92</v>
      </c>
      <c r="G825" s="56">
        <v>37.390000000000008</v>
      </c>
      <c r="H825" s="76"/>
      <c r="I825" s="79">
        <f t="shared" si="25"/>
        <v>0</v>
      </c>
      <c r="J825" s="78" t="str">
        <f t="shared" si="24"/>
        <v/>
      </c>
    </row>
    <row r="826" spans="1:10">
      <c r="A826" s="25">
        <v>838</v>
      </c>
      <c r="B826" s="25" t="s">
        <v>5</v>
      </c>
      <c r="C826" s="25" t="s">
        <v>11905</v>
      </c>
      <c r="D826" s="25" t="s">
        <v>51</v>
      </c>
      <c r="E826" s="42">
        <v>80254</v>
      </c>
      <c r="F826" s="22">
        <v>161</v>
      </c>
      <c r="G826" s="56">
        <v>0.98</v>
      </c>
      <c r="H826" s="76"/>
      <c r="I826" s="79">
        <f t="shared" si="25"/>
        <v>0</v>
      </c>
      <c r="J826" s="78" t="str">
        <f t="shared" si="24"/>
        <v/>
      </c>
    </row>
    <row r="827" spans="1:10">
      <c r="A827" s="25">
        <v>839</v>
      </c>
      <c r="B827" s="25" t="s">
        <v>5</v>
      </c>
      <c r="C827" s="25" t="s">
        <v>11904</v>
      </c>
      <c r="D827" s="25" t="s">
        <v>99</v>
      </c>
      <c r="E827" s="42">
        <v>80254</v>
      </c>
      <c r="F827" s="22">
        <v>150</v>
      </c>
      <c r="G827" s="56">
        <v>0.93</v>
      </c>
      <c r="H827" s="76"/>
      <c r="I827" s="79">
        <f t="shared" si="25"/>
        <v>0</v>
      </c>
      <c r="J827" s="78" t="str">
        <f t="shared" si="24"/>
        <v/>
      </c>
    </row>
    <row r="828" spans="1:10">
      <c r="A828" s="25">
        <v>840</v>
      </c>
      <c r="B828" s="25" t="s">
        <v>5</v>
      </c>
      <c r="C828" s="25" t="s">
        <v>11903</v>
      </c>
      <c r="D828" s="25" t="s">
        <v>79</v>
      </c>
      <c r="E828" s="42">
        <v>80254</v>
      </c>
      <c r="F828" s="22">
        <v>36</v>
      </c>
      <c r="G828" s="56">
        <v>3.54</v>
      </c>
      <c r="H828" s="76"/>
      <c r="I828" s="79">
        <f t="shared" si="25"/>
        <v>0</v>
      </c>
      <c r="J828" s="78" t="str">
        <f t="shared" si="24"/>
        <v/>
      </c>
    </row>
    <row r="829" spans="1:10">
      <c r="A829" s="25">
        <v>841</v>
      </c>
      <c r="B829" s="25" t="s">
        <v>5</v>
      </c>
      <c r="C829" s="25" t="s">
        <v>11902</v>
      </c>
      <c r="D829" s="25" t="s">
        <v>343</v>
      </c>
      <c r="E829" s="42" t="s">
        <v>2812</v>
      </c>
      <c r="F829" s="22">
        <v>42</v>
      </c>
      <c r="G829" s="56">
        <v>2.5499999999999998</v>
      </c>
      <c r="H829" s="76"/>
      <c r="I829" s="79">
        <f t="shared" si="25"/>
        <v>0</v>
      </c>
      <c r="J829" s="78" t="str">
        <f t="shared" si="24"/>
        <v/>
      </c>
    </row>
    <row r="830" spans="1:10">
      <c r="A830" s="25">
        <v>842</v>
      </c>
      <c r="B830" s="25" t="s">
        <v>5</v>
      </c>
      <c r="C830" s="25" t="s">
        <v>11901</v>
      </c>
      <c r="D830" s="25" t="s">
        <v>70</v>
      </c>
      <c r="E830" s="42">
        <v>80254</v>
      </c>
      <c r="F830" s="22">
        <v>40</v>
      </c>
      <c r="G830" s="56">
        <v>12</v>
      </c>
      <c r="H830" s="76"/>
      <c r="I830" s="79">
        <f t="shared" si="25"/>
        <v>0</v>
      </c>
      <c r="J830" s="78" t="str">
        <f t="shared" si="24"/>
        <v/>
      </c>
    </row>
    <row r="831" spans="1:10">
      <c r="A831" s="25">
        <v>843</v>
      </c>
      <c r="B831" s="25" t="s">
        <v>5</v>
      </c>
      <c r="C831" s="25" t="s">
        <v>11900</v>
      </c>
      <c r="D831" s="25" t="s">
        <v>208</v>
      </c>
      <c r="E831" s="42">
        <v>80254</v>
      </c>
      <c r="F831" s="22">
        <v>8</v>
      </c>
      <c r="G831" s="56">
        <v>6.68</v>
      </c>
      <c r="H831" s="76"/>
      <c r="I831" s="79">
        <f t="shared" si="25"/>
        <v>0</v>
      </c>
      <c r="J831" s="78" t="str">
        <f t="shared" si="24"/>
        <v/>
      </c>
    </row>
    <row r="832" spans="1:10">
      <c r="A832" s="25">
        <v>844</v>
      </c>
      <c r="B832" s="25" t="s">
        <v>5</v>
      </c>
      <c r="C832" s="25" t="s">
        <v>11898</v>
      </c>
      <c r="D832" s="25" t="s">
        <v>11897</v>
      </c>
      <c r="E832" s="42" t="s">
        <v>2812</v>
      </c>
      <c r="F832" s="22">
        <v>18</v>
      </c>
      <c r="G832" s="56">
        <v>21</v>
      </c>
      <c r="H832" s="76"/>
      <c r="I832" s="79">
        <f t="shared" si="25"/>
        <v>0</v>
      </c>
      <c r="J832" s="78" t="str">
        <f t="shared" si="24"/>
        <v/>
      </c>
    </row>
    <row r="833" spans="1:10">
      <c r="A833" s="25">
        <v>845</v>
      </c>
      <c r="B833" s="25" t="s">
        <v>5</v>
      </c>
      <c r="C833" s="25" t="s">
        <v>11896</v>
      </c>
      <c r="D833" s="25" t="s">
        <v>11895</v>
      </c>
      <c r="E833" s="42">
        <v>83326</v>
      </c>
      <c r="F833" s="22">
        <v>5121</v>
      </c>
      <c r="G833" s="56">
        <v>57.15</v>
      </c>
      <c r="H833" s="76"/>
      <c r="I833" s="79">
        <f t="shared" si="25"/>
        <v>0</v>
      </c>
      <c r="J833" s="78" t="str">
        <f t="shared" si="24"/>
        <v/>
      </c>
    </row>
    <row r="834" spans="1:10">
      <c r="A834" s="25">
        <v>846</v>
      </c>
      <c r="B834" s="25" t="s">
        <v>5</v>
      </c>
      <c r="C834" s="25" t="s">
        <v>11894</v>
      </c>
      <c r="D834" s="25" t="s">
        <v>11893</v>
      </c>
      <c r="E834" s="42">
        <v>9033</v>
      </c>
      <c r="F834" s="22">
        <v>1151</v>
      </c>
      <c r="G834" s="56">
        <v>3.25</v>
      </c>
      <c r="H834" s="76"/>
      <c r="I834" s="79">
        <f t="shared" si="25"/>
        <v>0</v>
      </c>
      <c r="J834" s="78" t="str">
        <f t="shared" ref="J834:J846" si="26">IF(H:H&gt;G:G, "Above Estimated Unit Price", "")</f>
        <v/>
      </c>
    </row>
    <row r="835" spans="1:10">
      <c r="A835" s="25">
        <v>847</v>
      </c>
      <c r="B835" s="25" t="s">
        <v>5</v>
      </c>
      <c r="C835" s="25" t="s">
        <v>2734</v>
      </c>
      <c r="D835" s="25" t="s">
        <v>569</v>
      </c>
      <c r="E835" s="42">
        <v>53421</v>
      </c>
      <c r="F835" s="22">
        <v>400</v>
      </c>
      <c r="G835" s="56">
        <v>0.23666666666666666</v>
      </c>
      <c r="H835" s="76"/>
      <c r="I835" s="79">
        <f t="shared" ref="I835:I846" si="27">H835*F835</f>
        <v>0</v>
      </c>
      <c r="J835" s="78" t="str">
        <f t="shared" si="26"/>
        <v/>
      </c>
    </row>
    <row r="836" spans="1:10">
      <c r="A836" s="25">
        <v>848</v>
      </c>
      <c r="B836" s="25" t="s">
        <v>5</v>
      </c>
      <c r="C836" s="25" t="s">
        <v>2727</v>
      </c>
      <c r="D836" s="25" t="s">
        <v>11892</v>
      </c>
      <c r="E836" s="42" t="s">
        <v>2725</v>
      </c>
      <c r="F836" s="22">
        <v>470</v>
      </c>
      <c r="G836" s="56">
        <v>1.31</v>
      </c>
      <c r="H836" s="76"/>
      <c r="I836" s="79">
        <f t="shared" si="27"/>
        <v>0</v>
      </c>
      <c r="J836" s="78" t="str">
        <f t="shared" si="26"/>
        <v/>
      </c>
    </row>
    <row r="837" spans="1:10">
      <c r="A837" s="25">
        <v>849</v>
      </c>
      <c r="B837" s="25" t="s">
        <v>5</v>
      </c>
      <c r="C837" s="25" t="s">
        <v>11891</v>
      </c>
      <c r="D837" s="25" t="s">
        <v>11888</v>
      </c>
      <c r="E837" s="42">
        <v>59501</v>
      </c>
      <c r="F837" s="22">
        <v>13</v>
      </c>
      <c r="G837" s="56">
        <v>29.59</v>
      </c>
      <c r="H837" s="76"/>
      <c r="I837" s="79">
        <f t="shared" si="27"/>
        <v>0</v>
      </c>
      <c r="J837" s="78" t="str">
        <f t="shared" si="26"/>
        <v/>
      </c>
    </row>
    <row r="838" spans="1:10">
      <c r="A838" s="25">
        <v>850</v>
      </c>
      <c r="B838" s="25" t="s">
        <v>5</v>
      </c>
      <c r="C838" s="25" t="s">
        <v>11890</v>
      </c>
      <c r="D838" s="25" t="s">
        <v>11888</v>
      </c>
      <c r="E838" s="42">
        <v>59501</v>
      </c>
      <c r="F838" s="22">
        <v>11</v>
      </c>
      <c r="G838" s="56">
        <v>78.569999999999993</v>
      </c>
      <c r="H838" s="76"/>
      <c r="I838" s="79">
        <f t="shared" si="27"/>
        <v>0</v>
      </c>
      <c r="J838" s="78" t="str">
        <f t="shared" si="26"/>
        <v/>
      </c>
    </row>
    <row r="839" spans="1:10">
      <c r="A839" s="25">
        <v>851</v>
      </c>
      <c r="B839" s="25" t="s">
        <v>5</v>
      </c>
      <c r="C839" s="25" t="s">
        <v>11889</v>
      </c>
      <c r="D839" s="25" t="s">
        <v>11888</v>
      </c>
      <c r="E839" s="42">
        <v>9033</v>
      </c>
      <c r="F839" s="22">
        <v>30</v>
      </c>
      <c r="G839" s="56">
        <v>16.27</v>
      </c>
      <c r="H839" s="76"/>
      <c r="I839" s="79">
        <f t="shared" si="27"/>
        <v>0</v>
      </c>
      <c r="J839" s="78" t="str">
        <f t="shared" si="26"/>
        <v/>
      </c>
    </row>
    <row r="840" spans="1:10">
      <c r="A840" s="25">
        <v>852</v>
      </c>
      <c r="B840" s="25" t="s">
        <v>5</v>
      </c>
      <c r="C840" s="25" t="s">
        <v>11887</v>
      </c>
      <c r="D840" s="25" t="s">
        <v>11886</v>
      </c>
      <c r="E840" s="42" t="s">
        <v>2680</v>
      </c>
      <c r="F840" s="22">
        <v>12</v>
      </c>
      <c r="G840" s="56">
        <v>5</v>
      </c>
      <c r="H840" s="76"/>
      <c r="I840" s="79">
        <f t="shared" si="27"/>
        <v>0</v>
      </c>
      <c r="J840" s="78" t="str">
        <f t="shared" si="26"/>
        <v/>
      </c>
    </row>
    <row r="841" spans="1:10">
      <c r="A841" s="25">
        <v>853</v>
      </c>
      <c r="B841" s="25" t="s">
        <v>5</v>
      </c>
      <c r="C841" s="25" t="s">
        <v>11885</v>
      </c>
      <c r="D841" s="25" t="s">
        <v>193</v>
      </c>
      <c r="E841" s="42">
        <v>58774</v>
      </c>
      <c r="F841" s="22">
        <v>8</v>
      </c>
      <c r="G841" s="56">
        <v>15.46</v>
      </c>
      <c r="H841" s="76"/>
      <c r="I841" s="79">
        <f t="shared" si="27"/>
        <v>0</v>
      </c>
      <c r="J841" s="78" t="str">
        <f t="shared" si="26"/>
        <v/>
      </c>
    </row>
    <row r="842" spans="1:10">
      <c r="A842" s="25">
        <v>854</v>
      </c>
      <c r="B842" s="25" t="s">
        <v>5</v>
      </c>
      <c r="C842" s="25" t="s">
        <v>11884</v>
      </c>
      <c r="D842" s="25" t="s">
        <v>2422</v>
      </c>
      <c r="E842" s="42">
        <v>24975</v>
      </c>
      <c r="F842" s="22">
        <v>8</v>
      </c>
      <c r="G842" s="56">
        <v>23.14</v>
      </c>
      <c r="H842" s="76"/>
      <c r="I842" s="79">
        <f t="shared" si="27"/>
        <v>0</v>
      </c>
      <c r="J842" s="78" t="str">
        <f t="shared" si="26"/>
        <v/>
      </c>
    </row>
    <row r="843" spans="1:10">
      <c r="A843" s="25">
        <v>855</v>
      </c>
      <c r="B843" s="25" t="s">
        <v>5</v>
      </c>
      <c r="C843" s="25" t="s">
        <v>11883</v>
      </c>
      <c r="D843" s="25" t="s">
        <v>2422</v>
      </c>
      <c r="E843" s="42">
        <v>24975</v>
      </c>
      <c r="F843" s="22">
        <v>96</v>
      </c>
      <c r="G843" s="56">
        <v>20.709999999999997</v>
      </c>
      <c r="H843" s="76"/>
      <c r="I843" s="79">
        <f t="shared" si="27"/>
        <v>0</v>
      </c>
      <c r="J843" s="78" t="str">
        <f t="shared" si="26"/>
        <v/>
      </c>
    </row>
    <row r="844" spans="1:10">
      <c r="A844" s="25">
        <v>856</v>
      </c>
      <c r="B844" s="25" t="s">
        <v>5</v>
      </c>
      <c r="C844" s="25" t="s">
        <v>11882</v>
      </c>
      <c r="D844" s="25" t="s">
        <v>11097</v>
      </c>
      <c r="E844" s="42">
        <v>95688</v>
      </c>
      <c r="F844" s="22">
        <v>88</v>
      </c>
      <c r="G844" s="56">
        <v>8.93</v>
      </c>
      <c r="H844" s="76"/>
      <c r="I844" s="79">
        <f t="shared" si="27"/>
        <v>0</v>
      </c>
      <c r="J844" s="78" t="str">
        <f t="shared" si="26"/>
        <v/>
      </c>
    </row>
    <row r="845" spans="1:10">
      <c r="A845" s="25">
        <v>857</v>
      </c>
      <c r="B845" s="25" t="s">
        <v>5</v>
      </c>
      <c r="C845" s="25" t="s">
        <v>11881</v>
      </c>
      <c r="D845" s="25" t="s">
        <v>1003</v>
      </c>
      <c r="E845" s="42">
        <v>24975</v>
      </c>
      <c r="F845" s="22">
        <v>12</v>
      </c>
      <c r="G845" s="56">
        <v>4.62</v>
      </c>
      <c r="H845" s="76"/>
      <c r="I845" s="79">
        <f t="shared" si="27"/>
        <v>0</v>
      </c>
      <c r="J845" s="78" t="str">
        <f t="shared" si="26"/>
        <v/>
      </c>
    </row>
    <row r="846" spans="1:10">
      <c r="A846" s="25">
        <v>858</v>
      </c>
      <c r="B846" s="25" t="s">
        <v>5</v>
      </c>
      <c r="C846" s="25" t="s">
        <v>11880</v>
      </c>
      <c r="D846" s="25" t="s">
        <v>1003</v>
      </c>
      <c r="E846" s="42">
        <v>24975</v>
      </c>
      <c r="F846" s="22">
        <v>28</v>
      </c>
      <c r="G846" s="56">
        <v>7.98</v>
      </c>
      <c r="H846" s="76"/>
      <c r="I846" s="79">
        <f t="shared" si="27"/>
        <v>0</v>
      </c>
      <c r="J846" s="78" t="str">
        <f t="shared" si="26"/>
        <v/>
      </c>
    </row>
    <row r="847" spans="1:10">
      <c r="G847" s="56">
        <f>SUMPRODUCT(F2:F846,G2:G846)</f>
        <v>5825346.9300000034</v>
      </c>
      <c r="I847" s="105">
        <f>SUM(I2:I846)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J1318"/>
  <sheetViews>
    <sheetView zoomScale="80" zoomScaleNormal="80" workbookViewId="0">
      <pane ySplit="1" topLeftCell="A1299" activePane="bottomLeft" state="frozen"/>
      <selection activeCell="B1" sqref="B1"/>
      <selection pane="bottomLeft" activeCell="G1322" sqref="G1322"/>
    </sheetView>
  </sheetViews>
  <sheetFormatPr defaultRowHeight="15"/>
  <cols>
    <col min="1" max="2" width="5.140625" style="18" bestFit="1" customWidth="1"/>
    <col min="3" max="3" width="19.28515625" style="18" customWidth="1"/>
    <col min="4" max="4" width="33.85546875" style="18" customWidth="1"/>
    <col min="5" max="5" width="7.140625" style="41" bestFit="1" customWidth="1"/>
    <col min="6" max="6" width="12.140625" style="20" customWidth="1"/>
    <col min="7" max="7" width="20.5703125" style="95" customWidth="1"/>
    <col min="8" max="8" width="12.7109375" style="92" customWidth="1"/>
    <col min="9" max="9" width="16.5703125" style="92" customWidth="1"/>
    <col min="10" max="10" width="28.140625" style="92" customWidth="1"/>
    <col min="11" max="16384" width="9.140625" style="18"/>
  </cols>
  <sheetData>
    <row r="1" spans="1:10" ht="25.5">
      <c r="A1" s="69" t="s">
        <v>2656</v>
      </c>
      <c r="B1" s="69" t="s">
        <v>0</v>
      </c>
      <c r="C1" s="69" t="s">
        <v>2655</v>
      </c>
      <c r="D1" s="69" t="s">
        <v>2654</v>
      </c>
      <c r="E1" s="70" t="s">
        <v>2653</v>
      </c>
      <c r="F1" s="69" t="s">
        <v>14050</v>
      </c>
      <c r="G1" s="93" t="s">
        <v>14051</v>
      </c>
      <c r="H1" s="71" t="s">
        <v>14052</v>
      </c>
      <c r="I1" s="69" t="s">
        <v>14053</v>
      </c>
      <c r="J1" s="69" t="s">
        <v>14054</v>
      </c>
    </row>
    <row r="2" spans="1:10">
      <c r="A2" s="25">
        <v>1</v>
      </c>
      <c r="B2" s="25" t="s">
        <v>1</v>
      </c>
      <c r="C2" s="25" t="s">
        <v>3955</v>
      </c>
      <c r="D2" s="25" t="s">
        <v>193</v>
      </c>
      <c r="E2" s="42">
        <v>96906</v>
      </c>
      <c r="F2" s="24">
        <v>35</v>
      </c>
      <c r="G2" s="94">
        <v>5.4833333333333334</v>
      </c>
      <c r="H2" s="76"/>
      <c r="I2" s="79">
        <f>H2*F2</f>
        <v>0</v>
      </c>
      <c r="J2" s="78" t="str">
        <f t="shared" ref="J2:J65" si="0">IF(H:H&gt;G:G, "Above Estimated Unit Price", "")</f>
        <v/>
      </c>
    </row>
    <row r="3" spans="1:10">
      <c r="A3" s="25">
        <v>2</v>
      </c>
      <c r="B3" s="25" t="s">
        <v>1</v>
      </c>
      <c r="C3" s="25" t="s">
        <v>3955</v>
      </c>
      <c r="D3" s="25" t="s">
        <v>193</v>
      </c>
      <c r="E3" s="42">
        <v>72914</v>
      </c>
      <c r="F3" s="24">
        <v>94</v>
      </c>
      <c r="G3" s="94">
        <v>7.8499999999999988</v>
      </c>
      <c r="H3" s="76"/>
      <c r="I3" s="79">
        <f t="shared" ref="I3:I66" si="1">H3*F3</f>
        <v>0</v>
      </c>
      <c r="J3" s="78" t="str">
        <f t="shared" si="0"/>
        <v/>
      </c>
    </row>
    <row r="4" spans="1:10">
      <c r="A4" s="25">
        <v>3</v>
      </c>
      <c r="B4" s="25" t="s">
        <v>1</v>
      </c>
      <c r="C4" s="25" t="s">
        <v>14017</v>
      </c>
      <c r="D4" s="25" t="s">
        <v>193</v>
      </c>
      <c r="E4" s="42">
        <v>80204</v>
      </c>
      <c r="F4" s="24">
        <v>70</v>
      </c>
      <c r="G4" s="94">
        <v>5.0733333333333333</v>
      </c>
      <c r="H4" s="76"/>
      <c r="I4" s="79">
        <f t="shared" si="1"/>
        <v>0</v>
      </c>
      <c r="J4" s="78" t="str">
        <f t="shared" si="0"/>
        <v/>
      </c>
    </row>
    <row r="5" spans="1:10">
      <c r="A5" s="25">
        <v>4</v>
      </c>
      <c r="B5" s="25" t="s">
        <v>1</v>
      </c>
      <c r="C5" s="25" t="s">
        <v>14016</v>
      </c>
      <c r="D5" s="25" t="s">
        <v>2502</v>
      </c>
      <c r="E5" s="42">
        <v>99866</v>
      </c>
      <c r="F5" s="24">
        <v>5</v>
      </c>
      <c r="G5" s="94">
        <v>68.73</v>
      </c>
      <c r="H5" s="76"/>
      <c r="I5" s="79">
        <f t="shared" si="1"/>
        <v>0</v>
      </c>
      <c r="J5" s="78" t="str">
        <f t="shared" si="0"/>
        <v/>
      </c>
    </row>
    <row r="6" spans="1:10">
      <c r="A6" s="25">
        <v>5</v>
      </c>
      <c r="B6" s="25" t="s">
        <v>1</v>
      </c>
      <c r="C6" s="25" t="s">
        <v>14015</v>
      </c>
      <c r="D6" s="25" t="s">
        <v>946</v>
      </c>
      <c r="E6" s="42">
        <v>80204</v>
      </c>
      <c r="F6" s="24">
        <v>26</v>
      </c>
      <c r="G6" s="94">
        <v>18.16</v>
      </c>
      <c r="H6" s="76"/>
      <c r="I6" s="79">
        <f t="shared" si="1"/>
        <v>0</v>
      </c>
      <c r="J6" s="78" t="str">
        <f t="shared" si="0"/>
        <v/>
      </c>
    </row>
    <row r="7" spans="1:10">
      <c r="A7" s="25">
        <v>6</v>
      </c>
      <c r="B7" s="25" t="s">
        <v>1</v>
      </c>
      <c r="C7" s="25" t="s">
        <v>14014</v>
      </c>
      <c r="D7" s="25" t="s">
        <v>11979</v>
      </c>
      <c r="E7" s="42" t="s">
        <v>13159</v>
      </c>
      <c r="F7" s="24">
        <v>18</v>
      </c>
      <c r="G7" s="94">
        <v>7.8633333333333333</v>
      </c>
      <c r="H7" s="76"/>
      <c r="I7" s="79">
        <f t="shared" si="1"/>
        <v>0</v>
      </c>
      <c r="J7" s="78" t="str">
        <f t="shared" si="0"/>
        <v/>
      </c>
    </row>
    <row r="8" spans="1:10">
      <c r="A8" s="25">
        <v>7</v>
      </c>
      <c r="B8" s="25" t="s">
        <v>1</v>
      </c>
      <c r="C8" s="25" t="s">
        <v>14013</v>
      </c>
      <c r="D8" s="25" t="s">
        <v>11979</v>
      </c>
      <c r="E8" s="42" t="s">
        <v>13159</v>
      </c>
      <c r="F8" s="24">
        <v>18</v>
      </c>
      <c r="G8" s="94">
        <v>103.78666666666668</v>
      </c>
      <c r="H8" s="76"/>
      <c r="I8" s="79">
        <f t="shared" si="1"/>
        <v>0</v>
      </c>
      <c r="J8" s="78" t="str">
        <f t="shared" si="0"/>
        <v/>
      </c>
    </row>
    <row r="9" spans="1:10">
      <c r="A9" s="25">
        <v>8</v>
      </c>
      <c r="B9" s="25" t="s">
        <v>1</v>
      </c>
      <c r="C9" s="25" t="s">
        <v>10835</v>
      </c>
      <c r="D9" s="25" t="s">
        <v>193</v>
      </c>
      <c r="E9" s="42">
        <v>71744</v>
      </c>
      <c r="F9" s="24">
        <v>100</v>
      </c>
      <c r="G9" s="94">
        <v>0.7466666666666667</v>
      </c>
      <c r="H9" s="76"/>
      <c r="I9" s="79">
        <f t="shared" si="1"/>
        <v>0</v>
      </c>
      <c r="J9" s="78" t="str">
        <f t="shared" si="0"/>
        <v/>
      </c>
    </row>
    <row r="10" spans="1:10">
      <c r="A10" s="25">
        <v>9</v>
      </c>
      <c r="B10" s="25" t="s">
        <v>1</v>
      </c>
      <c r="C10" s="25" t="s">
        <v>10835</v>
      </c>
      <c r="D10" s="25" t="s">
        <v>193</v>
      </c>
      <c r="E10" s="42">
        <v>5464</v>
      </c>
      <c r="F10" s="24">
        <v>910</v>
      </c>
      <c r="G10" s="94">
        <v>0.34999999999999992</v>
      </c>
      <c r="H10" s="76"/>
      <c r="I10" s="79">
        <f t="shared" si="1"/>
        <v>0</v>
      </c>
      <c r="J10" s="78" t="str">
        <f t="shared" si="0"/>
        <v/>
      </c>
    </row>
    <row r="11" spans="1:10">
      <c r="A11" s="25">
        <v>10</v>
      </c>
      <c r="B11" s="25" t="s">
        <v>1</v>
      </c>
      <c r="C11" s="25" t="s">
        <v>14012</v>
      </c>
      <c r="D11" s="25" t="s">
        <v>13833</v>
      </c>
      <c r="E11" s="42">
        <v>4577</v>
      </c>
      <c r="F11" s="24">
        <v>20</v>
      </c>
      <c r="G11" s="94">
        <v>144.37</v>
      </c>
      <c r="H11" s="76"/>
      <c r="I11" s="79">
        <f t="shared" si="1"/>
        <v>0</v>
      </c>
      <c r="J11" s="78" t="str">
        <f t="shared" si="0"/>
        <v/>
      </c>
    </row>
    <row r="12" spans="1:10">
      <c r="A12" s="25">
        <v>11</v>
      </c>
      <c r="B12" s="25" t="s">
        <v>1</v>
      </c>
      <c r="C12" s="25" t="s">
        <v>14011</v>
      </c>
      <c r="D12" s="25" t="s">
        <v>2318</v>
      </c>
      <c r="E12" s="42" t="s">
        <v>298</v>
      </c>
      <c r="F12" s="24">
        <v>29</v>
      </c>
      <c r="G12" s="94">
        <v>98.633333333333326</v>
      </c>
      <c r="H12" s="76"/>
      <c r="I12" s="79">
        <f t="shared" si="1"/>
        <v>0</v>
      </c>
      <c r="J12" s="78" t="str">
        <f t="shared" si="0"/>
        <v/>
      </c>
    </row>
    <row r="13" spans="1:10">
      <c r="A13" s="25">
        <v>12</v>
      </c>
      <c r="B13" s="25" t="s">
        <v>1</v>
      </c>
      <c r="C13" s="25" t="s">
        <v>14010</v>
      </c>
      <c r="D13" s="25" t="s">
        <v>14009</v>
      </c>
      <c r="E13" s="42">
        <v>779</v>
      </c>
      <c r="F13" s="24">
        <v>347</v>
      </c>
      <c r="G13" s="94">
        <v>2.0833333333333335</v>
      </c>
      <c r="H13" s="76"/>
      <c r="I13" s="79">
        <f t="shared" si="1"/>
        <v>0</v>
      </c>
      <c r="J13" s="78" t="str">
        <f t="shared" si="0"/>
        <v/>
      </c>
    </row>
    <row r="14" spans="1:10">
      <c r="A14" s="25">
        <v>13</v>
      </c>
      <c r="B14" s="25" t="s">
        <v>1</v>
      </c>
      <c r="C14" s="25" t="s">
        <v>14008</v>
      </c>
      <c r="D14" s="25" t="s">
        <v>12054</v>
      </c>
      <c r="E14" s="42">
        <v>779</v>
      </c>
      <c r="F14" s="24">
        <v>332</v>
      </c>
      <c r="G14" s="94">
        <v>0.20000000000000004</v>
      </c>
      <c r="H14" s="76"/>
      <c r="I14" s="79">
        <f t="shared" si="1"/>
        <v>0</v>
      </c>
      <c r="J14" s="78" t="str">
        <f t="shared" si="0"/>
        <v/>
      </c>
    </row>
    <row r="15" spans="1:10">
      <c r="A15" s="25">
        <v>14</v>
      </c>
      <c r="B15" s="25" t="s">
        <v>1</v>
      </c>
      <c r="C15" s="25" t="s">
        <v>14007</v>
      </c>
      <c r="D15" s="25" t="s">
        <v>14006</v>
      </c>
      <c r="E15" s="42">
        <v>59500</v>
      </c>
      <c r="F15" s="24">
        <v>365</v>
      </c>
      <c r="G15" s="94">
        <v>8.42</v>
      </c>
      <c r="H15" s="76"/>
      <c r="I15" s="79">
        <f t="shared" si="1"/>
        <v>0</v>
      </c>
      <c r="J15" s="78" t="str">
        <f t="shared" si="0"/>
        <v/>
      </c>
    </row>
    <row r="16" spans="1:10">
      <c r="A16" s="25">
        <v>15</v>
      </c>
      <c r="B16" s="25" t="s">
        <v>1</v>
      </c>
      <c r="C16" s="25" t="s">
        <v>14005</v>
      </c>
      <c r="D16" s="25" t="s">
        <v>14004</v>
      </c>
      <c r="E16" s="42">
        <v>86090</v>
      </c>
      <c r="F16" s="24">
        <v>5</v>
      </c>
      <c r="G16" s="94">
        <v>108.03666666666668</v>
      </c>
      <c r="H16" s="76"/>
      <c r="I16" s="79">
        <f t="shared" si="1"/>
        <v>0</v>
      </c>
      <c r="J16" s="78" t="str">
        <f t="shared" si="0"/>
        <v/>
      </c>
    </row>
    <row r="17" spans="1:10">
      <c r="A17" s="25">
        <v>16</v>
      </c>
      <c r="B17" s="25" t="s">
        <v>1</v>
      </c>
      <c r="C17" s="25" t="s">
        <v>14003</v>
      </c>
      <c r="D17" s="25" t="s">
        <v>115</v>
      </c>
      <c r="E17" s="42">
        <v>2660</v>
      </c>
      <c r="F17" s="24">
        <v>5</v>
      </c>
      <c r="G17" s="94">
        <v>79.779999999999987</v>
      </c>
      <c r="H17" s="76"/>
      <c r="I17" s="79">
        <f t="shared" si="1"/>
        <v>0</v>
      </c>
      <c r="J17" s="78" t="str">
        <f t="shared" si="0"/>
        <v/>
      </c>
    </row>
    <row r="18" spans="1:10">
      <c r="A18" s="25">
        <v>17</v>
      </c>
      <c r="B18" s="25" t="s">
        <v>1</v>
      </c>
      <c r="C18" s="25" t="s">
        <v>14002</v>
      </c>
      <c r="D18" s="25" t="s">
        <v>14001</v>
      </c>
      <c r="E18" s="42" t="s">
        <v>2612</v>
      </c>
      <c r="F18" s="24">
        <v>12</v>
      </c>
      <c r="G18" s="94">
        <v>133.13333333333333</v>
      </c>
      <c r="H18" s="76"/>
      <c r="I18" s="79">
        <f t="shared" si="1"/>
        <v>0</v>
      </c>
      <c r="J18" s="78" t="str">
        <f t="shared" si="0"/>
        <v/>
      </c>
    </row>
    <row r="19" spans="1:10">
      <c r="A19" s="25">
        <v>18</v>
      </c>
      <c r="B19" s="25" t="s">
        <v>1</v>
      </c>
      <c r="C19" s="25" t="s">
        <v>14000</v>
      </c>
      <c r="D19" s="25" t="s">
        <v>11045</v>
      </c>
      <c r="E19" s="42" t="s">
        <v>6542</v>
      </c>
      <c r="F19" s="24">
        <v>1302</v>
      </c>
      <c r="G19" s="94">
        <v>16.73</v>
      </c>
      <c r="H19" s="76"/>
      <c r="I19" s="79">
        <f t="shared" si="1"/>
        <v>0</v>
      </c>
      <c r="J19" s="78" t="str">
        <f t="shared" si="0"/>
        <v/>
      </c>
    </row>
    <row r="20" spans="1:10">
      <c r="A20" s="25">
        <v>19</v>
      </c>
      <c r="B20" s="25" t="s">
        <v>1</v>
      </c>
      <c r="C20" s="25" t="s">
        <v>13999</v>
      </c>
      <c r="D20" s="25" t="s">
        <v>11045</v>
      </c>
      <c r="E20" s="42">
        <v>779</v>
      </c>
      <c r="F20" s="24">
        <v>10</v>
      </c>
      <c r="G20" s="94">
        <v>9.41</v>
      </c>
      <c r="H20" s="76"/>
      <c r="I20" s="79">
        <f t="shared" si="1"/>
        <v>0</v>
      </c>
      <c r="J20" s="78" t="str">
        <f t="shared" si="0"/>
        <v/>
      </c>
    </row>
    <row r="21" spans="1:10">
      <c r="A21" s="25">
        <v>20</v>
      </c>
      <c r="B21" s="25" t="s">
        <v>1</v>
      </c>
      <c r="C21" s="25" t="s">
        <v>13998</v>
      </c>
      <c r="D21" s="25" t="s">
        <v>876</v>
      </c>
      <c r="E21" s="42">
        <v>13520</v>
      </c>
      <c r="F21" s="24">
        <v>8</v>
      </c>
      <c r="G21" s="94">
        <v>46.68</v>
      </c>
      <c r="H21" s="76"/>
      <c r="I21" s="79">
        <f t="shared" si="1"/>
        <v>0</v>
      </c>
      <c r="J21" s="78" t="str">
        <f t="shared" si="0"/>
        <v/>
      </c>
    </row>
    <row r="22" spans="1:10">
      <c r="A22" s="25">
        <v>21</v>
      </c>
      <c r="B22" s="25" t="s">
        <v>1</v>
      </c>
      <c r="C22" s="25" t="s">
        <v>13997</v>
      </c>
      <c r="D22" s="25" t="s">
        <v>13996</v>
      </c>
      <c r="E22" s="42" t="s">
        <v>2612</v>
      </c>
      <c r="F22" s="24">
        <v>26</v>
      </c>
      <c r="G22" s="94">
        <v>512.9</v>
      </c>
      <c r="H22" s="76"/>
      <c r="I22" s="79">
        <f t="shared" si="1"/>
        <v>0</v>
      </c>
      <c r="J22" s="78" t="str">
        <f t="shared" si="0"/>
        <v/>
      </c>
    </row>
    <row r="23" spans="1:10">
      <c r="A23" s="25">
        <v>22</v>
      </c>
      <c r="B23" s="25" t="s">
        <v>1</v>
      </c>
      <c r="C23" s="25" t="s">
        <v>13995</v>
      </c>
      <c r="D23" s="25" t="s">
        <v>313</v>
      </c>
      <c r="E23" s="42" t="s">
        <v>13514</v>
      </c>
      <c r="F23" s="24">
        <v>16</v>
      </c>
      <c r="G23" s="94">
        <v>11.096666666666666</v>
      </c>
      <c r="H23" s="76"/>
      <c r="I23" s="79">
        <f t="shared" si="1"/>
        <v>0</v>
      </c>
      <c r="J23" s="78" t="str">
        <f t="shared" si="0"/>
        <v/>
      </c>
    </row>
    <row r="24" spans="1:10">
      <c r="A24" s="25">
        <v>23</v>
      </c>
      <c r="B24" s="25" t="s">
        <v>1</v>
      </c>
      <c r="C24" s="25" t="s">
        <v>13994</v>
      </c>
      <c r="D24" s="25" t="s">
        <v>2422</v>
      </c>
      <c r="E24" s="42" t="s">
        <v>5367</v>
      </c>
      <c r="F24" s="24">
        <v>5</v>
      </c>
      <c r="G24" s="94">
        <v>3409.7666666666664</v>
      </c>
      <c r="H24" s="76"/>
      <c r="I24" s="79">
        <f t="shared" si="1"/>
        <v>0</v>
      </c>
      <c r="J24" s="78" t="str">
        <f t="shared" si="0"/>
        <v/>
      </c>
    </row>
    <row r="25" spans="1:10">
      <c r="A25" s="25">
        <v>24</v>
      </c>
      <c r="B25" s="25" t="s">
        <v>1</v>
      </c>
      <c r="C25" s="25" t="s">
        <v>13993</v>
      </c>
      <c r="D25" s="25" t="s">
        <v>1282</v>
      </c>
      <c r="E25" s="42" t="s">
        <v>100</v>
      </c>
      <c r="F25" s="24">
        <v>23</v>
      </c>
      <c r="G25" s="94">
        <v>27.59</v>
      </c>
      <c r="H25" s="76"/>
      <c r="I25" s="79">
        <f t="shared" si="1"/>
        <v>0</v>
      </c>
      <c r="J25" s="78" t="str">
        <f t="shared" si="0"/>
        <v/>
      </c>
    </row>
    <row r="26" spans="1:10">
      <c r="A26" s="25">
        <v>25</v>
      </c>
      <c r="B26" s="25" t="s">
        <v>1</v>
      </c>
      <c r="C26" s="25" t="s">
        <v>13992</v>
      </c>
      <c r="D26" s="25" t="s">
        <v>13991</v>
      </c>
      <c r="E26" s="42" t="s">
        <v>13514</v>
      </c>
      <c r="F26" s="24">
        <v>14</v>
      </c>
      <c r="G26" s="94">
        <v>2484.98</v>
      </c>
      <c r="H26" s="76"/>
      <c r="I26" s="79">
        <f t="shared" si="1"/>
        <v>0</v>
      </c>
      <c r="J26" s="78" t="str">
        <f t="shared" si="0"/>
        <v/>
      </c>
    </row>
    <row r="27" spans="1:10">
      <c r="A27" s="25">
        <v>26</v>
      </c>
      <c r="B27" s="25" t="s">
        <v>1</v>
      </c>
      <c r="C27" s="25" t="s">
        <v>13990</v>
      </c>
      <c r="D27" s="25" t="s">
        <v>13989</v>
      </c>
      <c r="E27" s="42">
        <v>77294</v>
      </c>
      <c r="F27" s="24">
        <v>5</v>
      </c>
      <c r="G27" s="94">
        <v>1500</v>
      </c>
      <c r="H27" s="76"/>
      <c r="I27" s="79">
        <f t="shared" si="1"/>
        <v>0</v>
      </c>
      <c r="J27" s="78" t="str">
        <f t="shared" si="0"/>
        <v/>
      </c>
    </row>
    <row r="28" spans="1:10">
      <c r="A28" s="25">
        <v>27</v>
      </c>
      <c r="B28" s="25" t="s">
        <v>1</v>
      </c>
      <c r="C28" s="25" t="s">
        <v>13988</v>
      </c>
      <c r="D28" s="25" t="s">
        <v>78</v>
      </c>
      <c r="E28" s="42">
        <v>99251</v>
      </c>
      <c r="F28" s="24">
        <v>6</v>
      </c>
      <c r="G28" s="94">
        <v>30.096666666666664</v>
      </c>
      <c r="H28" s="76"/>
      <c r="I28" s="79">
        <f t="shared" si="1"/>
        <v>0</v>
      </c>
      <c r="J28" s="78" t="str">
        <f t="shared" si="0"/>
        <v/>
      </c>
    </row>
    <row r="29" spans="1:10">
      <c r="A29" s="25">
        <v>28</v>
      </c>
      <c r="B29" s="25" t="s">
        <v>1</v>
      </c>
      <c r="C29" s="25" t="s">
        <v>13987</v>
      </c>
      <c r="D29" s="25" t="s">
        <v>13375</v>
      </c>
      <c r="E29" s="42">
        <v>99251</v>
      </c>
      <c r="F29" s="24">
        <v>9</v>
      </c>
      <c r="G29" s="94">
        <v>12.42</v>
      </c>
      <c r="H29" s="76"/>
      <c r="I29" s="79">
        <f t="shared" si="1"/>
        <v>0</v>
      </c>
      <c r="J29" s="78" t="str">
        <f t="shared" si="0"/>
        <v/>
      </c>
    </row>
    <row r="30" spans="1:10">
      <c r="A30" s="25">
        <v>29</v>
      </c>
      <c r="B30" s="25" t="s">
        <v>1</v>
      </c>
      <c r="C30" s="25" t="s">
        <v>13986</v>
      </c>
      <c r="D30" s="25" t="s">
        <v>13985</v>
      </c>
      <c r="E30" s="42">
        <v>99251</v>
      </c>
      <c r="F30" s="24">
        <v>5</v>
      </c>
      <c r="G30" s="94">
        <v>25</v>
      </c>
      <c r="H30" s="76"/>
      <c r="I30" s="79">
        <f t="shared" si="1"/>
        <v>0</v>
      </c>
      <c r="J30" s="78" t="str">
        <f t="shared" si="0"/>
        <v/>
      </c>
    </row>
    <row r="31" spans="1:10">
      <c r="A31" s="25">
        <v>30</v>
      </c>
      <c r="B31" s="25" t="s">
        <v>1</v>
      </c>
      <c r="C31" s="25" t="s">
        <v>13984</v>
      </c>
      <c r="D31" s="25" t="s">
        <v>641</v>
      </c>
      <c r="E31" s="42">
        <v>99251</v>
      </c>
      <c r="F31" s="24">
        <v>13</v>
      </c>
      <c r="G31" s="94">
        <v>4.8133333333333335</v>
      </c>
      <c r="H31" s="76"/>
      <c r="I31" s="79">
        <f t="shared" si="1"/>
        <v>0</v>
      </c>
      <c r="J31" s="78" t="str">
        <f t="shared" si="0"/>
        <v/>
      </c>
    </row>
    <row r="32" spans="1:10">
      <c r="A32" s="25">
        <v>31</v>
      </c>
      <c r="B32" s="25" t="s">
        <v>1</v>
      </c>
      <c r="C32" s="25" t="s">
        <v>13983</v>
      </c>
      <c r="D32" s="25" t="s">
        <v>75</v>
      </c>
      <c r="E32" s="42">
        <v>99251</v>
      </c>
      <c r="F32" s="24">
        <v>14</v>
      </c>
      <c r="G32" s="94">
        <v>21.650000000000002</v>
      </c>
      <c r="H32" s="76"/>
      <c r="I32" s="79">
        <f t="shared" si="1"/>
        <v>0</v>
      </c>
      <c r="J32" s="78" t="str">
        <f t="shared" si="0"/>
        <v/>
      </c>
    </row>
    <row r="33" spans="1:10">
      <c r="A33" s="25">
        <v>32</v>
      </c>
      <c r="B33" s="25" t="s">
        <v>1</v>
      </c>
      <c r="C33" s="25" t="s">
        <v>13982</v>
      </c>
      <c r="D33" s="25" t="s">
        <v>51</v>
      </c>
      <c r="E33" s="42">
        <v>198</v>
      </c>
      <c r="F33" s="24">
        <v>100</v>
      </c>
      <c r="G33" s="94">
        <v>3.94</v>
      </c>
      <c r="H33" s="76"/>
      <c r="I33" s="79">
        <f t="shared" si="1"/>
        <v>0</v>
      </c>
      <c r="J33" s="78" t="str">
        <f t="shared" si="0"/>
        <v/>
      </c>
    </row>
    <row r="34" spans="1:10">
      <c r="A34" s="25">
        <v>33</v>
      </c>
      <c r="B34" s="25" t="s">
        <v>1</v>
      </c>
      <c r="C34" s="25" t="s">
        <v>13981</v>
      </c>
      <c r="D34" s="25" t="s">
        <v>1035</v>
      </c>
      <c r="E34" s="42">
        <v>198</v>
      </c>
      <c r="F34" s="24">
        <v>5</v>
      </c>
      <c r="G34" s="94">
        <v>195.84666666666666</v>
      </c>
      <c r="H34" s="76"/>
      <c r="I34" s="79">
        <f t="shared" si="1"/>
        <v>0</v>
      </c>
      <c r="J34" s="78" t="str">
        <f t="shared" si="0"/>
        <v/>
      </c>
    </row>
    <row r="35" spans="1:10">
      <c r="A35" s="25">
        <v>34</v>
      </c>
      <c r="B35" s="25" t="s">
        <v>1</v>
      </c>
      <c r="C35" s="25" t="s">
        <v>13980</v>
      </c>
      <c r="D35" s="25" t="s">
        <v>517</v>
      </c>
      <c r="E35" s="42">
        <v>198</v>
      </c>
      <c r="F35" s="24">
        <v>14</v>
      </c>
      <c r="G35" s="94">
        <v>12.32</v>
      </c>
      <c r="H35" s="76"/>
      <c r="I35" s="79">
        <f t="shared" si="1"/>
        <v>0</v>
      </c>
      <c r="J35" s="78" t="str">
        <f t="shared" si="0"/>
        <v/>
      </c>
    </row>
    <row r="36" spans="1:10">
      <c r="A36" s="25">
        <v>35</v>
      </c>
      <c r="B36" s="25" t="s">
        <v>1</v>
      </c>
      <c r="C36" s="25" t="s">
        <v>13979</v>
      </c>
      <c r="D36" s="25" t="s">
        <v>13978</v>
      </c>
      <c r="E36" s="42">
        <v>198</v>
      </c>
      <c r="F36" s="24">
        <v>54</v>
      </c>
      <c r="G36" s="94">
        <v>24.156666666666666</v>
      </c>
      <c r="H36" s="76"/>
      <c r="I36" s="79">
        <f t="shared" si="1"/>
        <v>0</v>
      </c>
      <c r="J36" s="78" t="str">
        <f t="shared" si="0"/>
        <v/>
      </c>
    </row>
    <row r="37" spans="1:10">
      <c r="A37" s="25">
        <v>36</v>
      </c>
      <c r="B37" s="25" t="s">
        <v>1</v>
      </c>
      <c r="C37" s="25" t="s">
        <v>13977</v>
      </c>
      <c r="D37" s="25" t="s">
        <v>13976</v>
      </c>
      <c r="E37" s="42">
        <v>198</v>
      </c>
      <c r="F37" s="24">
        <v>5</v>
      </c>
      <c r="G37" s="94">
        <v>250.9666666666667</v>
      </c>
      <c r="H37" s="76"/>
      <c r="I37" s="79">
        <f t="shared" si="1"/>
        <v>0</v>
      </c>
      <c r="J37" s="78" t="str">
        <f t="shared" si="0"/>
        <v/>
      </c>
    </row>
    <row r="38" spans="1:10">
      <c r="A38" s="25">
        <v>37</v>
      </c>
      <c r="B38" s="25" t="s">
        <v>1</v>
      </c>
      <c r="C38" s="25" t="s">
        <v>13975</v>
      </c>
      <c r="D38" s="25" t="s">
        <v>510</v>
      </c>
      <c r="E38" s="42">
        <v>198</v>
      </c>
      <c r="F38" s="24">
        <v>15</v>
      </c>
      <c r="G38" s="94">
        <v>71.606666666666669</v>
      </c>
      <c r="H38" s="76"/>
      <c r="I38" s="79">
        <f t="shared" si="1"/>
        <v>0</v>
      </c>
      <c r="J38" s="78" t="str">
        <f t="shared" si="0"/>
        <v/>
      </c>
    </row>
    <row r="39" spans="1:10">
      <c r="A39" s="25">
        <v>38</v>
      </c>
      <c r="B39" s="25" t="s">
        <v>1</v>
      </c>
      <c r="C39" s="25" t="s">
        <v>13974</v>
      </c>
      <c r="D39" s="25" t="s">
        <v>2129</v>
      </c>
      <c r="E39" s="42">
        <v>198</v>
      </c>
      <c r="F39" s="24">
        <v>36</v>
      </c>
      <c r="G39" s="94">
        <v>2.6</v>
      </c>
      <c r="H39" s="76"/>
      <c r="I39" s="79">
        <f t="shared" si="1"/>
        <v>0</v>
      </c>
      <c r="J39" s="78" t="str">
        <f t="shared" si="0"/>
        <v/>
      </c>
    </row>
    <row r="40" spans="1:10">
      <c r="A40" s="25">
        <v>39</v>
      </c>
      <c r="B40" s="25" t="s">
        <v>1</v>
      </c>
      <c r="C40" s="25" t="s">
        <v>2595</v>
      </c>
      <c r="D40" s="25" t="s">
        <v>2594</v>
      </c>
      <c r="E40" s="42">
        <v>198</v>
      </c>
      <c r="F40" s="24">
        <v>942</v>
      </c>
      <c r="G40" s="94">
        <v>4.3266666666666671</v>
      </c>
      <c r="H40" s="76"/>
      <c r="I40" s="79">
        <f t="shared" si="1"/>
        <v>0</v>
      </c>
      <c r="J40" s="78" t="str">
        <f t="shared" si="0"/>
        <v/>
      </c>
    </row>
    <row r="41" spans="1:10">
      <c r="A41" s="25">
        <v>40</v>
      </c>
      <c r="B41" s="25" t="s">
        <v>1</v>
      </c>
      <c r="C41" s="25" t="s">
        <v>13973</v>
      </c>
      <c r="D41" s="25" t="s">
        <v>13972</v>
      </c>
      <c r="E41" s="42">
        <v>198</v>
      </c>
      <c r="F41" s="24">
        <v>18</v>
      </c>
      <c r="G41" s="94">
        <v>7.8533333333333344</v>
      </c>
      <c r="H41" s="76"/>
      <c r="I41" s="79">
        <f t="shared" si="1"/>
        <v>0</v>
      </c>
      <c r="J41" s="78" t="str">
        <f t="shared" si="0"/>
        <v/>
      </c>
    </row>
    <row r="42" spans="1:10">
      <c r="A42" s="25">
        <v>41</v>
      </c>
      <c r="B42" s="25" t="s">
        <v>1</v>
      </c>
      <c r="C42" s="25" t="s">
        <v>13971</v>
      </c>
      <c r="D42" s="25" t="s">
        <v>1531</v>
      </c>
      <c r="E42" s="42">
        <v>198</v>
      </c>
      <c r="F42" s="24">
        <v>50</v>
      </c>
      <c r="G42" s="94">
        <v>40.873333333333328</v>
      </c>
      <c r="H42" s="76"/>
      <c r="I42" s="79">
        <f t="shared" si="1"/>
        <v>0</v>
      </c>
      <c r="J42" s="78" t="str">
        <f t="shared" si="0"/>
        <v/>
      </c>
    </row>
    <row r="43" spans="1:10">
      <c r="A43" s="25">
        <v>42</v>
      </c>
      <c r="B43" s="25" t="s">
        <v>1</v>
      </c>
      <c r="C43" s="25" t="s">
        <v>13970</v>
      </c>
      <c r="D43" s="25" t="s">
        <v>13969</v>
      </c>
      <c r="E43" s="42">
        <v>198</v>
      </c>
      <c r="F43" s="24">
        <v>60</v>
      </c>
      <c r="G43" s="94">
        <v>25.42</v>
      </c>
      <c r="H43" s="76"/>
      <c r="I43" s="79">
        <f t="shared" si="1"/>
        <v>0</v>
      </c>
      <c r="J43" s="78" t="str">
        <f t="shared" si="0"/>
        <v/>
      </c>
    </row>
    <row r="44" spans="1:10">
      <c r="A44" s="25">
        <v>43</v>
      </c>
      <c r="B44" s="25" t="s">
        <v>1</v>
      </c>
      <c r="C44" s="25" t="s">
        <v>13968</v>
      </c>
      <c r="D44" s="25" t="s">
        <v>13967</v>
      </c>
      <c r="E44" s="42">
        <v>198</v>
      </c>
      <c r="F44" s="24">
        <v>5</v>
      </c>
      <c r="G44" s="94">
        <v>149.19</v>
      </c>
      <c r="H44" s="76"/>
      <c r="I44" s="79">
        <f t="shared" si="1"/>
        <v>0</v>
      </c>
      <c r="J44" s="78" t="str">
        <f t="shared" si="0"/>
        <v/>
      </c>
    </row>
    <row r="45" spans="1:10">
      <c r="A45" s="25">
        <v>44</v>
      </c>
      <c r="B45" s="25" t="s">
        <v>1</v>
      </c>
      <c r="C45" s="25" t="s">
        <v>13966</v>
      </c>
      <c r="D45" s="25" t="s">
        <v>78</v>
      </c>
      <c r="E45" s="42">
        <v>198</v>
      </c>
      <c r="F45" s="24">
        <v>5</v>
      </c>
      <c r="G45" s="94">
        <v>333.59</v>
      </c>
      <c r="H45" s="76"/>
      <c r="I45" s="79">
        <f t="shared" si="1"/>
        <v>0</v>
      </c>
      <c r="J45" s="78" t="str">
        <f t="shared" si="0"/>
        <v/>
      </c>
    </row>
    <row r="46" spans="1:10">
      <c r="A46" s="25">
        <v>45</v>
      </c>
      <c r="B46" s="25" t="s">
        <v>1</v>
      </c>
      <c r="C46" s="25" t="s">
        <v>13965</v>
      </c>
      <c r="D46" s="25" t="s">
        <v>909</v>
      </c>
      <c r="E46" s="42">
        <v>198</v>
      </c>
      <c r="F46" s="24">
        <v>5</v>
      </c>
      <c r="G46" s="94">
        <v>261.42</v>
      </c>
      <c r="H46" s="76"/>
      <c r="I46" s="79">
        <f t="shared" si="1"/>
        <v>0</v>
      </c>
      <c r="J46" s="78" t="str">
        <f t="shared" si="0"/>
        <v/>
      </c>
    </row>
    <row r="47" spans="1:10">
      <c r="A47" s="25">
        <v>46</v>
      </c>
      <c r="B47" s="25" t="s">
        <v>1</v>
      </c>
      <c r="C47" s="25" t="s">
        <v>13964</v>
      </c>
      <c r="D47" s="25" t="s">
        <v>267</v>
      </c>
      <c r="E47" s="42">
        <v>198</v>
      </c>
      <c r="F47" s="24">
        <v>20</v>
      </c>
      <c r="G47" s="94">
        <v>32.369999999999997</v>
      </c>
      <c r="H47" s="76"/>
      <c r="I47" s="79">
        <f t="shared" si="1"/>
        <v>0</v>
      </c>
      <c r="J47" s="78" t="str">
        <f t="shared" si="0"/>
        <v/>
      </c>
    </row>
    <row r="48" spans="1:10">
      <c r="A48" s="25">
        <v>47</v>
      </c>
      <c r="B48" s="25" t="s">
        <v>1</v>
      </c>
      <c r="C48" s="25" t="s">
        <v>13963</v>
      </c>
      <c r="D48" s="25" t="s">
        <v>84</v>
      </c>
      <c r="E48" s="42">
        <v>198</v>
      </c>
      <c r="F48" s="24">
        <v>100</v>
      </c>
      <c r="G48" s="94">
        <v>27.513333333333332</v>
      </c>
      <c r="H48" s="76"/>
      <c r="I48" s="79">
        <f t="shared" si="1"/>
        <v>0</v>
      </c>
      <c r="J48" s="78" t="str">
        <f t="shared" si="0"/>
        <v/>
      </c>
    </row>
    <row r="49" spans="1:10">
      <c r="A49" s="25">
        <v>48</v>
      </c>
      <c r="B49" s="25" t="s">
        <v>1</v>
      </c>
      <c r="C49" s="25" t="s">
        <v>13962</v>
      </c>
      <c r="D49" s="25" t="s">
        <v>1540</v>
      </c>
      <c r="E49" s="42">
        <v>198</v>
      </c>
      <c r="F49" s="24">
        <v>5</v>
      </c>
      <c r="G49" s="94">
        <v>672.6</v>
      </c>
      <c r="H49" s="76"/>
      <c r="I49" s="79">
        <f t="shared" si="1"/>
        <v>0</v>
      </c>
      <c r="J49" s="78" t="str">
        <f t="shared" si="0"/>
        <v/>
      </c>
    </row>
    <row r="50" spans="1:10">
      <c r="A50" s="25">
        <v>49</v>
      </c>
      <c r="B50" s="25" t="s">
        <v>1</v>
      </c>
      <c r="C50" s="25" t="s">
        <v>13961</v>
      </c>
      <c r="D50" s="25" t="s">
        <v>214</v>
      </c>
      <c r="E50" s="42">
        <v>198</v>
      </c>
      <c r="F50" s="24">
        <v>85</v>
      </c>
      <c r="G50" s="94">
        <v>1.1700000000000002</v>
      </c>
      <c r="H50" s="76"/>
      <c r="I50" s="79">
        <f t="shared" si="1"/>
        <v>0</v>
      </c>
      <c r="J50" s="78" t="str">
        <f t="shared" si="0"/>
        <v/>
      </c>
    </row>
    <row r="51" spans="1:10">
      <c r="A51" s="25">
        <v>50</v>
      </c>
      <c r="B51" s="25" t="s">
        <v>1</v>
      </c>
      <c r="C51" s="25" t="s">
        <v>13960</v>
      </c>
      <c r="D51" s="25" t="s">
        <v>13959</v>
      </c>
      <c r="E51" s="42">
        <v>198</v>
      </c>
      <c r="F51" s="24">
        <v>22</v>
      </c>
      <c r="G51" s="94">
        <v>14.383333333333333</v>
      </c>
      <c r="H51" s="76"/>
      <c r="I51" s="79">
        <f t="shared" si="1"/>
        <v>0</v>
      </c>
      <c r="J51" s="78" t="str">
        <f t="shared" si="0"/>
        <v/>
      </c>
    </row>
    <row r="52" spans="1:10">
      <c r="A52" s="25">
        <v>51</v>
      </c>
      <c r="B52" s="25" t="s">
        <v>1</v>
      </c>
      <c r="C52" s="25" t="s">
        <v>13958</v>
      </c>
      <c r="D52" s="25" t="s">
        <v>11977</v>
      </c>
      <c r="E52" s="42">
        <v>198</v>
      </c>
      <c r="F52" s="24">
        <v>82</v>
      </c>
      <c r="G52" s="94">
        <v>1259.3933333333334</v>
      </c>
      <c r="H52" s="76"/>
      <c r="I52" s="79">
        <f t="shared" si="1"/>
        <v>0</v>
      </c>
      <c r="J52" s="78" t="str">
        <f t="shared" si="0"/>
        <v/>
      </c>
    </row>
    <row r="53" spans="1:10">
      <c r="A53" s="25">
        <v>52</v>
      </c>
      <c r="B53" s="25" t="s">
        <v>1</v>
      </c>
      <c r="C53" s="25" t="s">
        <v>13957</v>
      </c>
      <c r="D53" s="25" t="s">
        <v>13956</v>
      </c>
      <c r="E53" s="42">
        <v>198</v>
      </c>
      <c r="F53" s="24">
        <v>5</v>
      </c>
      <c r="G53" s="94">
        <v>500.36666666666662</v>
      </c>
      <c r="H53" s="76"/>
      <c r="I53" s="79">
        <f t="shared" si="1"/>
        <v>0</v>
      </c>
      <c r="J53" s="78" t="str">
        <f t="shared" si="0"/>
        <v/>
      </c>
    </row>
    <row r="54" spans="1:10">
      <c r="A54" s="25">
        <v>53</v>
      </c>
      <c r="B54" s="25" t="s">
        <v>1</v>
      </c>
      <c r="C54" s="25" t="s">
        <v>13955</v>
      </c>
      <c r="D54" s="25" t="s">
        <v>13954</v>
      </c>
      <c r="E54" s="42">
        <v>198</v>
      </c>
      <c r="F54" s="24">
        <v>5</v>
      </c>
      <c r="G54" s="94">
        <v>80.153333333333322</v>
      </c>
      <c r="H54" s="76"/>
      <c r="I54" s="79">
        <f t="shared" si="1"/>
        <v>0</v>
      </c>
      <c r="J54" s="78" t="str">
        <f t="shared" si="0"/>
        <v/>
      </c>
    </row>
    <row r="55" spans="1:10">
      <c r="A55" s="25">
        <v>54</v>
      </c>
      <c r="B55" s="25" t="s">
        <v>1</v>
      </c>
      <c r="C55" s="25" t="s">
        <v>13953</v>
      </c>
      <c r="D55" s="25" t="s">
        <v>731</v>
      </c>
      <c r="E55" s="42">
        <v>198</v>
      </c>
      <c r="F55" s="24">
        <v>5</v>
      </c>
      <c r="G55" s="94">
        <v>20.093333333333334</v>
      </c>
      <c r="H55" s="76"/>
      <c r="I55" s="79">
        <f t="shared" si="1"/>
        <v>0</v>
      </c>
      <c r="J55" s="78" t="str">
        <f t="shared" si="0"/>
        <v/>
      </c>
    </row>
    <row r="56" spans="1:10">
      <c r="A56" s="25">
        <v>55</v>
      </c>
      <c r="B56" s="25" t="s">
        <v>1</v>
      </c>
      <c r="C56" s="25" t="s">
        <v>13952</v>
      </c>
      <c r="D56" s="25" t="s">
        <v>1637</v>
      </c>
      <c r="E56" s="42">
        <v>198</v>
      </c>
      <c r="F56" s="24">
        <v>5</v>
      </c>
      <c r="G56" s="94">
        <v>243.68666666666664</v>
      </c>
      <c r="H56" s="76"/>
      <c r="I56" s="79">
        <f t="shared" si="1"/>
        <v>0</v>
      </c>
      <c r="J56" s="78" t="str">
        <f t="shared" si="0"/>
        <v/>
      </c>
    </row>
    <row r="57" spans="1:10">
      <c r="A57" s="25">
        <v>56</v>
      </c>
      <c r="B57" s="25" t="s">
        <v>1</v>
      </c>
      <c r="C57" s="25" t="s">
        <v>8929</v>
      </c>
      <c r="D57" s="25" t="s">
        <v>82</v>
      </c>
      <c r="E57" s="42">
        <v>198</v>
      </c>
      <c r="F57" s="24">
        <v>41</v>
      </c>
      <c r="G57" s="94">
        <v>4.6866666666666665</v>
      </c>
      <c r="H57" s="76"/>
      <c r="I57" s="79">
        <f t="shared" si="1"/>
        <v>0</v>
      </c>
      <c r="J57" s="78" t="str">
        <f t="shared" si="0"/>
        <v/>
      </c>
    </row>
    <row r="58" spans="1:10">
      <c r="A58" s="25">
        <v>57</v>
      </c>
      <c r="B58" s="25" t="s">
        <v>1</v>
      </c>
      <c r="C58" s="25" t="s">
        <v>13951</v>
      </c>
      <c r="D58" s="25" t="s">
        <v>82</v>
      </c>
      <c r="E58" s="42">
        <v>198</v>
      </c>
      <c r="F58" s="24">
        <v>311</v>
      </c>
      <c r="G58" s="94">
        <v>9.7200000000000006</v>
      </c>
      <c r="H58" s="76"/>
      <c r="I58" s="79">
        <f t="shared" si="1"/>
        <v>0</v>
      </c>
      <c r="J58" s="78" t="str">
        <f t="shared" si="0"/>
        <v/>
      </c>
    </row>
    <row r="59" spans="1:10">
      <c r="A59" s="25">
        <v>58</v>
      </c>
      <c r="B59" s="25" t="s">
        <v>1</v>
      </c>
      <c r="C59" s="25" t="s">
        <v>2592</v>
      </c>
      <c r="D59" s="25" t="s">
        <v>517</v>
      </c>
      <c r="E59" s="42">
        <v>198</v>
      </c>
      <c r="F59" s="24">
        <v>160</v>
      </c>
      <c r="G59" s="94">
        <v>0.87333333333333341</v>
      </c>
      <c r="H59" s="76"/>
      <c r="I59" s="79">
        <f t="shared" si="1"/>
        <v>0</v>
      </c>
      <c r="J59" s="78" t="str">
        <f t="shared" si="0"/>
        <v/>
      </c>
    </row>
    <row r="60" spans="1:10">
      <c r="A60" s="25">
        <v>59</v>
      </c>
      <c r="B60" s="25" t="s">
        <v>1</v>
      </c>
      <c r="C60" s="25" t="s">
        <v>13950</v>
      </c>
      <c r="D60" s="25" t="s">
        <v>802</v>
      </c>
      <c r="E60" s="42">
        <v>198</v>
      </c>
      <c r="F60" s="24">
        <v>22</v>
      </c>
      <c r="G60" s="94">
        <v>15.036666666666667</v>
      </c>
      <c r="H60" s="76"/>
      <c r="I60" s="79">
        <f t="shared" si="1"/>
        <v>0</v>
      </c>
      <c r="J60" s="78" t="str">
        <f t="shared" si="0"/>
        <v/>
      </c>
    </row>
    <row r="61" spans="1:10">
      <c r="A61" s="25">
        <v>60</v>
      </c>
      <c r="B61" s="25" t="s">
        <v>1</v>
      </c>
      <c r="C61" s="25" t="s">
        <v>13949</v>
      </c>
      <c r="D61" s="25" t="s">
        <v>13948</v>
      </c>
      <c r="E61" s="42">
        <v>198</v>
      </c>
      <c r="F61" s="24">
        <v>5</v>
      </c>
      <c r="G61" s="94">
        <v>286.02000000000004</v>
      </c>
      <c r="H61" s="76"/>
      <c r="I61" s="79">
        <f t="shared" si="1"/>
        <v>0</v>
      </c>
      <c r="J61" s="78" t="str">
        <f t="shared" si="0"/>
        <v/>
      </c>
    </row>
    <row r="62" spans="1:10">
      <c r="A62" s="25">
        <v>61</v>
      </c>
      <c r="B62" s="25" t="s">
        <v>1</v>
      </c>
      <c r="C62" s="25" t="s">
        <v>13947</v>
      </c>
      <c r="D62" s="25" t="s">
        <v>1531</v>
      </c>
      <c r="E62" s="42">
        <v>198</v>
      </c>
      <c r="F62" s="24">
        <v>5</v>
      </c>
      <c r="G62" s="94">
        <v>719.43</v>
      </c>
      <c r="H62" s="76"/>
      <c r="I62" s="79">
        <f t="shared" si="1"/>
        <v>0</v>
      </c>
      <c r="J62" s="78" t="str">
        <f t="shared" si="0"/>
        <v/>
      </c>
    </row>
    <row r="63" spans="1:10">
      <c r="A63" s="25">
        <v>62</v>
      </c>
      <c r="B63" s="25" t="s">
        <v>1</v>
      </c>
      <c r="C63" s="25" t="s">
        <v>2590</v>
      </c>
      <c r="D63" s="25" t="s">
        <v>1318</v>
      </c>
      <c r="E63" s="42">
        <v>198</v>
      </c>
      <c r="F63" s="24">
        <v>5</v>
      </c>
      <c r="G63" s="94">
        <v>104.64333333333333</v>
      </c>
      <c r="H63" s="76"/>
      <c r="I63" s="79">
        <f t="shared" si="1"/>
        <v>0</v>
      </c>
      <c r="J63" s="78" t="str">
        <f t="shared" si="0"/>
        <v/>
      </c>
    </row>
    <row r="64" spans="1:10">
      <c r="A64" s="25">
        <v>63</v>
      </c>
      <c r="B64" s="25" t="s">
        <v>1</v>
      </c>
      <c r="C64" s="25" t="s">
        <v>13946</v>
      </c>
      <c r="D64" s="25" t="s">
        <v>78</v>
      </c>
      <c r="E64" s="42">
        <v>198</v>
      </c>
      <c r="F64" s="24">
        <v>17</v>
      </c>
      <c r="G64" s="94">
        <v>11.943333333333333</v>
      </c>
      <c r="H64" s="76"/>
      <c r="I64" s="79">
        <f t="shared" si="1"/>
        <v>0</v>
      </c>
      <c r="J64" s="78" t="str">
        <f t="shared" si="0"/>
        <v/>
      </c>
    </row>
    <row r="65" spans="1:10">
      <c r="A65" s="25">
        <v>64</v>
      </c>
      <c r="B65" s="25" t="s">
        <v>1</v>
      </c>
      <c r="C65" s="25" t="s">
        <v>13945</v>
      </c>
      <c r="D65" s="25" t="s">
        <v>13944</v>
      </c>
      <c r="E65" s="42">
        <v>198</v>
      </c>
      <c r="F65" s="24">
        <v>5</v>
      </c>
      <c r="G65" s="94">
        <v>138.96333333333334</v>
      </c>
      <c r="H65" s="76"/>
      <c r="I65" s="79">
        <f t="shared" si="1"/>
        <v>0</v>
      </c>
      <c r="J65" s="78" t="str">
        <f t="shared" si="0"/>
        <v/>
      </c>
    </row>
    <row r="66" spans="1:10">
      <c r="A66" s="25">
        <v>65</v>
      </c>
      <c r="B66" s="25" t="s">
        <v>1</v>
      </c>
      <c r="C66" s="25" t="s">
        <v>13943</v>
      </c>
      <c r="D66" s="25" t="s">
        <v>13942</v>
      </c>
      <c r="E66" s="42">
        <v>198</v>
      </c>
      <c r="F66" s="24">
        <v>8</v>
      </c>
      <c r="G66" s="94">
        <v>344.44</v>
      </c>
      <c r="H66" s="76"/>
      <c r="I66" s="79">
        <f t="shared" si="1"/>
        <v>0</v>
      </c>
      <c r="J66" s="78" t="str">
        <f t="shared" ref="J66:J129" si="2">IF(H:H&gt;G:G, "Above Estimated Unit Price", "")</f>
        <v/>
      </c>
    </row>
    <row r="67" spans="1:10">
      <c r="A67" s="25">
        <v>66</v>
      </c>
      <c r="B67" s="25" t="s">
        <v>1</v>
      </c>
      <c r="C67" s="25" t="s">
        <v>13941</v>
      </c>
      <c r="D67" s="25" t="s">
        <v>1531</v>
      </c>
      <c r="E67" s="42">
        <v>198</v>
      </c>
      <c r="F67" s="24">
        <v>5</v>
      </c>
      <c r="G67" s="94">
        <v>2799</v>
      </c>
      <c r="H67" s="76"/>
      <c r="I67" s="79">
        <f t="shared" ref="I67:I130" si="3">H67*F67</f>
        <v>0</v>
      </c>
      <c r="J67" s="78" t="str">
        <f t="shared" si="2"/>
        <v/>
      </c>
    </row>
    <row r="68" spans="1:10">
      <c r="A68" s="25">
        <v>67</v>
      </c>
      <c r="B68" s="25" t="s">
        <v>1</v>
      </c>
      <c r="C68" s="25" t="s">
        <v>13940</v>
      </c>
      <c r="D68" s="25" t="s">
        <v>1637</v>
      </c>
      <c r="E68" s="42">
        <v>198</v>
      </c>
      <c r="F68" s="24">
        <v>5</v>
      </c>
      <c r="G68" s="94">
        <v>388</v>
      </c>
      <c r="H68" s="76"/>
      <c r="I68" s="79">
        <f t="shared" si="3"/>
        <v>0</v>
      </c>
      <c r="J68" s="78" t="str">
        <f t="shared" si="2"/>
        <v/>
      </c>
    </row>
    <row r="69" spans="1:10">
      <c r="A69" s="25">
        <v>68</v>
      </c>
      <c r="B69" s="25" t="s">
        <v>1</v>
      </c>
      <c r="C69" s="25" t="s">
        <v>13939</v>
      </c>
      <c r="D69" s="25" t="s">
        <v>1619</v>
      </c>
      <c r="E69" s="42">
        <v>198</v>
      </c>
      <c r="F69" s="24">
        <v>14</v>
      </c>
      <c r="G69" s="94">
        <v>282.68</v>
      </c>
      <c r="H69" s="76"/>
      <c r="I69" s="79">
        <f t="shared" si="3"/>
        <v>0</v>
      </c>
      <c r="J69" s="78" t="str">
        <f t="shared" si="2"/>
        <v/>
      </c>
    </row>
    <row r="70" spans="1:10">
      <c r="A70" s="25">
        <v>69</v>
      </c>
      <c r="B70" s="25" t="s">
        <v>1</v>
      </c>
      <c r="C70" s="25" t="s">
        <v>13938</v>
      </c>
      <c r="D70" s="25" t="s">
        <v>2129</v>
      </c>
      <c r="E70" s="42">
        <v>198</v>
      </c>
      <c r="F70" s="24">
        <v>25</v>
      </c>
      <c r="G70" s="94">
        <v>37.840000000000003</v>
      </c>
      <c r="H70" s="76"/>
      <c r="I70" s="79">
        <f t="shared" si="3"/>
        <v>0</v>
      </c>
      <c r="J70" s="78" t="str">
        <f t="shared" si="2"/>
        <v/>
      </c>
    </row>
    <row r="71" spans="1:10">
      <c r="A71" s="25">
        <v>70</v>
      </c>
      <c r="B71" s="25" t="s">
        <v>1</v>
      </c>
      <c r="C71" s="25" t="s">
        <v>13937</v>
      </c>
      <c r="D71" s="25" t="s">
        <v>84</v>
      </c>
      <c r="E71" s="42">
        <v>198</v>
      </c>
      <c r="F71" s="24">
        <v>5</v>
      </c>
      <c r="G71" s="94">
        <v>75</v>
      </c>
      <c r="H71" s="76"/>
      <c r="I71" s="79">
        <f t="shared" si="3"/>
        <v>0</v>
      </c>
      <c r="J71" s="78" t="str">
        <f t="shared" si="2"/>
        <v/>
      </c>
    </row>
    <row r="72" spans="1:10">
      <c r="A72" s="25">
        <v>71</v>
      </c>
      <c r="B72" s="25" t="s">
        <v>1</v>
      </c>
      <c r="C72" s="25" t="s">
        <v>13936</v>
      </c>
      <c r="D72" s="25" t="s">
        <v>12230</v>
      </c>
      <c r="E72" s="42">
        <v>198</v>
      </c>
      <c r="F72" s="24">
        <v>5</v>
      </c>
      <c r="G72" s="94">
        <v>302.24333333333328</v>
      </c>
      <c r="H72" s="76"/>
      <c r="I72" s="79">
        <f t="shared" si="3"/>
        <v>0</v>
      </c>
      <c r="J72" s="78" t="str">
        <f t="shared" si="2"/>
        <v/>
      </c>
    </row>
    <row r="73" spans="1:10">
      <c r="A73" s="25">
        <v>72</v>
      </c>
      <c r="B73" s="25" t="s">
        <v>1</v>
      </c>
      <c r="C73" s="25" t="s">
        <v>13935</v>
      </c>
      <c r="D73" s="25" t="s">
        <v>78</v>
      </c>
      <c r="E73" s="42">
        <v>198</v>
      </c>
      <c r="F73" s="24">
        <v>44</v>
      </c>
      <c r="G73" s="94">
        <v>41.46</v>
      </c>
      <c r="H73" s="76"/>
      <c r="I73" s="79">
        <f t="shared" si="3"/>
        <v>0</v>
      </c>
      <c r="J73" s="78" t="str">
        <f t="shared" si="2"/>
        <v/>
      </c>
    </row>
    <row r="74" spans="1:10">
      <c r="A74" s="25">
        <v>73</v>
      </c>
      <c r="B74" s="25" t="s">
        <v>1</v>
      </c>
      <c r="C74" s="25" t="s">
        <v>13934</v>
      </c>
      <c r="D74" s="25" t="s">
        <v>78</v>
      </c>
      <c r="E74" s="42">
        <v>198</v>
      </c>
      <c r="F74" s="24">
        <v>1209</v>
      </c>
      <c r="G74" s="94">
        <v>32.36</v>
      </c>
      <c r="H74" s="76"/>
      <c r="I74" s="79">
        <f t="shared" si="3"/>
        <v>0</v>
      </c>
      <c r="J74" s="78" t="str">
        <f t="shared" si="2"/>
        <v/>
      </c>
    </row>
    <row r="75" spans="1:10">
      <c r="A75" s="25">
        <v>74</v>
      </c>
      <c r="B75" s="25" t="s">
        <v>1</v>
      </c>
      <c r="C75" s="25" t="s">
        <v>13933</v>
      </c>
      <c r="D75" s="25" t="s">
        <v>13932</v>
      </c>
      <c r="E75" s="42">
        <v>198</v>
      </c>
      <c r="F75" s="24">
        <v>5</v>
      </c>
      <c r="G75" s="94">
        <v>1302.05</v>
      </c>
      <c r="H75" s="76"/>
      <c r="I75" s="79">
        <f t="shared" si="3"/>
        <v>0</v>
      </c>
      <c r="J75" s="78" t="str">
        <f t="shared" si="2"/>
        <v/>
      </c>
    </row>
    <row r="76" spans="1:10">
      <c r="A76" s="25">
        <v>75</v>
      </c>
      <c r="B76" s="25" t="s">
        <v>1</v>
      </c>
      <c r="C76" s="25" t="s">
        <v>13931</v>
      </c>
      <c r="D76" s="25" t="s">
        <v>12289</v>
      </c>
      <c r="E76" s="42">
        <v>198</v>
      </c>
      <c r="F76" s="24">
        <v>8</v>
      </c>
      <c r="G76" s="94">
        <v>758.9</v>
      </c>
      <c r="H76" s="76"/>
      <c r="I76" s="79">
        <f t="shared" si="3"/>
        <v>0</v>
      </c>
      <c r="J76" s="78" t="str">
        <f t="shared" si="2"/>
        <v/>
      </c>
    </row>
    <row r="77" spans="1:10">
      <c r="A77" s="25">
        <v>76</v>
      </c>
      <c r="B77" s="25" t="s">
        <v>1</v>
      </c>
      <c r="C77" s="25" t="s">
        <v>13930</v>
      </c>
      <c r="D77" s="25" t="s">
        <v>1084</v>
      </c>
      <c r="E77" s="42">
        <v>198</v>
      </c>
      <c r="F77" s="24">
        <v>5</v>
      </c>
      <c r="G77" s="94">
        <v>339.14666666666665</v>
      </c>
      <c r="H77" s="76"/>
      <c r="I77" s="79">
        <f t="shared" si="3"/>
        <v>0</v>
      </c>
      <c r="J77" s="78" t="str">
        <f t="shared" si="2"/>
        <v/>
      </c>
    </row>
    <row r="78" spans="1:10">
      <c r="A78" s="25">
        <v>77</v>
      </c>
      <c r="B78" s="25" t="s">
        <v>1</v>
      </c>
      <c r="C78" s="25" t="s">
        <v>13929</v>
      </c>
      <c r="D78" s="25" t="s">
        <v>13928</v>
      </c>
      <c r="E78" s="42">
        <v>198</v>
      </c>
      <c r="F78" s="24">
        <v>5</v>
      </c>
      <c r="G78" s="94">
        <v>988.74</v>
      </c>
      <c r="H78" s="76"/>
      <c r="I78" s="79">
        <f t="shared" si="3"/>
        <v>0</v>
      </c>
      <c r="J78" s="78" t="str">
        <f t="shared" si="2"/>
        <v/>
      </c>
    </row>
    <row r="79" spans="1:10">
      <c r="A79" s="25">
        <v>78</v>
      </c>
      <c r="B79" s="25" t="s">
        <v>1</v>
      </c>
      <c r="C79" s="25" t="s">
        <v>13927</v>
      </c>
      <c r="D79" s="25" t="s">
        <v>13926</v>
      </c>
      <c r="E79" s="42">
        <v>198</v>
      </c>
      <c r="F79" s="24">
        <v>57</v>
      </c>
      <c r="G79" s="94">
        <v>65.959999999999994</v>
      </c>
      <c r="H79" s="76"/>
      <c r="I79" s="79">
        <f t="shared" si="3"/>
        <v>0</v>
      </c>
      <c r="J79" s="78" t="str">
        <f t="shared" si="2"/>
        <v/>
      </c>
    </row>
    <row r="80" spans="1:10">
      <c r="A80" s="25">
        <v>79</v>
      </c>
      <c r="B80" s="25" t="s">
        <v>1</v>
      </c>
      <c r="C80" s="25" t="s">
        <v>13925</v>
      </c>
      <c r="D80" s="25" t="s">
        <v>13924</v>
      </c>
      <c r="E80" s="42">
        <v>198</v>
      </c>
      <c r="F80" s="24">
        <v>17</v>
      </c>
      <c r="G80" s="94">
        <v>819.67666666666662</v>
      </c>
      <c r="H80" s="76"/>
      <c r="I80" s="79">
        <f t="shared" si="3"/>
        <v>0</v>
      </c>
      <c r="J80" s="78" t="str">
        <f t="shared" si="2"/>
        <v/>
      </c>
    </row>
    <row r="81" spans="1:10">
      <c r="A81" s="25">
        <v>80</v>
      </c>
      <c r="B81" s="25" t="s">
        <v>1</v>
      </c>
      <c r="C81" s="25" t="s">
        <v>13923</v>
      </c>
      <c r="D81" s="25" t="s">
        <v>12204</v>
      </c>
      <c r="E81" s="42">
        <v>198</v>
      </c>
      <c r="F81" s="24">
        <v>5</v>
      </c>
      <c r="G81" s="94">
        <v>170.47</v>
      </c>
      <c r="H81" s="76"/>
      <c r="I81" s="79">
        <f t="shared" si="3"/>
        <v>0</v>
      </c>
      <c r="J81" s="78" t="str">
        <f t="shared" si="2"/>
        <v/>
      </c>
    </row>
    <row r="82" spans="1:10">
      <c r="A82" s="25">
        <v>81</v>
      </c>
      <c r="B82" s="25" t="s">
        <v>1</v>
      </c>
      <c r="C82" s="25" t="s">
        <v>13922</v>
      </c>
      <c r="D82" s="25" t="s">
        <v>78</v>
      </c>
      <c r="E82" s="42">
        <v>198</v>
      </c>
      <c r="F82" s="24">
        <v>17</v>
      </c>
      <c r="G82" s="94">
        <v>52.68</v>
      </c>
      <c r="H82" s="76"/>
      <c r="I82" s="79">
        <f t="shared" si="3"/>
        <v>0</v>
      </c>
      <c r="J82" s="78" t="str">
        <f t="shared" si="2"/>
        <v/>
      </c>
    </row>
    <row r="83" spans="1:10">
      <c r="A83" s="25">
        <v>82</v>
      </c>
      <c r="B83" s="25" t="s">
        <v>1</v>
      </c>
      <c r="C83" s="25" t="s">
        <v>13921</v>
      </c>
      <c r="D83" s="25" t="s">
        <v>78</v>
      </c>
      <c r="E83" s="42">
        <v>198</v>
      </c>
      <c r="F83" s="24">
        <v>35</v>
      </c>
      <c r="G83" s="94">
        <v>5.2066666666666661</v>
      </c>
      <c r="H83" s="76"/>
      <c r="I83" s="79">
        <f t="shared" si="3"/>
        <v>0</v>
      </c>
      <c r="J83" s="78" t="str">
        <f t="shared" si="2"/>
        <v/>
      </c>
    </row>
    <row r="84" spans="1:10">
      <c r="A84" s="25">
        <v>83</v>
      </c>
      <c r="B84" s="25" t="s">
        <v>1</v>
      </c>
      <c r="C84" s="25" t="s">
        <v>13920</v>
      </c>
      <c r="D84" s="25" t="s">
        <v>13919</v>
      </c>
      <c r="E84" s="42">
        <v>198</v>
      </c>
      <c r="F84" s="24">
        <v>5</v>
      </c>
      <c r="G84" s="94">
        <v>2911.2866666666669</v>
      </c>
      <c r="H84" s="76"/>
      <c r="I84" s="79">
        <f t="shared" si="3"/>
        <v>0</v>
      </c>
      <c r="J84" s="78" t="str">
        <f t="shared" si="2"/>
        <v/>
      </c>
    </row>
    <row r="85" spans="1:10">
      <c r="A85" s="25">
        <v>84</v>
      </c>
      <c r="B85" s="25" t="s">
        <v>1</v>
      </c>
      <c r="C85" s="25" t="s">
        <v>13918</v>
      </c>
      <c r="D85" s="25" t="s">
        <v>13917</v>
      </c>
      <c r="E85" s="42">
        <v>198</v>
      </c>
      <c r="F85" s="24">
        <v>17</v>
      </c>
      <c r="G85" s="94">
        <v>708.1</v>
      </c>
      <c r="H85" s="76"/>
      <c r="I85" s="79">
        <f t="shared" si="3"/>
        <v>0</v>
      </c>
      <c r="J85" s="78" t="str">
        <f t="shared" si="2"/>
        <v/>
      </c>
    </row>
    <row r="86" spans="1:10">
      <c r="A86" s="25">
        <v>85</v>
      </c>
      <c r="B86" s="25" t="s">
        <v>1</v>
      </c>
      <c r="C86" s="25" t="s">
        <v>13916</v>
      </c>
      <c r="D86" s="25" t="s">
        <v>876</v>
      </c>
      <c r="E86" s="42">
        <v>5228</v>
      </c>
      <c r="F86" s="24">
        <v>10</v>
      </c>
      <c r="G86" s="94">
        <v>105.35</v>
      </c>
      <c r="H86" s="76"/>
      <c r="I86" s="79">
        <f t="shared" si="3"/>
        <v>0</v>
      </c>
      <c r="J86" s="78" t="str">
        <f t="shared" si="2"/>
        <v/>
      </c>
    </row>
    <row r="87" spans="1:10">
      <c r="A87" s="25">
        <v>86</v>
      </c>
      <c r="B87" s="25" t="s">
        <v>1</v>
      </c>
      <c r="C87" s="25" t="s">
        <v>13915</v>
      </c>
      <c r="D87" s="25" t="s">
        <v>34</v>
      </c>
      <c r="E87" s="42">
        <v>19207</v>
      </c>
      <c r="F87" s="24">
        <v>6</v>
      </c>
      <c r="G87" s="94">
        <v>9.8933333333333326</v>
      </c>
      <c r="H87" s="76"/>
      <c r="I87" s="79">
        <f t="shared" si="3"/>
        <v>0</v>
      </c>
      <c r="J87" s="78" t="str">
        <f t="shared" si="2"/>
        <v/>
      </c>
    </row>
    <row r="88" spans="1:10">
      <c r="A88" s="25">
        <v>87</v>
      </c>
      <c r="B88" s="25" t="s">
        <v>1</v>
      </c>
      <c r="C88" s="25" t="s">
        <v>13914</v>
      </c>
      <c r="D88" s="25" t="s">
        <v>13913</v>
      </c>
      <c r="E88" s="42">
        <v>27541</v>
      </c>
      <c r="F88" s="24">
        <v>16</v>
      </c>
      <c r="G88" s="94">
        <v>54.2</v>
      </c>
      <c r="H88" s="76"/>
      <c r="I88" s="79">
        <f t="shared" si="3"/>
        <v>0</v>
      </c>
      <c r="J88" s="78" t="str">
        <f t="shared" si="2"/>
        <v/>
      </c>
    </row>
    <row r="89" spans="1:10">
      <c r="A89" s="25">
        <v>88</v>
      </c>
      <c r="B89" s="25" t="s">
        <v>1</v>
      </c>
      <c r="C89" s="25" t="s">
        <v>13912</v>
      </c>
      <c r="D89" s="25" t="s">
        <v>13911</v>
      </c>
      <c r="E89" s="42">
        <v>13499</v>
      </c>
      <c r="F89" s="24">
        <v>5</v>
      </c>
      <c r="G89" s="94">
        <v>1258.3800000000001</v>
      </c>
      <c r="H89" s="76"/>
      <c r="I89" s="79">
        <f t="shared" si="3"/>
        <v>0</v>
      </c>
      <c r="J89" s="78" t="str">
        <f t="shared" si="2"/>
        <v/>
      </c>
    </row>
    <row r="90" spans="1:10">
      <c r="A90" s="25">
        <v>89</v>
      </c>
      <c r="B90" s="25" t="s">
        <v>1</v>
      </c>
      <c r="C90" s="25" t="s">
        <v>6374</v>
      </c>
      <c r="D90" s="25" t="s">
        <v>10463</v>
      </c>
      <c r="E90" s="42" t="s">
        <v>2392</v>
      </c>
      <c r="F90" s="24">
        <v>26</v>
      </c>
      <c r="G90" s="94">
        <v>46.98</v>
      </c>
      <c r="H90" s="76"/>
      <c r="I90" s="79">
        <f t="shared" si="3"/>
        <v>0</v>
      </c>
      <c r="J90" s="78" t="str">
        <f t="shared" si="2"/>
        <v/>
      </c>
    </row>
    <row r="91" spans="1:10">
      <c r="A91" s="25">
        <v>90</v>
      </c>
      <c r="B91" s="25" t="s">
        <v>1</v>
      </c>
      <c r="C91" s="25" t="s">
        <v>6371</v>
      </c>
      <c r="D91" s="25" t="s">
        <v>13910</v>
      </c>
      <c r="E91" s="42">
        <v>736</v>
      </c>
      <c r="F91" s="24">
        <v>5</v>
      </c>
      <c r="G91" s="94">
        <v>49.54</v>
      </c>
      <c r="H91" s="76"/>
      <c r="I91" s="79">
        <f t="shared" si="3"/>
        <v>0</v>
      </c>
      <c r="J91" s="78" t="str">
        <f t="shared" si="2"/>
        <v/>
      </c>
    </row>
    <row r="92" spans="1:10">
      <c r="A92" s="25">
        <v>91</v>
      </c>
      <c r="B92" s="25" t="s">
        <v>1</v>
      </c>
      <c r="C92" s="25" t="s">
        <v>13909</v>
      </c>
      <c r="D92" s="25" t="s">
        <v>2422</v>
      </c>
      <c r="E92" s="42">
        <v>19527</v>
      </c>
      <c r="F92" s="24">
        <v>5</v>
      </c>
      <c r="G92" s="94">
        <v>70</v>
      </c>
      <c r="H92" s="76"/>
      <c r="I92" s="79">
        <f t="shared" si="3"/>
        <v>0</v>
      </c>
      <c r="J92" s="78" t="str">
        <f t="shared" si="2"/>
        <v/>
      </c>
    </row>
    <row r="93" spans="1:10">
      <c r="A93" s="25">
        <v>92</v>
      </c>
      <c r="B93" s="25" t="s">
        <v>1</v>
      </c>
      <c r="C93" s="25" t="s">
        <v>13909</v>
      </c>
      <c r="D93" s="25" t="s">
        <v>2422</v>
      </c>
      <c r="E93" s="42">
        <v>89508</v>
      </c>
      <c r="F93" s="24">
        <v>56</v>
      </c>
      <c r="G93" s="94">
        <v>72.5</v>
      </c>
      <c r="H93" s="76"/>
      <c r="I93" s="79">
        <f t="shared" si="3"/>
        <v>0</v>
      </c>
      <c r="J93" s="78" t="str">
        <f t="shared" si="2"/>
        <v/>
      </c>
    </row>
    <row r="94" spans="1:10">
      <c r="A94" s="25">
        <v>93</v>
      </c>
      <c r="B94" s="25" t="s">
        <v>1</v>
      </c>
      <c r="C94" s="25" t="s">
        <v>13908</v>
      </c>
      <c r="D94" s="25" t="s">
        <v>13907</v>
      </c>
      <c r="E94" s="42" t="s">
        <v>13906</v>
      </c>
      <c r="F94" s="24">
        <v>7</v>
      </c>
      <c r="G94" s="94">
        <v>618.28</v>
      </c>
      <c r="H94" s="76"/>
      <c r="I94" s="79">
        <f t="shared" si="3"/>
        <v>0</v>
      </c>
      <c r="J94" s="78" t="str">
        <f t="shared" si="2"/>
        <v/>
      </c>
    </row>
    <row r="95" spans="1:10">
      <c r="A95" s="25">
        <v>94</v>
      </c>
      <c r="B95" s="25" t="s">
        <v>1</v>
      </c>
      <c r="C95" s="25" t="s">
        <v>6363</v>
      </c>
      <c r="D95" s="25" t="s">
        <v>619</v>
      </c>
      <c r="E95" s="42" t="s">
        <v>2392</v>
      </c>
      <c r="F95" s="24">
        <v>252</v>
      </c>
      <c r="G95" s="94">
        <v>3.92</v>
      </c>
      <c r="H95" s="76"/>
      <c r="I95" s="79">
        <f t="shared" si="3"/>
        <v>0</v>
      </c>
      <c r="J95" s="78" t="str">
        <f t="shared" si="2"/>
        <v/>
      </c>
    </row>
    <row r="96" spans="1:10">
      <c r="A96" s="25">
        <v>95</v>
      </c>
      <c r="B96" s="25" t="s">
        <v>1</v>
      </c>
      <c r="C96" s="25" t="s">
        <v>6362</v>
      </c>
      <c r="D96" s="25" t="s">
        <v>313</v>
      </c>
      <c r="E96" s="42">
        <v>31435</v>
      </c>
      <c r="F96" s="24">
        <v>152</v>
      </c>
      <c r="G96" s="94">
        <v>0.39000000000000007</v>
      </c>
      <c r="H96" s="76"/>
      <c r="I96" s="79">
        <f t="shared" si="3"/>
        <v>0</v>
      </c>
      <c r="J96" s="78" t="str">
        <f t="shared" si="2"/>
        <v/>
      </c>
    </row>
    <row r="97" spans="1:10">
      <c r="A97" s="25">
        <v>96</v>
      </c>
      <c r="B97" s="25" t="s">
        <v>1</v>
      </c>
      <c r="C97" s="25" t="s">
        <v>13905</v>
      </c>
      <c r="D97" s="25" t="s">
        <v>313</v>
      </c>
      <c r="E97" s="42">
        <v>31435</v>
      </c>
      <c r="F97" s="24">
        <v>29</v>
      </c>
      <c r="G97" s="94">
        <v>15.5</v>
      </c>
      <c r="H97" s="76"/>
      <c r="I97" s="79">
        <f t="shared" si="3"/>
        <v>0</v>
      </c>
      <c r="J97" s="78" t="str">
        <f t="shared" si="2"/>
        <v/>
      </c>
    </row>
    <row r="98" spans="1:10">
      <c r="A98" s="25">
        <v>97</v>
      </c>
      <c r="B98" s="25" t="s">
        <v>1</v>
      </c>
      <c r="C98" s="25" t="s">
        <v>6360</v>
      </c>
      <c r="D98" s="25" t="s">
        <v>51</v>
      </c>
      <c r="E98" s="42" t="s">
        <v>2392</v>
      </c>
      <c r="F98" s="24">
        <v>288</v>
      </c>
      <c r="G98" s="94">
        <v>6.28</v>
      </c>
      <c r="H98" s="76"/>
      <c r="I98" s="79">
        <f t="shared" si="3"/>
        <v>0</v>
      </c>
      <c r="J98" s="78" t="str">
        <f t="shared" si="2"/>
        <v/>
      </c>
    </row>
    <row r="99" spans="1:10">
      <c r="A99" s="25">
        <v>98</v>
      </c>
      <c r="B99" s="25" t="s">
        <v>1</v>
      </c>
      <c r="C99" s="25" t="s">
        <v>6359</v>
      </c>
      <c r="D99" s="25" t="s">
        <v>312</v>
      </c>
      <c r="E99" s="42" t="s">
        <v>2392</v>
      </c>
      <c r="F99" s="24">
        <v>385</v>
      </c>
      <c r="G99" s="94">
        <v>1.9233333333333331</v>
      </c>
      <c r="H99" s="76"/>
      <c r="I99" s="79">
        <f t="shared" si="3"/>
        <v>0</v>
      </c>
      <c r="J99" s="78" t="str">
        <f t="shared" si="2"/>
        <v/>
      </c>
    </row>
    <row r="100" spans="1:10">
      <c r="A100" s="25">
        <v>99</v>
      </c>
      <c r="B100" s="25" t="s">
        <v>1</v>
      </c>
      <c r="C100" s="25" t="s">
        <v>13904</v>
      </c>
      <c r="D100" s="25" t="s">
        <v>12885</v>
      </c>
      <c r="E100" s="42">
        <v>33269</v>
      </c>
      <c r="F100" s="24">
        <v>1401</v>
      </c>
      <c r="G100" s="94">
        <v>17.02</v>
      </c>
      <c r="H100" s="76"/>
      <c r="I100" s="79">
        <f t="shared" si="3"/>
        <v>0</v>
      </c>
      <c r="J100" s="78" t="str">
        <f t="shared" si="2"/>
        <v/>
      </c>
    </row>
    <row r="101" spans="1:10">
      <c r="A101" s="25">
        <v>100</v>
      </c>
      <c r="B101" s="25" t="s">
        <v>1</v>
      </c>
      <c r="C101" s="25" t="s">
        <v>6693</v>
      </c>
      <c r="D101" s="25" t="s">
        <v>13067</v>
      </c>
      <c r="E101" s="42">
        <v>33269</v>
      </c>
      <c r="F101" s="24">
        <v>22</v>
      </c>
      <c r="G101" s="94">
        <v>71.150000000000006</v>
      </c>
      <c r="H101" s="76"/>
      <c r="I101" s="79">
        <f t="shared" si="3"/>
        <v>0</v>
      </c>
      <c r="J101" s="78" t="str">
        <f t="shared" si="2"/>
        <v/>
      </c>
    </row>
    <row r="102" spans="1:10">
      <c r="A102" s="25">
        <v>101</v>
      </c>
      <c r="B102" s="25" t="s">
        <v>1</v>
      </c>
      <c r="C102" s="25" t="s">
        <v>13903</v>
      </c>
      <c r="D102" s="25" t="s">
        <v>13422</v>
      </c>
      <c r="E102" s="42">
        <v>33269</v>
      </c>
      <c r="F102" s="24">
        <v>5</v>
      </c>
      <c r="G102" s="94">
        <v>28.320000000000004</v>
      </c>
      <c r="H102" s="76"/>
      <c r="I102" s="79">
        <f t="shared" si="3"/>
        <v>0</v>
      </c>
      <c r="J102" s="78" t="str">
        <f t="shared" si="2"/>
        <v/>
      </c>
    </row>
    <row r="103" spans="1:10">
      <c r="A103" s="25">
        <v>102</v>
      </c>
      <c r="B103" s="25" t="s">
        <v>1</v>
      </c>
      <c r="C103" s="25" t="s">
        <v>13902</v>
      </c>
      <c r="D103" s="25" t="s">
        <v>10467</v>
      </c>
      <c r="E103" s="42">
        <v>33269</v>
      </c>
      <c r="F103" s="24">
        <v>29</v>
      </c>
      <c r="G103" s="94">
        <v>223.49</v>
      </c>
      <c r="H103" s="76"/>
      <c r="I103" s="79">
        <f t="shared" si="3"/>
        <v>0</v>
      </c>
      <c r="J103" s="78" t="str">
        <f t="shared" si="2"/>
        <v/>
      </c>
    </row>
    <row r="104" spans="1:10">
      <c r="A104" s="25">
        <v>103</v>
      </c>
      <c r="B104" s="25" t="s">
        <v>1</v>
      </c>
      <c r="C104" s="25" t="s">
        <v>13901</v>
      </c>
      <c r="D104" s="25" t="s">
        <v>10467</v>
      </c>
      <c r="E104" s="42">
        <v>33269</v>
      </c>
      <c r="F104" s="24">
        <v>70</v>
      </c>
      <c r="G104" s="94">
        <v>170.51</v>
      </c>
      <c r="H104" s="76"/>
      <c r="I104" s="79">
        <f t="shared" si="3"/>
        <v>0</v>
      </c>
      <c r="J104" s="78" t="str">
        <f t="shared" si="2"/>
        <v/>
      </c>
    </row>
    <row r="105" spans="1:10">
      <c r="A105" s="25">
        <v>104</v>
      </c>
      <c r="B105" s="25" t="s">
        <v>1</v>
      </c>
      <c r="C105" s="25" t="s">
        <v>13900</v>
      </c>
      <c r="D105" s="25" t="s">
        <v>13899</v>
      </c>
      <c r="E105" s="42">
        <v>33269</v>
      </c>
      <c r="F105" s="24">
        <v>5</v>
      </c>
      <c r="G105" s="94">
        <v>135.94999999999999</v>
      </c>
      <c r="H105" s="76"/>
      <c r="I105" s="79">
        <f t="shared" si="3"/>
        <v>0</v>
      </c>
      <c r="J105" s="78" t="str">
        <f t="shared" si="2"/>
        <v/>
      </c>
    </row>
    <row r="106" spans="1:10">
      <c r="A106" s="25">
        <v>105</v>
      </c>
      <c r="B106" s="25" t="s">
        <v>1</v>
      </c>
      <c r="C106" s="25" t="s">
        <v>13898</v>
      </c>
      <c r="D106" s="25" t="s">
        <v>10467</v>
      </c>
      <c r="E106" s="42">
        <v>33269</v>
      </c>
      <c r="F106" s="24">
        <v>5</v>
      </c>
      <c r="G106" s="94">
        <v>912</v>
      </c>
      <c r="H106" s="76"/>
      <c r="I106" s="79">
        <f t="shared" si="3"/>
        <v>0</v>
      </c>
      <c r="J106" s="78" t="str">
        <f t="shared" si="2"/>
        <v/>
      </c>
    </row>
    <row r="107" spans="1:10">
      <c r="A107" s="25">
        <v>106</v>
      </c>
      <c r="B107" s="25" t="s">
        <v>1</v>
      </c>
      <c r="C107" s="25" t="s">
        <v>6354</v>
      </c>
      <c r="D107" s="25" t="s">
        <v>13897</v>
      </c>
      <c r="E107" s="42">
        <v>33269</v>
      </c>
      <c r="F107" s="24">
        <v>28</v>
      </c>
      <c r="G107" s="94">
        <v>20.440000000000001</v>
      </c>
      <c r="H107" s="76"/>
      <c r="I107" s="79">
        <f t="shared" si="3"/>
        <v>0</v>
      </c>
      <c r="J107" s="78" t="str">
        <f t="shared" si="2"/>
        <v/>
      </c>
    </row>
    <row r="108" spans="1:10">
      <c r="A108" s="25">
        <v>107</v>
      </c>
      <c r="B108" s="25" t="s">
        <v>1</v>
      </c>
      <c r="C108" s="25" t="s">
        <v>13896</v>
      </c>
      <c r="D108" s="25" t="s">
        <v>13895</v>
      </c>
      <c r="E108" s="42">
        <v>33269</v>
      </c>
      <c r="F108" s="24">
        <v>16</v>
      </c>
      <c r="G108" s="94">
        <v>149.35</v>
      </c>
      <c r="H108" s="76"/>
      <c r="I108" s="79">
        <f t="shared" si="3"/>
        <v>0</v>
      </c>
      <c r="J108" s="78" t="str">
        <f t="shared" si="2"/>
        <v/>
      </c>
    </row>
    <row r="109" spans="1:10">
      <c r="A109" s="25">
        <v>108</v>
      </c>
      <c r="B109" s="25" t="s">
        <v>1</v>
      </c>
      <c r="C109" s="25" t="s">
        <v>13894</v>
      </c>
      <c r="D109" s="25" t="s">
        <v>10092</v>
      </c>
      <c r="E109" s="42" t="s">
        <v>3133</v>
      </c>
      <c r="F109" s="24">
        <v>41</v>
      </c>
      <c r="G109" s="94">
        <v>7.57</v>
      </c>
      <c r="H109" s="76"/>
      <c r="I109" s="79">
        <f t="shared" si="3"/>
        <v>0</v>
      </c>
      <c r="J109" s="78" t="str">
        <f t="shared" si="2"/>
        <v/>
      </c>
    </row>
    <row r="110" spans="1:10">
      <c r="A110" s="25">
        <v>109</v>
      </c>
      <c r="B110" s="25" t="s">
        <v>1</v>
      </c>
      <c r="C110" s="25" t="s">
        <v>13893</v>
      </c>
      <c r="D110" s="25" t="s">
        <v>75</v>
      </c>
      <c r="E110" s="42">
        <v>26433</v>
      </c>
      <c r="F110" s="24">
        <v>66</v>
      </c>
      <c r="G110" s="94">
        <v>7.77</v>
      </c>
      <c r="H110" s="76"/>
      <c r="I110" s="79">
        <f t="shared" si="3"/>
        <v>0</v>
      </c>
      <c r="J110" s="78" t="str">
        <f t="shared" si="2"/>
        <v/>
      </c>
    </row>
    <row r="111" spans="1:10">
      <c r="A111" s="25">
        <v>110</v>
      </c>
      <c r="B111" s="25" t="s">
        <v>1</v>
      </c>
      <c r="C111" s="25" t="s">
        <v>13892</v>
      </c>
      <c r="D111" s="25" t="s">
        <v>315</v>
      </c>
      <c r="E111" s="42">
        <v>26433</v>
      </c>
      <c r="F111" s="24">
        <v>84</v>
      </c>
      <c r="G111" s="94">
        <v>9.81</v>
      </c>
      <c r="H111" s="76"/>
      <c r="I111" s="79">
        <f t="shared" si="3"/>
        <v>0</v>
      </c>
      <c r="J111" s="78" t="str">
        <f t="shared" si="2"/>
        <v/>
      </c>
    </row>
    <row r="112" spans="1:10">
      <c r="A112" s="25">
        <v>111</v>
      </c>
      <c r="B112" s="25" t="s">
        <v>1</v>
      </c>
      <c r="C112" s="25" t="s">
        <v>13891</v>
      </c>
      <c r="D112" s="25" t="s">
        <v>855</v>
      </c>
      <c r="E112" s="42">
        <v>26433</v>
      </c>
      <c r="F112" s="24">
        <v>48</v>
      </c>
      <c r="G112" s="94">
        <v>3</v>
      </c>
      <c r="H112" s="76"/>
      <c r="I112" s="79">
        <f t="shared" si="3"/>
        <v>0</v>
      </c>
      <c r="J112" s="78" t="str">
        <f t="shared" si="2"/>
        <v/>
      </c>
    </row>
    <row r="113" spans="1:10">
      <c r="A113" s="25">
        <v>112</v>
      </c>
      <c r="B113" s="25" t="s">
        <v>1</v>
      </c>
      <c r="C113" s="25" t="s">
        <v>12625</v>
      </c>
      <c r="D113" s="25" t="s">
        <v>855</v>
      </c>
      <c r="E113" s="42">
        <v>26433</v>
      </c>
      <c r="F113" s="24">
        <v>145</v>
      </c>
      <c r="G113" s="94">
        <v>5</v>
      </c>
      <c r="H113" s="76"/>
      <c r="I113" s="79">
        <f t="shared" si="3"/>
        <v>0</v>
      </c>
      <c r="J113" s="78" t="str">
        <f t="shared" si="2"/>
        <v/>
      </c>
    </row>
    <row r="114" spans="1:10">
      <c r="A114" s="25">
        <v>113</v>
      </c>
      <c r="B114" s="25" t="s">
        <v>1</v>
      </c>
      <c r="C114" s="25" t="s">
        <v>13890</v>
      </c>
      <c r="D114" s="25" t="s">
        <v>84</v>
      </c>
      <c r="E114" s="42">
        <v>26433</v>
      </c>
      <c r="F114" s="24">
        <v>84</v>
      </c>
      <c r="G114" s="94">
        <v>45</v>
      </c>
      <c r="H114" s="76"/>
      <c r="I114" s="79">
        <f t="shared" si="3"/>
        <v>0</v>
      </c>
      <c r="J114" s="78" t="str">
        <f t="shared" si="2"/>
        <v/>
      </c>
    </row>
    <row r="115" spans="1:10">
      <c r="A115" s="25">
        <v>114</v>
      </c>
      <c r="B115" s="25" t="s">
        <v>1</v>
      </c>
      <c r="C115" s="25" t="s">
        <v>13889</v>
      </c>
      <c r="D115" s="25" t="s">
        <v>1003</v>
      </c>
      <c r="E115" s="42">
        <v>17472</v>
      </c>
      <c r="F115" s="24">
        <v>12</v>
      </c>
      <c r="G115" s="94">
        <v>18.149999999999999</v>
      </c>
      <c r="H115" s="76"/>
      <c r="I115" s="79">
        <f t="shared" si="3"/>
        <v>0</v>
      </c>
      <c r="J115" s="78" t="str">
        <f t="shared" si="2"/>
        <v/>
      </c>
    </row>
    <row r="116" spans="1:10">
      <c r="A116" s="25">
        <v>115</v>
      </c>
      <c r="B116" s="25" t="s">
        <v>1</v>
      </c>
      <c r="C116" s="25" t="s">
        <v>13888</v>
      </c>
      <c r="D116" s="25" t="s">
        <v>326</v>
      </c>
      <c r="E116" s="42">
        <v>26433</v>
      </c>
      <c r="F116" s="24">
        <v>134</v>
      </c>
      <c r="G116" s="94">
        <v>3</v>
      </c>
      <c r="H116" s="76"/>
      <c r="I116" s="79">
        <f t="shared" si="3"/>
        <v>0</v>
      </c>
      <c r="J116" s="78" t="str">
        <f t="shared" si="2"/>
        <v/>
      </c>
    </row>
    <row r="117" spans="1:10">
      <c r="A117" s="25">
        <v>116</v>
      </c>
      <c r="B117" s="25" t="s">
        <v>1</v>
      </c>
      <c r="C117" s="25" t="s">
        <v>13887</v>
      </c>
      <c r="D117" s="25" t="s">
        <v>546</v>
      </c>
      <c r="E117" s="42">
        <v>26433</v>
      </c>
      <c r="F117" s="24">
        <v>185</v>
      </c>
      <c r="G117" s="94">
        <v>8</v>
      </c>
      <c r="H117" s="76"/>
      <c r="I117" s="79">
        <f t="shared" si="3"/>
        <v>0</v>
      </c>
      <c r="J117" s="78" t="str">
        <f t="shared" si="2"/>
        <v/>
      </c>
    </row>
    <row r="118" spans="1:10">
      <c r="A118" s="25">
        <v>117</v>
      </c>
      <c r="B118" s="25" t="s">
        <v>1</v>
      </c>
      <c r="C118" s="25" t="s">
        <v>13886</v>
      </c>
      <c r="D118" s="25" t="s">
        <v>107</v>
      </c>
      <c r="E118" s="42">
        <v>98087</v>
      </c>
      <c r="F118" s="24">
        <v>5</v>
      </c>
      <c r="G118" s="94">
        <v>3089.94</v>
      </c>
      <c r="H118" s="76"/>
      <c r="I118" s="79">
        <f t="shared" si="3"/>
        <v>0</v>
      </c>
      <c r="J118" s="78" t="str">
        <f t="shared" si="2"/>
        <v/>
      </c>
    </row>
    <row r="119" spans="1:10">
      <c r="A119" s="25">
        <v>118</v>
      </c>
      <c r="B119" s="25" t="s">
        <v>1</v>
      </c>
      <c r="C119" s="25" t="s">
        <v>13885</v>
      </c>
      <c r="D119" s="25" t="s">
        <v>2165</v>
      </c>
      <c r="E119" s="42" t="s">
        <v>3024</v>
      </c>
      <c r="F119" s="24">
        <v>5</v>
      </c>
      <c r="G119" s="94">
        <v>106.31</v>
      </c>
      <c r="H119" s="76"/>
      <c r="I119" s="79">
        <f t="shared" si="3"/>
        <v>0</v>
      </c>
      <c r="J119" s="78" t="str">
        <f t="shared" si="2"/>
        <v/>
      </c>
    </row>
    <row r="120" spans="1:10">
      <c r="A120" s="25">
        <v>119</v>
      </c>
      <c r="B120" s="25" t="s">
        <v>1</v>
      </c>
      <c r="C120" s="25" t="s">
        <v>6280</v>
      </c>
      <c r="D120" s="25" t="s">
        <v>13884</v>
      </c>
      <c r="E120" s="42" t="s">
        <v>3024</v>
      </c>
      <c r="F120" s="24">
        <v>5</v>
      </c>
      <c r="G120" s="94">
        <v>282.58999999999997</v>
      </c>
      <c r="H120" s="76"/>
      <c r="I120" s="79">
        <f t="shared" si="3"/>
        <v>0</v>
      </c>
      <c r="J120" s="78" t="str">
        <f t="shared" si="2"/>
        <v/>
      </c>
    </row>
    <row r="121" spans="1:10">
      <c r="A121" s="25">
        <v>120</v>
      </c>
      <c r="B121" s="25" t="s">
        <v>1</v>
      </c>
      <c r="C121" s="25" t="s">
        <v>13883</v>
      </c>
      <c r="D121" s="25" t="s">
        <v>2194</v>
      </c>
      <c r="E121" s="42">
        <v>60119</v>
      </c>
      <c r="F121" s="24">
        <v>100</v>
      </c>
      <c r="G121" s="94">
        <v>1.7533333333333332</v>
      </c>
      <c r="H121" s="76"/>
      <c r="I121" s="79">
        <f t="shared" si="3"/>
        <v>0</v>
      </c>
      <c r="J121" s="78" t="str">
        <f t="shared" si="2"/>
        <v/>
      </c>
    </row>
    <row r="122" spans="1:10">
      <c r="A122" s="25">
        <v>121</v>
      </c>
      <c r="B122" s="25" t="s">
        <v>1</v>
      </c>
      <c r="C122" s="25" t="s">
        <v>6259</v>
      </c>
      <c r="D122" s="25" t="s">
        <v>1876</v>
      </c>
      <c r="E122" s="42">
        <v>9445</v>
      </c>
      <c r="F122" s="24">
        <v>81</v>
      </c>
      <c r="G122" s="94">
        <v>4980</v>
      </c>
      <c r="H122" s="76"/>
      <c r="I122" s="79">
        <f t="shared" si="3"/>
        <v>0</v>
      </c>
      <c r="J122" s="78" t="str">
        <f t="shared" si="2"/>
        <v/>
      </c>
    </row>
    <row r="123" spans="1:10">
      <c r="A123" s="25">
        <v>122</v>
      </c>
      <c r="B123" s="25" t="s">
        <v>1</v>
      </c>
      <c r="C123" s="25" t="s">
        <v>6258</v>
      </c>
      <c r="D123" s="25" t="s">
        <v>1171</v>
      </c>
      <c r="E123" s="42">
        <v>6329</v>
      </c>
      <c r="F123" s="24">
        <v>66</v>
      </c>
      <c r="G123" s="94">
        <v>2.1933333333333334</v>
      </c>
      <c r="H123" s="76"/>
      <c r="I123" s="79">
        <f t="shared" si="3"/>
        <v>0</v>
      </c>
      <c r="J123" s="78" t="str">
        <f t="shared" si="2"/>
        <v/>
      </c>
    </row>
    <row r="124" spans="1:10">
      <c r="A124" s="25">
        <v>123</v>
      </c>
      <c r="B124" s="25" t="s">
        <v>1</v>
      </c>
      <c r="C124" s="25" t="s">
        <v>6238</v>
      </c>
      <c r="D124" s="25" t="s">
        <v>12220</v>
      </c>
      <c r="E124" s="42" t="s">
        <v>3024</v>
      </c>
      <c r="F124" s="24">
        <v>5</v>
      </c>
      <c r="G124" s="94">
        <v>119.6</v>
      </c>
      <c r="H124" s="76"/>
      <c r="I124" s="79">
        <f t="shared" si="3"/>
        <v>0</v>
      </c>
      <c r="J124" s="78" t="str">
        <f t="shared" si="2"/>
        <v/>
      </c>
    </row>
    <row r="125" spans="1:10">
      <c r="A125" s="25">
        <v>124</v>
      </c>
      <c r="B125" s="25" t="s">
        <v>1</v>
      </c>
      <c r="C125" s="25" t="s">
        <v>13882</v>
      </c>
      <c r="D125" s="25" t="s">
        <v>1745</v>
      </c>
      <c r="E125" s="42">
        <v>54395</v>
      </c>
      <c r="F125" s="24">
        <v>5</v>
      </c>
      <c r="G125" s="94">
        <v>41.976666666666667</v>
      </c>
      <c r="H125" s="76"/>
      <c r="I125" s="79">
        <f t="shared" si="3"/>
        <v>0</v>
      </c>
      <c r="J125" s="78" t="str">
        <f t="shared" si="2"/>
        <v/>
      </c>
    </row>
    <row r="126" spans="1:10">
      <c r="A126" s="25">
        <v>125</v>
      </c>
      <c r="B126" s="25" t="s">
        <v>1</v>
      </c>
      <c r="C126" s="25" t="s">
        <v>13881</v>
      </c>
      <c r="D126" s="25" t="s">
        <v>1745</v>
      </c>
      <c r="E126" s="42">
        <v>54395</v>
      </c>
      <c r="F126" s="24">
        <v>6</v>
      </c>
      <c r="G126" s="94">
        <v>27.056666666666668</v>
      </c>
      <c r="H126" s="76"/>
      <c r="I126" s="79">
        <f t="shared" si="3"/>
        <v>0</v>
      </c>
      <c r="J126" s="78" t="str">
        <f t="shared" si="2"/>
        <v/>
      </c>
    </row>
    <row r="127" spans="1:10">
      <c r="A127" s="25">
        <v>126</v>
      </c>
      <c r="B127" s="25" t="s">
        <v>1</v>
      </c>
      <c r="C127" s="25" t="s">
        <v>13880</v>
      </c>
      <c r="D127" s="25" t="s">
        <v>600</v>
      </c>
      <c r="E127" s="42">
        <v>2289</v>
      </c>
      <c r="F127" s="24">
        <v>5</v>
      </c>
      <c r="G127" s="94">
        <v>762.5</v>
      </c>
      <c r="H127" s="76"/>
      <c r="I127" s="79">
        <f t="shared" si="3"/>
        <v>0</v>
      </c>
      <c r="J127" s="78" t="str">
        <f t="shared" si="2"/>
        <v/>
      </c>
    </row>
    <row r="128" spans="1:10">
      <c r="A128" s="25">
        <v>127</v>
      </c>
      <c r="B128" s="25" t="s">
        <v>1</v>
      </c>
      <c r="C128" s="25" t="s">
        <v>13879</v>
      </c>
      <c r="D128" s="25" t="s">
        <v>12115</v>
      </c>
      <c r="E128" s="42">
        <v>9445</v>
      </c>
      <c r="F128" s="24">
        <v>5</v>
      </c>
      <c r="G128" s="94">
        <v>991.87</v>
      </c>
      <c r="H128" s="76"/>
      <c r="I128" s="79">
        <f t="shared" si="3"/>
        <v>0</v>
      </c>
      <c r="J128" s="78" t="str">
        <f t="shared" si="2"/>
        <v/>
      </c>
    </row>
    <row r="129" spans="1:10">
      <c r="A129" s="25">
        <v>128</v>
      </c>
      <c r="B129" s="25" t="s">
        <v>1</v>
      </c>
      <c r="C129" s="25" t="s">
        <v>13878</v>
      </c>
      <c r="D129" s="25" t="s">
        <v>2129</v>
      </c>
      <c r="E129" s="42">
        <v>9445</v>
      </c>
      <c r="F129" s="24">
        <v>8</v>
      </c>
      <c r="G129" s="94">
        <v>126.74</v>
      </c>
      <c r="H129" s="76"/>
      <c r="I129" s="79">
        <f t="shared" si="3"/>
        <v>0</v>
      </c>
      <c r="J129" s="78" t="str">
        <f t="shared" si="2"/>
        <v/>
      </c>
    </row>
    <row r="130" spans="1:10">
      <c r="A130" s="25">
        <v>129</v>
      </c>
      <c r="B130" s="25" t="s">
        <v>1</v>
      </c>
      <c r="C130" s="25" t="s">
        <v>13877</v>
      </c>
      <c r="D130" s="25" t="s">
        <v>13876</v>
      </c>
      <c r="E130" s="42">
        <v>9445</v>
      </c>
      <c r="F130" s="24">
        <v>5</v>
      </c>
      <c r="G130" s="94">
        <v>1307.82</v>
      </c>
      <c r="H130" s="76"/>
      <c r="I130" s="79">
        <f t="shared" si="3"/>
        <v>0</v>
      </c>
      <c r="J130" s="78" t="str">
        <f t="shared" ref="J130:J193" si="4">IF(H:H&gt;G:G, "Above Estimated Unit Price", "")</f>
        <v/>
      </c>
    </row>
    <row r="131" spans="1:10">
      <c r="A131" s="25">
        <v>130</v>
      </c>
      <c r="B131" s="25" t="s">
        <v>1</v>
      </c>
      <c r="C131" s="25" t="s">
        <v>13875</v>
      </c>
      <c r="D131" s="25" t="s">
        <v>12420</v>
      </c>
      <c r="E131" s="42">
        <v>9445</v>
      </c>
      <c r="F131" s="24">
        <v>5</v>
      </c>
      <c r="G131" s="94">
        <v>420</v>
      </c>
      <c r="H131" s="76"/>
      <c r="I131" s="79">
        <f t="shared" ref="I131:I194" si="5">H131*F131</f>
        <v>0</v>
      </c>
      <c r="J131" s="78" t="str">
        <f t="shared" si="4"/>
        <v/>
      </c>
    </row>
    <row r="132" spans="1:10">
      <c r="A132" s="25">
        <v>131</v>
      </c>
      <c r="B132" s="25" t="s">
        <v>1</v>
      </c>
      <c r="C132" s="25" t="s">
        <v>13874</v>
      </c>
      <c r="D132" s="25" t="s">
        <v>13873</v>
      </c>
      <c r="E132" s="42">
        <v>9445</v>
      </c>
      <c r="F132" s="24">
        <v>20</v>
      </c>
      <c r="G132" s="94">
        <v>499.33</v>
      </c>
      <c r="H132" s="76"/>
      <c r="I132" s="79">
        <f t="shared" si="5"/>
        <v>0</v>
      </c>
      <c r="J132" s="78" t="str">
        <f t="shared" si="4"/>
        <v/>
      </c>
    </row>
    <row r="133" spans="1:10">
      <c r="A133" s="25">
        <v>132</v>
      </c>
      <c r="B133" s="25" t="s">
        <v>1</v>
      </c>
      <c r="C133" s="25" t="s">
        <v>13872</v>
      </c>
      <c r="D133" s="25" t="s">
        <v>2017</v>
      </c>
      <c r="E133" s="42">
        <v>9445</v>
      </c>
      <c r="F133" s="24">
        <v>6</v>
      </c>
      <c r="G133" s="94">
        <v>98.47</v>
      </c>
      <c r="H133" s="76"/>
      <c r="I133" s="79">
        <f t="shared" si="5"/>
        <v>0</v>
      </c>
      <c r="J133" s="78" t="str">
        <f t="shared" si="4"/>
        <v/>
      </c>
    </row>
    <row r="134" spans="1:10">
      <c r="A134" s="25">
        <v>133</v>
      </c>
      <c r="B134" s="25" t="s">
        <v>1</v>
      </c>
      <c r="C134" s="25" t="s">
        <v>13871</v>
      </c>
      <c r="D134" s="25" t="s">
        <v>1745</v>
      </c>
      <c r="E134" s="42">
        <v>9445</v>
      </c>
      <c r="F134" s="24">
        <v>12</v>
      </c>
      <c r="G134" s="94">
        <v>46.6</v>
      </c>
      <c r="H134" s="76"/>
      <c r="I134" s="79">
        <f t="shared" si="5"/>
        <v>0</v>
      </c>
      <c r="J134" s="78" t="str">
        <f t="shared" si="4"/>
        <v/>
      </c>
    </row>
    <row r="135" spans="1:10">
      <c r="A135" s="25">
        <v>134</v>
      </c>
      <c r="B135" s="25" t="s">
        <v>1</v>
      </c>
      <c r="C135" s="25" t="s">
        <v>13870</v>
      </c>
      <c r="D135" s="25" t="s">
        <v>13869</v>
      </c>
      <c r="E135" s="42">
        <v>9445</v>
      </c>
      <c r="F135" s="24">
        <v>7</v>
      </c>
      <c r="G135" s="94">
        <v>4133</v>
      </c>
      <c r="H135" s="76"/>
      <c r="I135" s="79">
        <f t="shared" si="5"/>
        <v>0</v>
      </c>
      <c r="J135" s="78" t="str">
        <f t="shared" si="4"/>
        <v/>
      </c>
    </row>
    <row r="136" spans="1:10">
      <c r="A136" s="25">
        <v>135</v>
      </c>
      <c r="B136" s="25" t="s">
        <v>1</v>
      </c>
      <c r="C136" s="25" t="s">
        <v>13868</v>
      </c>
      <c r="D136" s="25" t="s">
        <v>13867</v>
      </c>
      <c r="E136" s="42" t="s">
        <v>13443</v>
      </c>
      <c r="F136" s="24">
        <v>8</v>
      </c>
      <c r="G136" s="94">
        <v>129.4</v>
      </c>
      <c r="H136" s="76"/>
      <c r="I136" s="79">
        <f t="shared" si="5"/>
        <v>0</v>
      </c>
      <c r="J136" s="78" t="str">
        <f t="shared" si="4"/>
        <v/>
      </c>
    </row>
    <row r="137" spans="1:10">
      <c r="A137" s="25">
        <v>136</v>
      </c>
      <c r="B137" s="25" t="s">
        <v>1</v>
      </c>
      <c r="C137" s="25" t="s">
        <v>13866</v>
      </c>
      <c r="D137" s="25" t="s">
        <v>13865</v>
      </c>
      <c r="E137" s="42">
        <v>72914</v>
      </c>
      <c r="F137" s="24">
        <v>30</v>
      </c>
      <c r="G137" s="94">
        <v>374</v>
      </c>
      <c r="H137" s="76"/>
      <c r="I137" s="79">
        <f t="shared" si="5"/>
        <v>0</v>
      </c>
      <c r="J137" s="78" t="str">
        <f t="shared" si="4"/>
        <v/>
      </c>
    </row>
    <row r="138" spans="1:10">
      <c r="A138" s="25">
        <v>137</v>
      </c>
      <c r="B138" s="25" t="s">
        <v>1</v>
      </c>
      <c r="C138" s="25" t="s">
        <v>13864</v>
      </c>
      <c r="D138" s="25" t="s">
        <v>993</v>
      </c>
      <c r="E138" s="42">
        <v>72914</v>
      </c>
      <c r="F138" s="24">
        <v>14</v>
      </c>
      <c r="G138" s="94">
        <v>2280</v>
      </c>
      <c r="H138" s="76"/>
      <c r="I138" s="79">
        <f t="shared" si="5"/>
        <v>0</v>
      </c>
      <c r="J138" s="78" t="str">
        <f t="shared" si="4"/>
        <v/>
      </c>
    </row>
    <row r="139" spans="1:10">
      <c r="A139" s="25">
        <v>138</v>
      </c>
      <c r="B139" s="25" t="s">
        <v>1</v>
      </c>
      <c r="C139" s="25" t="s">
        <v>6132</v>
      </c>
      <c r="D139" s="25" t="s">
        <v>1876</v>
      </c>
      <c r="E139" s="42">
        <v>9445</v>
      </c>
      <c r="F139" s="24">
        <v>5</v>
      </c>
      <c r="G139" s="94">
        <v>2089</v>
      </c>
      <c r="H139" s="76"/>
      <c r="I139" s="79">
        <f t="shared" si="5"/>
        <v>0</v>
      </c>
      <c r="J139" s="78" t="str">
        <f t="shared" si="4"/>
        <v/>
      </c>
    </row>
    <row r="140" spans="1:10">
      <c r="A140" s="25">
        <v>139</v>
      </c>
      <c r="B140" s="25" t="s">
        <v>1</v>
      </c>
      <c r="C140" s="25" t="s">
        <v>13863</v>
      </c>
      <c r="D140" s="25" t="s">
        <v>13862</v>
      </c>
      <c r="E140" s="42">
        <v>99251</v>
      </c>
      <c r="F140" s="24">
        <v>38</v>
      </c>
      <c r="G140" s="94">
        <v>64.319999999999993</v>
      </c>
      <c r="H140" s="76"/>
      <c r="I140" s="79">
        <f t="shared" si="5"/>
        <v>0</v>
      </c>
      <c r="J140" s="78" t="str">
        <f t="shared" si="4"/>
        <v/>
      </c>
    </row>
    <row r="141" spans="1:10">
      <c r="A141" s="25">
        <v>140</v>
      </c>
      <c r="B141" s="25" t="s">
        <v>1</v>
      </c>
      <c r="C141" s="25" t="s">
        <v>13861</v>
      </c>
      <c r="D141" s="25" t="s">
        <v>75</v>
      </c>
      <c r="E141" s="42">
        <v>99251</v>
      </c>
      <c r="F141" s="24">
        <v>48</v>
      </c>
      <c r="G141" s="94">
        <v>14.24</v>
      </c>
      <c r="H141" s="76"/>
      <c r="I141" s="79">
        <f t="shared" si="5"/>
        <v>0</v>
      </c>
      <c r="J141" s="78" t="str">
        <f t="shared" si="4"/>
        <v/>
      </c>
    </row>
    <row r="142" spans="1:10">
      <c r="A142" s="25">
        <v>141</v>
      </c>
      <c r="B142" s="25" t="s">
        <v>1</v>
      </c>
      <c r="C142" s="25" t="s">
        <v>13860</v>
      </c>
      <c r="D142" s="25" t="s">
        <v>13859</v>
      </c>
      <c r="E142" s="42">
        <v>99251</v>
      </c>
      <c r="F142" s="24">
        <v>17</v>
      </c>
      <c r="G142" s="94">
        <v>17.066666666666666</v>
      </c>
      <c r="H142" s="76"/>
      <c r="I142" s="79">
        <f t="shared" si="5"/>
        <v>0</v>
      </c>
      <c r="J142" s="78" t="str">
        <f t="shared" si="4"/>
        <v/>
      </c>
    </row>
    <row r="143" spans="1:10">
      <c r="A143" s="25">
        <v>142</v>
      </c>
      <c r="B143" s="25" t="s">
        <v>1</v>
      </c>
      <c r="C143" s="25" t="s">
        <v>13858</v>
      </c>
      <c r="D143" s="25" t="s">
        <v>13857</v>
      </c>
      <c r="E143" s="42">
        <v>99251</v>
      </c>
      <c r="F143" s="24">
        <v>26</v>
      </c>
      <c r="G143" s="94">
        <v>3.5533333333333332</v>
      </c>
      <c r="H143" s="76"/>
      <c r="I143" s="79">
        <f t="shared" si="5"/>
        <v>0</v>
      </c>
      <c r="J143" s="78" t="str">
        <f t="shared" si="4"/>
        <v/>
      </c>
    </row>
    <row r="144" spans="1:10">
      <c r="A144" s="25">
        <v>143</v>
      </c>
      <c r="B144" s="25" t="s">
        <v>1</v>
      </c>
      <c r="C144" s="25" t="s">
        <v>13856</v>
      </c>
      <c r="D144" s="25" t="s">
        <v>75</v>
      </c>
      <c r="E144" s="42">
        <v>99251</v>
      </c>
      <c r="F144" s="24">
        <v>5</v>
      </c>
      <c r="G144" s="94">
        <v>51.370000000000005</v>
      </c>
      <c r="H144" s="76"/>
      <c r="I144" s="79">
        <f t="shared" si="5"/>
        <v>0</v>
      </c>
      <c r="J144" s="78" t="str">
        <f t="shared" si="4"/>
        <v/>
      </c>
    </row>
    <row r="145" spans="1:10">
      <c r="A145" s="25">
        <v>144</v>
      </c>
      <c r="B145" s="25" t="s">
        <v>1</v>
      </c>
      <c r="C145" s="25" t="s">
        <v>13855</v>
      </c>
      <c r="D145" s="25" t="s">
        <v>13854</v>
      </c>
      <c r="E145" s="42">
        <v>99251</v>
      </c>
      <c r="F145" s="24">
        <v>11</v>
      </c>
      <c r="G145" s="94">
        <v>63.523333333333341</v>
      </c>
      <c r="H145" s="76"/>
      <c r="I145" s="79">
        <f t="shared" si="5"/>
        <v>0</v>
      </c>
      <c r="J145" s="78" t="str">
        <f t="shared" si="4"/>
        <v/>
      </c>
    </row>
    <row r="146" spans="1:10">
      <c r="A146" s="25">
        <v>145</v>
      </c>
      <c r="B146" s="25" t="s">
        <v>1</v>
      </c>
      <c r="C146" s="25" t="s">
        <v>13853</v>
      </c>
      <c r="D146" s="25" t="s">
        <v>13852</v>
      </c>
      <c r="E146" s="42">
        <v>99251</v>
      </c>
      <c r="F146" s="24">
        <v>7</v>
      </c>
      <c r="G146" s="94">
        <v>63.27</v>
      </c>
      <c r="H146" s="76"/>
      <c r="I146" s="79">
        <f t="shared" si="5"/>
        <v>0</v>
      </c>
      <c r="J146" s="78" t="str">
        <f t="shared" si="4"/>
        <v/>
      </c>
    </row>
    <row r="147" spans="1:10">
      <c r="A147" s="25">
        <v>146</v>
      </c>
      <c r="B147" s="25" t="s">
        <v>1</v>
      </c>
      <c r="C147" s="25" t="s">
        <v>13851</v>
      </c>
      <c r="D147" s="25" t="s">
        <v>13849</v>
      </c>
      <c r="E147" s="42">
        <v>99251</v>
      </c>
      <c r="F147" s="24">
        <v>59</v>
      </c>
      <c r="G147" s="94">
        <v>233.55333333333331</v>
      </c>
      <c r="H147" s="76"/>
      <c r="I147" s="79">
        <f t="shared" si="5"/>
        <v>0</v>
      </c>
      <c r="J147" s="78" t="str">
        <f t="shared" si="4"/>
        <v/>
      </c>
    </row>
    <row r="148" spans="1:10">
      <c r="A148" s="25">
        <v>147</v>
      </c>
      <c r="B148" s="25" t="s">
        <v>1</v>
      </c>
      <c r="C148" s="25" t="s">
        <v>13850</v>
      </c>
      <c r="D148" s="25" t="s">
        <v>13849</v>
      </c>
      <c r="E148" s="42">
        <v>99251</v>
      </c>
      <c r="F148" s="24">
        <v>84</v>
      </c>
      <c r="G148" s="94">
        <v>39.506666666666668</v>
      </c>
      <c r="H148" s="76"/>
      <c r="I148" s="79">
        <f t="shared" si="5"/>
        <v>0</v>
      </c>
      <c r="J148" s="78" t="str">
        <f t="shared" si="4"/>
        <v/>
      </c>
    </row>
    <row r="149" spans="1:10">
      <c r="A149" s="25">
        <v>148</v>
      </c>
      <c r="B149" s="25" t="s">
        <v>1</v>
      </c>
      <c r="C149" s="25" t="s">
        <v>13848</v>
      </c>
      <c r="D149" s="25" t="s">
        <v>641</v>
      </c>
      <c r="E149" s="42">
        <v>99251</v>
      </c>
      <c r="F149" s="24">
        <v>50</v>
      </c>
      <c r="G149" s="94">
        <v>11.183333333333332</v>
      </c>
      <c r="H149" s="76"/>
      <c r="I149" s="79">
        <f t="shared" si="5"/>
        <v>0</v>
      </c>
      <c r="J149" s="78" t="str">
        <f t="shared" si="4"/>
        <v/>
      </c>
    </row>
    <row r="150" spans="1:10">
      <c r="A150" s="25">
        <v>149</v>
      </c>
      <c r="B150" s="25" t="s">
        <v>1</v>
      </c>
      <c r="C150" s="25" t="s">
        <v>13847</v>
      </c>
      <c r="D150" s="25" t="s">
        <v>13846</v>
      </c>
      <c r="E150" s="42">
        <v>99251</v>
      </c>
      <c r="F150" s="24">
        <v>16</v>
      </c>
      <c r="G150" s="94">
        <v>198.09</v>
      </c>
      <c r="H150" s="76"/>
      <c r="I150" s="79">
        <f t="shared" si="5"/>
        <v>0</v>
      </c>
      <c r="J150" s="78" t="str">
        <f t="shared" si="4"/>
        <v/>
      </c>
    </row>
    <row r="151" spans="1:10">
      <c r="A151" s="25">
        <v>150</v>
      </c>
      <c r="B151" s="25" t="s">
        <v>1</v>
      </c>
      <c r="C151" s="25" t="s">
        <v>13845</v>
      </c>
      <c r="D151" s="25" t="s">
        <v>13844</v>
      </c>
      <c r="E151" s="42">
        <v>99251</v>
      </c>
      <c r="F151" s="24">
        <v>99</v>
      </c>
      <c r="G151" s="94">
        <v>75</v>
      </c>
      <c r="H151" s="76"/>
      <c r="I151" s="79">
        <f t="shared" si="5"/>
        <v>0</v>
      </c>
      <c r="J151" s="78" t="str">
        <f t="shared" si="4"/>
        <v/>
      </c>
    </row>
    <row r="152" spans="1:10">
      <c r="A152" s="25">
        <v>151</v>
      </c>
      <c r="B152" s="25" t="s">
        <v>1</v>
      </c>
      <c r="C152" s="25" t="s">
        <v>13843</v>
      </c>
      <c r="D152" s="25" t="s">
        <v>13842</v>
      </c>
      <c r="E152" s="42">
        <v>99251</v>
      </c>
      <c r="F152" s="24">
        <v>12</v>
      </c>
      <c r="G152" s="94">
        <v>17.953333333333333</v>
      </c>
      <c r="H152" s="76"/>
      <c r="I152" s="79">
        <f t="shared" si="5"/>
        <v>0</v>
      </c>
      <c r="J152" s="78" t="str">
        <f t="shared" si="4"/>
        <v/>
      </c>
    </row>
    <row r="153" spans="1:10">
      <c r="A153" s="25">
        <v>152</v>
      </c>
      <c r="B153" s="25" t="s">
        <v>1</v>
      </c>
      <c r="C153" s="25" t="s">
        <v>13841</v>
      </c>
      <c r="D153" s="25" t="s">
        <v>51</v>
      </c>
      <c r="E153" s="42">
        <v>99251</v>
      </c>
      <c r="F153" s="24">
        <v>15</v>
      </c>
      <c r="G153" s="94">
        <v>28.993333333333336</v>
      </c>
      <c r="H153" s="76"/>
      <c r="I153" s="79">
        <f t="shared" si="5"/>
        <v>0</v>
      </c>
      <c r="J153" s="78" t="str">
        <f t="shared" si="4"/>
        <v/>
      </c>
    </row>
    <row r="154" spans="1:10">
      <c r="A154" s="25">
        <v>153</v>
      </c>
      <c r="B154" s="25" t="s">
        <v>1</v>
      </c>
      <c r="C154" s="25" t="s">
        <v>13840</v>
      </c>
      <c r="D154" s="25" t="s">
        <v>13833</v>
      </c>
      <c r="E154" s="42">
        <v>99251</v>
      </c>
      <c r="F154" s="24">
        <v>5</v>
      </c>
      <c r="G154" s="94">
        <v>143.96666666666667</v>
      </c>
      <c r="H154" s="76"/>
      <c r="I154" s="79">
        <f t="shared" si="5"/>
        <v>0</v>
      </c>
      <c r="J154" s="78" t="str">
        <f t="shared" si="4"/>
        <v/>
      </c>
    </row>
    <row r="155" spans="1:10">
      <c r="A155" s="25">
        <v>154</v>
      </c>
      <c r="B155" s="25" t="s">
        <v>1</v>
      </c>
      <c r="C155" s="25" t="s">
        <v>13839</v>
      </c>
      <c r="D155" s="25" t="s">
        <v>13838</v>
      </c>
      <c r="E155" s="42">
        <v>99251</v>
      </c>
      <c r="F155" s="24">
        <v>10</v>
      </c>
      <c r="G155" s="94">
        <v>146.64000000000001</v>
      </c>
      <c r="H155" s="76"/>
      <c r="I155" s="79">
        <f t="shared" si="5"/>
        <v>0</v>
      </c>
      <c r="J155" s="78" t="str">
        <f t="shared" si="4"/>
        <v/>
      </c>
    </row>
    <row r="156" spans="1:10">
      <c r="A156" s="25">
        <v>155</v>
      </c>
      <c r="B156" s="25" t="s">
        <v>1</v>
      </c>
      <c r="C156" s="25" t="s">
        <v>6125</v>
      </c>
      <c r="D156" s="25" t="s">
        <v>2636</v>
      </c>
      <c r="E156" s="42">
        <v>74025</v>
      </c>
      <c r="F156" s="24">
        <v>50</v>
      </c>
      <c r="G156" s="94">
        <v>3.65</v>
      </c>
      <c r="H156" s="76"/>
      <c r="I156" s="79">
        <f t="shared" si="5"/>
        <v>0</v>
      </c>
      <c r="J156" s="78" t="str">
        <f t="shared" si="4"/>
        <v/>
      </c>
    </row>
    <row r="157" spans="1:10">
      <c r="A157" s="25">
        <v>156</v>
      </c>
      <c r="B157" s="25" t="s">
        <v>1</v>
      </c>
      <c r="C157" s="25" t="s">
        <v>13837</v>
      </c>
      <c r="D157" s="25" t="s">
        <v>13836</v>
      </c>
      <c r="E157" s="42">
        <v>99251</v>
      </c>
      <c r="F157" s="24">
        <v>10</v>
      </c>
      <c r="G157" s="94">
        <v>123.36666666666667</v>
      </c>
      <c r="H157" s="76"/>
      <c r="I157" s="79">
        <f t="shared" si="5"/>
        <v>0</v>
      </c>
      <c r="J157" s="78" t="str">
        <f t="shared" si="4"/>
        <v/>
      </c>
    </row>
    <row r="158" spans="1:10">
      <c r="A158" s="25">
        <v>157</v>
      </c>
      <c r="B158" s="25" t="s">
        <v>1</v>
      </c>
      <c r="C158" s="25" t="s">
        <v>13835</v>
      </c>
      <c r="D158" s="25" t="s">
        <v>13400</v>
      </c>
      <c r="E158" s="42">
        <v>99251</v>
      </c>
      <c r="F158" s="24">
        <v>42</v>
      </c>
      <c r="G158" s="94">
        <v>68.72</v>
      </c>
      <c r="H158" s="76"/>
      <c r="I158" s="79">
        <f t="shared" si="5"/>
        <v>0</v>
      </c>
      <c r="J158" s="78" t="str">
        <f t="shared" si="4"/>
        <v/>
      </c>
    </row>
    <row r="159" spans="1:10">
      <c r="A159" s="25">
        <v>158</v>
      </c>
      <c r="B159" s="25" t="s">
        <v>1</v>
      </c>
      <c r="C159" s="25" t="s">
        <v>13834</v>
      </c>
      <c r="D159" s="25" t="s">
        <v>13833</v>
      </c>
      <c r="E159" s="42">
        <v>99251</v>
      </c>
      <c r="F159" s="24">
        <v>31</v>
      </c>
      <c r="G159" s="94">
        <v>334.51333333333332</v>
      </c>
      <c r="H159" s="76"/>
      <c r="I159" s="79">
        <f t="shared" si="5"/>
        <v>0</v>
      </c>
      <c r="J159" s="78" t="str">
        <f t="shared" si="4"/>
        <v/>
      </c>
    </row>
    <row r="160" spans="1:10">
      <c r="A160" s="25">
        <v>159</v>
      </c>
      <c r="B160" s="25" t="s">
        <v>1</v>
      </c>
      <c r="C160" s="25" t="s">
        <v>13832</v>
      </c>
      <c r="D160" s="25" t="s">
        <v>13831</v>
      </c>
      <c r="E160" s="42">
        <v>99251</v>
      </c>
      <c r="F160" s="24">
        <v>5</v>
      </c>
      <c r="G160" s="94">
        <v>251.77333333333331</v>
      </c>
      <c r="H160" s="76"/>
      <c r="I160" s="79">
        <f t="shared" si="5"/>
        <v>0</v>
      </c>
      <c r="J160" s="78" t="str">
        <f t="shared" si="4"/>
        <v/>
      </c>
    </row>
    <row r="161" spans="1:10">
      <c r="A161" s="25">
        <v>160</v>
      </c>
      <c r="B161" s="25" t="s">
        <v>1</v>
      </c>
      <c r="C161" s="25" t="s">
        <v>13830</v>
      </c>
      <c r="D161" s="25" t="s">
        <v>13829</v>
      </c>
      <c r="E161" s="42">
        <v>99251</v>
      </c>
      <c r="F161" s="24">
        <v>20</v>
      </c>
      <c r="G161" s="94">
        <v>57.24</v>
      </c>
      <c r="H161" s="76"/>
      <c r="I161" s="79">
        <f t="shared" si="5"/>
        <v>0</v>
      </c>
      <c r="J161" s="78" t="str">
        <f t="shared" si="4"/>
        <v/>
      </c>
    </row>
    <row r="162" spans="1:10">
      <c r="A162" s="25">
        <v>161</v>
      </c>
      <c r="B162" s="25" t="s">
        <v>1</v>
      </c>
      <c r="C162" s="25" t="s">
        <v>13828</v>
      </c>
      <c r="D162" s="25" t="s">
        <v>13827</v>
      </c>
      <c r="E162" s="42">
        <v>99251</v>
      </c>
      <c r="F162" s="24">
        <v>30</v>
      </c>
      <c r="G162" s="94">
        <v>503.44666666666666</v>
      </c>
      <c r="H162" s="76"/>
      <c r="I162" s="79">
        <f t="shared" si="5"/>
        <v>0</v>
      </c>
      <c r="J162" s="78" t="str">
        <f t="shared" si="4"/>
        <v/>
      </c>
    </row>
    <row r="163" spans="1:10">
      <c r="A163" s="25">
        <v>162</v>
      </c>
      <c r="B163" s="25" t="s">
        <v>1</v>
      </c>
      <c r="C163" s="25" t="s">
        <v>13826</v>
      </c>
      <c r="D163" s="25" t="s">
        <v>13825</v>
      </c>
      <c r="E163" s="42">
        <v>99251</v>
      </c>
      <c r="F163" s="24">
        <v>37</v>
      </c>
      <c r="G163" s="94">
        <v>27.933333333333334</v>
      </c>
      <c r="H163" s="76"/>
      <c r="I163" s="79">
        <f t="shared" si="5"/>
        <v>0</v>
      </c>
      <c r="J163" s="78" t="str">
        <f t="shared" si="4"/>
        <v/>
      </c>
    </row>
    <row r="164" spans="1:10">
      <c r="A164" s="25">
        <v>163</v>
      </c>
      <c r="B164" s="25" t="s">
        <v>1</v>
      </c>
      <c r="C164" s="25" t="s">
        <v>13824</v>
      </c>
      <c r="D164" s="25" t="s">
        <v>13823</v>
      </c>
      <c r="E164" s="42">
        <v>99251</v>
      </c>
      <c r="F164" s="24">
        <v>5</v>
      </c>
      <c r="G164" s="94">
        <v>137.34333333333333</v>
      </c>
      <c r="H164" s="76"/>
      <c r="I164" s="79">
        <f t="shared" si="5"/>
        <v>0</v>
      </c>
      <c r="J164" s="78" t="str">
        <f t="shared" si="4"/>
        <v/>
      </c>
    </row>
    <row r="165" spans="1:10">
      <c r="A165" s="25">
        <v>164</v>
      </c>
      <c r="B165" s="25" t="s">
        <v>1</v>
      </c>
      <c r="C165" s="25" t="s">
        <v>13822</v>
      </c>
      <c r="D165" s="25" t="s">
        <v>13821</v>
      </c>
      <c r="E165" s="42">
        <v>99251</v>
      </c>
      <c r="F165" s="24">
        <v>5</v>
      </c>
      <c r="G165" s="94">
        <v>1516.5866666666668</v>
      </c>
      <c r="H165" s="76"/>
      <c r="I165" s="79">
        <f t="shared" si="5"/>
        <v>0</v>
      </c>
      <c r="J165" s="78" t="str">
        <f t="shared" si="4"/>
        <v/>
      </c>
    </row>
    <row r="166" spans="1:10">
      <c r="A166" s="25">
        <v>165</v>
      </c>
      <c r="B166" s="25" t="s">
        <v>1</v>
      </c>
      <c r="C166" s="25" t="s">
        <v>13820</v>
      </c>
      <c r="D166" s="25" t="s">
        <v>13819</v>
      </c>
      <c r="E166" s="42">
        <v>99251</v>
      </c>
      <c r="F166" s="24">
        <v>10</v>
      </c>
      <c r="G166" s="94">
        <v>76.296666666666667</v>
      </c>
      <c r="H166" s="76"/>
      <c r="I166" s="79">
        <f t="shared" si="5"/>
        <v>0</v>
      </c>
      <c r="J166" s="78" t="str">
        <f t="shared" si="4"/>
        <v/>
      </c>
    </row>
    <row r="167" spans="1:10">
      <c r="A167" s="25">
        <v>166</v>
      </c>
      <c r="B167" s="25" t="s">
        <v>1</v>
      </c>
      <c r="C167" s="25" t="s">
        <v>13818</v>
      </c>
      <c r="D167" s="25" t="s">
        <v>78</v>
      </c>
      <c r="E167" s="42">
        <v>99251</v>
      </c>
      <c r="F167" s="24">
        <v>11</v>
      </c>
      <c r="G167" s="94">
        <v>11.626666666666667</v>
      </c>
      <c r="H167" s="76"/>
      <c r="I167" s="79">
        <f t="shared" si="5"/>
        <v>0</v>
      </c>
      <c r="J167" s="78" t="str">
        <f t="shared" si="4"/>
        <v/>
      </c>
    </row>
    <row r="168" spans="1:10">
      <c r="A168" s="25">
        <v>167</v>
      </c>
      <c r="B168" s="25" t="s">
        <v>1</v>
      </c>
      <c r="C168" s="25" t="s">
        <v>13817</v>
      </c>
      <c r="D168" s="25" t="s">
        <v>78</v>
      </c>
      <c r="E168" s="42">
        <v>99251</v>
      </c>
      <c r="F168" s="24">
        <v>17</v>
      </c>
      <c r="G168" s="94">
        <v>45.45333333333334</v>
      </c>
      <c r="H168" s="76"/>
      <c r="I168" s="79">
        <f t="shared" si="5"/>
        <v>0</v>
      </c>
      <c r="J168" s="78" t="str">
        <f t="shared" si="4"/>
        <v/>
      </c>
    </row>
    <row r="169" spans="1:10">
      <c r="A169" s="25">
        <v>168</v>
      </c>
      <c r="B169" s="25" t="s">
        <v>1</v>
      </c>
      <c r="C169" s="25" t="s">
        <v>13816</v>
      </c>
      <c r="D169" s="25" t="s">
        <v>13815</v>
      </c>
      <c r="E169" s="42">
        <v>99251</v>
      </c>
      <c r="F169" s="24">
        <v>45</v>
      </c>
      <c r="G169" s="94">
        <v>13.25</v>
      </c>
      <c r="H169" s="76"/>
      <c r="I169" s="79">
        <f t="shared" si="5"/>
        <v>0</v>
      </c>
      <c r="J169" s="78" t="str">
        <f t="shared" si="4"/>
        <v/>
      </c>
    </row>
    <row r="170" spans="1:10">
      <c r="A170" s="25">
        <v>169</v>
      </c>
      <c r="B170" s="25" t="s">
        <v>1</v>
      </c>
      <c r="C170" s="25" t="s">
        <v>13814</v>
      </c>
      <c r="D170" s="25" t="s">
        <v>13813</v>
      </c>
      <c r="E170" s="42">
        <v>99251</v>
      </c>
      <c r="F170" s="24">
        <v>5</v>
      </c>
      <c r="G170" s="94">
        <v>404.13</v>
      </c>
      <c r="H170" s="76"/>
      <c r="I170" s="79">
        <f t="shared" si="5"/>
        <v>0</v>
      </c>
      <c r="J170" s="78" t="str">
        <f t="shared" si="4"/>
        <v/>
      </c>
    </row>
    <row r="171" spans="1:10">
      <c r="A171" s="25">
        <v>170</v>
      </c>
      <c r="B171" s="25" t="s">
        <v>1</v>
      </c>
      <c r="C171" s="25" t="s">
        <v>13812</v>
      </c>
      <c r="D171" s="25" t="s">
        <v>13811</v>
      </c>
      <c r="E171" s="42">
        <v>99251</v>
      </c>
      <c r="F171" s="24">
        <v>5</v>
      </c>
      <c r="G171" s="94">
        <v>42</v>
      </c>
      <c r="H171" s="76"/>
      <c r="I171" s="79">
        <f t="shared" si="5"/>
        <v>0</v>
      </c>
      <c r="J171" s="78" t="str">
        <f t="shared" si="4"/>
        <v/>
      </c>
    </row>
    <row r="172" spans="1:10">
      <c r="A172" s="25">
        <v>171</v>
      </c>
      <c r="B172" s="25" t="s">
        <v>1</v>
      </c>
      <c r="C172" s="25" t="s">
        <v>13810</v>
      </c>
      <c r="D172" s="25" t="s">
        <v>75</v>
      </c>
      <c r="E172" s="42">
        <v>99251</v>
      </c>
      <c r="F172" s="24">
        <v>46</v>
      </c>
      <c r="G172" s="94">
        <v>84.17</v>
      </c>
      <c r="H172" s="76"/>
      <c r="I172" s="79">
        <f t="shared" si="5"/>
        <v>0</v>
      </c>
      <c r="J172" s="78" t="str">
        <f t="shared" si="4"/>
        <v/>
      </c>
    </row>
    <row r="173" spans="1:10">
      <c r="A173" s="25">
        <v>172</v>
      </c>
      <c r="B173" s="25" t="s">
        <v>1</v>
      </c>
      <c r="C173" s="25" t="s">
        <v>13809</v>
      </c>
      <c r="D173" s="25" t="s">
        <v>13167</v>
      </c>
      <c r="E173" s="42">
        <v>74025</v>
      </c>
      <c r="F173" s="24">
        <v>85</v>
      </c>
      <c r="G173" s="94">
        <v>220</v>
      </c>
      <c r="H173" s="76"/>
      <c r="I173" s="79">
        <f t="shared" si="5"/>
        <v>0</v>
      </c>
      <c r="J173" s="78" t="str">
        <f t="shared" si="4"/>
        <v/>
      </c>
    </row>
    <row r="174" spans="1:10">
      <c r="A174" s="25">
        <v>173</v>
      </c>
      <c r="B174" s="25" t="s">
        <v>1</v>
      </c>
      <c r="C174" s="25" t="s">
        <v>13808</v>
      </c>
      <c r="D174" s="25" t="s">
        <v>13807</v>
      </c>
      <c r="E174" s="42" t="s">
        <v>12946</v>
      </c>
      <c r="F174" s="24">
        <v>60</v>
      </c>
      <c r="G174" s="94">
        <v>628.53</v>
      </c>
      <c r="H174" s="76"/>
      <c r="I174" s="79">
        <f t="shared" si="5"/>
        <v>0</v>
      </c>
      <c r="J174" s="78" t="str">
        <f t="shared" si="4"/>
        <v/>
      </c>
    </row>
    <row r="175" spans="1:10">
      <c r="A175" s="25">
        <v>174</v>
      </c>
      <c r="B175" s="25" t="s">
        <v>1</v>
      </c>
      <c r="C175" s="25" t="s">
        <v>13806</v>
      </c>
      <c r="D175" s="25" t="s">
        <v>13805</v>
      </c>
      <c r="E175" s="42" t="s">
        <v>12946</v>
      </c>
      <c r="F175" s="24">
        <v>60</v>
      </c>
      <c r="G175" s="94">
        <v>308.46666666666664</v>
      </c>
      <c r="H175" s="76"/>
      <c r="I175" s="79">
        <f t="shared" si="5"/>
        <v>0</v>
      </c>
      <c r="J175" s="78" t="str">
        <f t="shared" si="4"/>
        <v/>
      </c>
    </row>
    <row r="176" spans="1:10">
      <c r="A176" s="25">
        <v>175</v>
      </c>
      <c r="B176" s="25" t="s">
        <v>1</v>
      </c>
      <c r="C176" s="25" t="s">
        <v>13804</v>
      </c>
      <c r="D176" s="25" t="s">
        <v>13497</v>
      </c>
      <c r="E176" s="42">
        <v>13499</v>
      </c>
      <c r="F176" s="24">
        <v>5</v>
      </c>
      <c r="G176" s="94">
        <v>130</v>
      </c>
      <c r="H176" s="76"/>
      <c r="I176" s="79">
        <f t="shared" si="5"/>
        <v>0</v>
      </c>
      <c r="J176" s="78" t="str">
        <f t="shared" si="4"/>
        <v/>
      </c>
    </row>
    <row r="177" spans="1:10">
      <c r="A177" s="25">
        <v>176</v>
      </c>
      <c r="B177" s="25" t="s">
        <v>1</v>
      </c>
      <c r="C177" s="25" t="s">
        <v>13803</v>
      </c>
      <c r="D177" s="25" t="s">
        <v>2386</v>
      </c>
      <c r="E177" s="42">
        <v>83330</v>
      </c>
      <c r="F177" s="24">
        <v>6</v>
      </c>
      <c r="G177" s="94">
        <v>285</v>
      </c>
      <c r="H177" s="76"/>
      <c r="I177" s="79">
        <f t="shared" si="5"/>
        <v>0</v>
      </c>
      <c r="J177" s="78" t="str">
        <f t="shared" si="4"/>
        <v/>
      </c>
    </row>
    <row r="178" spans="1:10">
      <c r="A178" s="25">
        <v>177</v>
      </c>
      <c r="B178" s="25" t="s">
        <v>1</v>
      </c>
      <c r="C178" s="25" t="s">
        <v>13802</v>
      </c>
      <c r="D178" s="25" t="s">
        <v>13264</v>
      </c>
      <c r="E178" s="42">
        <v>13499</v>
      </c>
      <c r="F178" s="24">
        <v>5</v>
      </c>
      <c r="G178" s="94">
        <v>680</v>
      </c>
      <c r="H178" s="76"/>
      <c r="I178" s="79">
        <f t="shared" si="5"/>
        <v>0</v>
      </c>
      <c r="J178" s="78" t="str">
        <f t="shared" si="4"/>
        <v/>
      </c>
    </row>
    <row r="179" spans="1:10">
      <c r="A179" s="25">
        <v>178</v>
      </c>
      <c r="B179" s="25" t="s">
        <v>1</v>
      </c>
      <c r="C179" s="25" t="s">
        <v>13801</v>
      </c>
      <c r="D179" s="25" t="s">
        <v>13800</v>
      </c>
      <c r="E179" s="42">
        <v>73949</v>
      </c>
      <c r="F179" s="24">
        <v>5</v>
      </c>
      <c r="G179" s="94">
        <v>56.400000000000006</v>
      </c>
      <c r="H179" s="76"/>
      <c r="I179" s="79">
        <f t="shared" si="5"/>
        <v>0</v>
      </c>
      <c r="J179" s="78" t="str">
        <f t="shared" si="4"/>
        <v/>
      </c>
    </row>
    <row r="180" spans="1:10">
      <c r="A180" s="25">
        <v>179</v>
      </c>
      <c r="B180" s="25" t="s">
        <v>1</v>
      </c>
      <c r="C180" s="25" t="s">
        <v>13799</v>
      </c>
      <c r="D180" s="25" t="s">
        <v>612</v>
      </c>
      <c r="E180" s="42">
        <v>91929</v>
      </c>
      <c r="F180" s="24">
        <v>122</v>
      </c>
      <c r="G180" s="94">
        <v>130</v>
      </c>
      <c r="H180" s="76"/>
      <c r="I180" s="79">
        <f t="shared" si="5"/>
        <v>0</v>
      </c>
      <c r="J180" s="78" t="str">
        <f t="shared" si="4"/>
        <v/>
      </c>
    </row>
    <row r="181" spans="1:10">
      <c r="A181" s="25">
        <v>180</v>
      </c>
      <c r="B181" s="25" t="s">
        <v>1</v>
      </c>
      <c r="C181" s="25" t="s">
        <v>13798</v>
      </c>
      <c r="D181" s="25" t="s">
        <v>2430</v>
      </c>
      <c r="E181" s="42" t="s">
        <v>1955</v>
      </c>
      <c r="F181" s="24">
        <v>6</v>
      </c>
      <c r="G181" s="94">
        <v>100</v>
      </c>
      <c r="H181" s="76"/>
      <c r="I181" s="79">
        <f t="shared" si="5"/>
        <v>0</v>
      </c>
      <c r="J181" s="78" t="str">
        <f t="shared" si="4"/>
        <v/>
      </c>
    </row>
    <row r="182" spans="1:10">
      <c r="A182" s="25">
        <v>181</v>
      </c>
      <c r="B182" s="25" t="s">
        <v>1</v>
      </c>
      <c r="C182" s="25" t="s">
        <v>6076</v>
      </c>
      <c r="D182" s="25" t="s">
        <v>11097</v>
      </c>
      <c r="E182" s="42">
        <v>81350</v>
      </c>
      <c r="F182" s="24">
        <v>16</v>
      </c>
      <c r="G182" s="94">
        <v>4.9333333333333336</v>
      </c>
      <c r="H182" s="76"/>
      <c r="I182" s="79">
        <f t="shared" si="5"/>
        <v>0</v>
      </c>
      <c r="J182" s="78" t="str">
        <f t="shared" si="4"/>
        <v/>
      </c>
    </row>
    <row r="183" spans="1:10">
      <c r="A183" s="25">
        <v>182</v>
      </c>
      <c r="B183" s="25" t="s">
        <v>1</v>
      </c>
      <c r="C183" s="25" t="s">
        <v>6076</v>
      </c>
      <c r="D183" s="25" t="s">
        <v>12582</v>
      </c>
      <c r="E183" s="42">
        <v>33968</v>
      </c>
      <c r="F183" s="24">
        <v>5</v>
      </c>
      <c r="G183" s="94">
        <v>31.366666666666671</v>
      </c>
      <c r="H183" s="76"/>
      <c r="I183" s="79">
        <f t="shared" si="5"/>
        <v>0</v>
      </c>
      <c r="J183" s="78" t="str">
        <f t="shared" si="4"/>
        <v/>
      </c>
    </row>
    <row r="184" spans="1:10">
      <c r="A184" s="25">
        <v>183</v>
      </c>
      <c r="B184" s="25" t="s">
        <v>1</v>
      </c>
      <c r="C184" s="25" t="s">
        <v>13797</v>
      </c>
      <c r="D184" s="25" t="s">
        <v>75</v>
      </c>
      <c r="E184" s="42" t="s">
        <v>1034</v>
      </c>
      <c r="F184" s="24">
        <v>19</v>
      </c>
      <c r="G184" s="94">
        <v>13.24</v>
      </c>
      <c r="H184" s="76"/>
      <c r="I184" s="79">
        <f t="shared" si="5"/>
        <v>0</v>
      </c>
      <c r="J184" s="78" t="str">
        <f t="shared" si="4"/>
        <v/>
      </c>
    </row>
    <row r="185" spans="1:10">
      <c r="A185" s="25">
        <v>184</v>
      </c>
      <c r="B185" s="25" t="s">
        <v>1</v>
      </c>
      <c r="C185" s="25" t="s">
        <v>13796</v>
      </c>
      <c r="D185" s="25" t="s">
        <v>13795</v>
      </c>
      <c r="E185" s="42">
        <v>6090</v>
      </c>
      <c r="F185" s="24">
        <v>12</v>
      </c>
      <c r="G185" s="94">
        <v>7.48</v>
      </c>
      <c r="H185" s="76"/>
      <c r="I185" s="79">
        <f t="shared" si="5"/>
        <v>0</v>
      </c>
      <c r="J185" s="78" t="str">
        <f t="shared" si="4"/>
        <v/>
      </c>
    </row>
    <row r="186" spans="1:10">
      <c r="A186" s="25">
        <v>185</v>
      </c>
      <c r="B186" s="25" t="s">
        <v>1</v>
      </c>
      <c r="C186" s="25" t="s">
        <v>6070</v>
      </c>
      <c r="D186" s="25" t="s">
        <v>13794</v>
      </c>
      <c r="E186" s="42">
        <v>6090</v>
      </c>
      <c r="F186" s="24">
        <v>190</v>
      </c>
      <c r="G186" s="94">
        <v>7.48</v>
      </c>
      <c r="H186" s="76"/>
      <c r="I186" s="79">
        <f t="shared" si="5"/>
        <v>0</v>
      </c>
      <c r="J186" s="78" t="str">
        <f t="shared" si="4"/>
        <v/>
      </c>
    </row>
    <row r="187" spans="1:10">
      <c r="A187" s="25">
        <v>186</v>
      </c>
      <c r="B187" s="25" t="s">
        <v>1</v>
      </c>
      <c r="C187" s="25" t="s">
        <v>13793</v>
      </c>
      <c r="D187" s="25" t="s">
        <v>13792</v>
      </c>
      <c r="E187" s="42" t="s">
        <v>13791</v>
      </c>
      <c r="F187" s="24">
        <v>17</v>
      </c>
      <c r="G187" s="94">
        <v>44.51</v>
      </c>
      <c r="H187" s="76"/>
      <c r="I187" s="79">
        <f t="shared" si="5"/>
        <v>0</v>
      </c>
      <c r="J187" s="78" t="str">
        <f t="shared" si="4"/>
        <v/>
      </c>
    </row>
    <row r="188" spans="1:10">
      <c r="A188" s="25">
        <v>187</v>
      </c>
      <c r="B188" s="25" t="s">
        <v>1</v>
      </c>
      <c r="C188" s="25" t="s">
        <v>13790</v>
      </c>
      <c r="D188" s="25" t="s">
        <v>1490</v>
      </c>
      <c r="E188" s="42">
        <v>62064</v>
      </c>
      <c r="F188" s="24">
        <v>5</v>
      </c>
      <c r="G188" s="94">
        <v>1183.52</v>
      </c>
      <c r="H188" s="76"/>
      <c r="I188" s="79">
        <f t="shared" si="5"/>
        <v>0</v>
      </c>
      <c r="J188" s="78" t="str">
        <f t="shared" si="4"/>
        <v/>
      </c>
    </row>
    <row r="189" spans="1:10">
      <c r="A189" s="25">
        <v>188</v>
      </c>
      <c r="B189" s="25" t="s">
        <v>1</v>
      </c>
      <c r="C189" s="25" t="s">
        <v>13789</v>
      </c>
      <c r="D189" s="25" t="s">
        <v>1117</v>
      </c>
      <c r="E189" s="42">
        <v>62064</v>
      </c>
      <c r="F189" s="24">
        <v>15</v>
      </c>
      <c r="G189" s="94">
        <v>92.75</v>
      </c>
      <c r="H189" s="76"/>
      <c r="I189" s="79">
        <f t="shared" si="5"/>
        <v>0</v>
      </c>
      <c r="J189" s="78" t="str">
        <f t="shared" si="4"/>
        <v/>
      </c>
    </row>
    <row r="190" spans="1:10">
      <c r="A190" s="25">
        <v>189</v>
      </c>
      <c r="B190" s="25" t="s">
        <v>1</v>
      </c>
      <c r="C190" s="25" t="s">
        <v>13788</v>
      </c>
      <c r="D190" s="25" t="s">
        <v>876</v>
      </c>
      <c r="E190" s="42">
        <v>62064</v>
      </c>
      <c r="F190" s="24">
        <v>5</v>
      </c>
      <c r="G190" s="94">
        <v>268.2</v>
      </c>
      <c r="H190" s="76"/>
      <c r="I190" s="79">
        <f t="shared" si="5"/>
        <v>0</v>
      </c>
      <c r="J190" s="78" t="str">
        <f t="shared" si="4"/>
        <v/>
      </c>
    </row>
    <row r="191" spans="1:10">
      <c r="A191" s="25">
        <v>190</v>
      </c>
      <c r="B191" s="25" t="s">
        <v>1</v>
      </c>
      <c r="C191" s="25" t="s">
        <v>13787</v>
      </c>
      <c r="D191" s="25" t="s">
        <v>1282</v>
      </c>
      <c r="E191" s="42">
        <v>62064</v>
      </c>
      <c r="F191" s="24">
        <v>5</v>
      </c>
      <c r="G191" s="94">
        <v>57.23</v>
      </c>
      <c r="H191" s="76"/>
      <c r="I191" s="79">
        <f t="shared" si="5"/>
        <v>0</v>
      </c>
      <c r="J191" s="78" t="str">
        <f t="shared" si="4"/>
        <v/>
      </c>
    </row>
    <row r="192" spans="1:10">
      <c r="A192" s="25">
        <v>191</v>
      </c>
      <c r="B192" s="25" t="s">
        <v>1</v>
      </c>
      <c r="C192" s="25" t="s">
        <v>13786</v>
      </c>
      <c r="D192" s="25" t="s">
        <v>13785</v>
      </c>
      <c r="E192" s="42">
        <v>9445</v>
      </c>
      <c r="F192" s="24">
        <v>8</v>
      </c>
      <c r="G192" s="94">
        <v>32</v>
      </c>
      <c r="H192" s="76"/>
      <c r="I192" s="79">
        <f t="shared" si="5"/>
        <v>0</v>
      </c>
      <c r="J192" s="78" t="str">
        <f t="shared" si="4"/>
        <v/>
      </c>
    </row>
    <row r="193" spans="1:10">
      <c r="A193" s="25">
        <v>192</v>
      </c>
      <c r="B193" s="25" t="s">
        <v>1</v>
      </c>
      <c r="C193" s="25" t="s">
        <v>13784</v>
      </c>
      <c r="D193" s="25" t="s">
        <v>13783</v>
      </c>
      <c r="E193" s="42">
        <v>81840</v>
      </c>
      <c r="F193" s="24">
        <v>5</v>
      </c>
      <c r="G193" s="94">
        <v>741.00666666666655</v>
      </c>
      <c r="H193" s="76"/>
      <c r="I193" s="79">
        <f t="shared" si="5"/>
        <v>0</v>
      </c>
      <c r="J193" s="78" t="str">
        <f t="shared" si="4"/>
        <v/>
      </c>
    </row>
    <row r="194" spans="1:10">
      <c r="A194" s="25">
        <v>193</v>
      </c>
      <c r="B194" s="25" t="s">
        <v>1</v>
      </c>
      <c r="C194" s="25" t="s">
        <v>13782</v>
      </c>
      <c r="D194" s="25" t="s">
        <v>1282</v>
      </c>
      <c r="E194" s="42" t="s">
        <v>4251</v>
      </c>
      <c r="F194" s="24">
        <v>15</v>
      </c>
      <c r="G194" s="94">
        <v>61.17</v>
      </c>
      <c r="H194" s="76"/>
      <c r="I194" s="79">
        <f t="shared" si="5"/>
        <v>0</v>
      </c>
      <c r="J194" s="78" t="str">
        <f t="shared" ref="J194:J257" si="6">IF(H:H&gt;G:G, "Above Estimated Unit Price", "")</f>
        <v/>
      </c>
    </row>
    <row r="195" spans="1:10">
      <c r="A195" s="25">
        <v>194</v>
      </c>
      <c r="B195" s="25" t="s">
        <v>1</v>
      </c>
      <c r="C195" s="25" t="s">
        <v>13781</v>
      </c>
      <c r="D195" s="25" t="s">
        <v>12098</v>
      </c>
      <c r="E195" s="42">
        <v>74025</v>
      </c>
      <c r="F195" s="24">
        <v>5</v>
      </c>
      <c r="G195" s="94">
        <v>67</v>
      </c>
      <c r="H195" s="76"/>
      <c r="I195" s="79">
        <f t="shared" ref="I195:I258" si="7">H195*F195</f>
        <v>0</v>
      </c>
      <c r="J195" s="78" t="str">
        <f t="shared" si="6"/>
        <v/>
      </c>
    </row>
    <row r="196" spans="1:10">
      <c r="A196" s="25">
        <v>195</v>
      </c>
      <c r="B196" s="25" t="s">
        <v>1</v>
      </c>
      <c r="C196" s="25" t="s">
        <v>13780</v>
      </c>
      <c r="D196" s="25" t="s">
        <v>13779</v>
      </c>
      <c r="E196" s="42">
        <v>54572</v>
      </c>
      <c r="F196" s="24">
        <v>7</v>
      </c>
      <c r="G196" s="94">
        <v>416.01666666666665</v>
      </c>
      <c r="H196" s="76"/>
      <c r="I196" s="79">
        <f t="shared" si="7"/>
        <v>0</v>
      </c>
      <c r="J196" s="78" t="str">
        <f t="shared" si="6"/>
        <v/>
      </c>
    </row>
    <row r="197" spans="1:10">
      <c r="A197" s="25">
        <v>196</v>
      </c>
      <c r="B197" s="25" t="s">
        <v>1</v>
      </c>
      <c r="C197" s="25" t="s">
        <v>13778</v>
      </c>
      <c r="D197" s="25" t="s">
        <v>13777</v>
      </c>
      <c r="E197" s="42">
        <v>67245</v>
      </c>
      <c r="F197" s="24">
        <v>5</v>
      </c>
      <c r="G197" s="94">
        <v>738.78666666666675</v>
      </c>
      <c r="H197" s="76"/>
      <c r="I197" s="79">
        <f t="shared" si="7"/>
        <v>0</v>
      </c>
      <c r="J197" s="78" t="str">
        <f t="shared" si="6"/>
        <v/>
      </c>
    </row>
    <row r="198" spans="1:10">
      <c r="A198" s="25">
        <v>197</v>
      </c>
      <c r="B198" s="25" t="s">
        <v>1</v>
      </c>
      <c r="C198" s="25" t="s">
        <v>13778</v>
      </c>
      <c r="D198" s="25" t="s">
        <v>13777</v>
      </c>
      <c r="E198" s="42">
        <v>13499</v>
      </c>
      <c r="F198" s="24">
        <v>5</v>
      </c>
      <c r="G198" s="94">
        <v>457.08666666666664</v>
      </c>
      <c r="H198" s="76"/>
      <c r="I198" s="79">
        <f t="shared" si="7"/>
        <v>0</v>
      </c>
      <c r="J198" s="78" t="str">
        <f t="shared" si="6"/>
        <v/>
      </c>
    </row>
    <row r="199" spans="1:10">
      <c r="A199" s="25">
        <v>198</v>
      </c>
      <c r="B199" s="25" t="s">
        <v>1</v>
      </c>
      <c r="C199" s="25" t="s">
        <v>13776</v>
      </c>
      <c r="D199" s="25" t="s">
        <v>13775</v>
      </c>
      <c r="E199" s="42" t="s">
        <v>3024</v>
      </c>
      <c r="F199" s="24">
        <v>10</v>
      </c>
      <c r="G199" s="94">
        <v>8.2899999999999991</v>
      </c>
      <c r="H199" s="76"/>
      <c r="I199" s="79">
        <f t="shared" si="7"/>
        <v>0</v>
      </c>
      <c r="J199" s="78" t="str">
        <f t="shared" si="6"/>
        <v/>
      </c>
    </row>
    <row r="200" spans="1:10">
      <c r="A200" s="25">
        <v>199</v>
      </c>
      <c r="B200" s="25" t="s">
        <v>1</v>
      </c>
      <c r="C200" s="25" t="s">
        <v>5996</v>
      </c>
      <c r="D200" s="25" t="s">
        <v>113</v>
      </c>
      <c r="E200" s="42">
        <v>28548</v>
      </c>
      <c r="F200" s="24">
        <v>86</v>
      </c>
      <c r="G200" s="94">
        <v>1.68</v>
      </c>
      <c r="H200" s="76"/>
      <c r="I200" s="79">
        <f t="shared" si="7"/>
        <v>0</v>
      </c>
      <c r="J200" s="78" t="str">
        <f t="shared" si="6"/>
        <v/>
      </c>
    </row>
    <row r="201" spans="1:10">
      <c r="A201" s="25">
        <v>200</v>
      </c>
      <c r="B201" s="25" t="s">
        <v>1</v>
      </c>
      <c r="C201" s="25" t="s">
        <v>5995</v>
      </c>
      <c r="D201" s="25" t="s">
        <v>96</v>
      </c>
      <c r="E201" s="42">
        <v>31435</v>
      </c>
      <c r="F201" s="24">
        <v>5</v>
      </c>
      <c r="G201" s="94">
        <v>58.213333333333331</v>
      </c>
      <c r="H201" s="76"/>
      <c r="I201" s="79">
        <f t="shared" si="7"/>
        <v>0</v>
      </c>
      <c r="J201" s="78" t="str">
        <f t="shared" si="6"/>
        <v/>
      </c>
    </row>
    <row r="202" spans="1:10">
      <c r="A202" s="25">
        <v>201</v>
      </c>
      <c r="B202" s="25" t="s">
        <v>1</v>
      </c>
      <c r="C202" s="25" t="s">
        <v>5992</v>
      </c>
      <c r="D202" s="25" t="s">
        <v>13774</v>
      </c>
      <c r="E202" s="42" t="s">
        <v>2392</v>
      </c>
      <c r="F202" s="24">
        <v>15</v>
      </c>
      <c r="G202" s="94">
        <v>105.26666666666667</v>
      </c>
      <c r="H202" s="76"/>
      <c r="I202" s="79">
        <f t="shared" si="7"/>
        <v>0</v>
      </c>
      <c r="J202" s="78" t="str">
        <f t="shared" si="6"/>
        <v/>
      </c>
    </row>
    <row r="203" spans="1:10">
      <c r="A203" s="25">
        <v>202</v>
      </c>
      <c r="B203" s="25" t="s">
        <v>1</v>
      </c>
      <c r="C203" s="25" t="s">
        <v>5990</v>
      </c>
      <c r="D203" s="25" t="s">
        <v>13773</v>
      </c>
      <c r="E203" s="42">
        <v>31435</v>
      </c>
      <c r="F203" s="24">
        <v>5</v>
      </c>
      <c r="G203" s="94">
        <v>2733.55</v>
      </c>
      <c r="H203" s="76"/>
      <c r="I203" s="79">
        <f t="shared" si="7"/>
        <v>0</v>
      </c>
      <c r="J203" s="78" t="str">
        <f t="shared" si="6"/>
        <v/>
      </c>
    </row>
    <row r="204" spans="1:10">
      <c r="A204" s="25">
        <v>203</v>
      </c>
      <c r="B204" s="25" t="s">
        <v>1</v>
      </c>
      <c r="C204" s="25" t="s">
        <v>5983</v>
      </c>
      <c r="D204" s="25" t="s">
        <v>13198</v>
      </c>
      <c r="E204" s="42">
        <v>31435</v>
      </c>
      <c r="F204" s="24">
        <v>12</v>
      </c>
      <c r="G204" s="94">
        <v>35.393333333333338</v>
      </c>
      <c r="H204" s="76"/>
      <c r="I204" s="79">
        <f t="shared" si="7"/>
        <v>0</v>
      </c>
      <c r="J204" s="78" t="str">
        <f t="shared" si="6"/>
        <v/>
      </c>
    </row>
    <row r="205" spans="1:10">
      <c r="A205" s="25">
        <v>204</v>
      </c>
      <c r="B205" s="25" t="s">
        <v>1</v>
      </c>
      <c r="C205" s="25" t="s">
        <v>5981</v>
      </c>
      <c r="D205" s="25" t="s">
        <v>13772</v>
      </c>
      <c r="E205" s="42" t="s">
        <v>2392</v>
      </c>
      <c r="F205" s="24">
        <v>5</v>
      </c>
      <c r="G205" s="94">
        <v>580.77333333333343</v>
      </c>
      <c r="H205" s="76"/>
      <c r="I205" s="79">
        <f t="shared" si="7"/>
        <v>0</v>
      </c>
      <c r="J205" s="78" t="str">
        <f t="shared" si="6"/>
        <v/>
      </c>
    </row>
    <row r="206" spans="1:10">
      <c r="A206" s="25">
        <v>205</v>
      </c>
      <c r="B206" s="25" t="s">
        <v>1</v>
      </c>
      <c r="C206" s="25" t="s">
        <v>5977</v>
      </c>
      <c r="D206" s="25" t="s">
        <v>68</v>
      </c>
      <c r="E206" s="42">
        <v>31435</v>
      </c>
      <c r="F206" s="24">
        <v>5</v>
      </c>
      <c r="G206" s="94">
        <v>1021.36</v>
      </c>
      <c r="H206" s="76"/>
      <c r="I206" s="79">
        <f t="shared" si="7"/>
        <v>0</v>
      </c>
      <c r="J206" s="78" t="str">
        <f t="shared" si="6"/>
        <v/>
      </c>
    </row>
    <row r="207" spans="1:10">
      <c r="A207" s="25">
        <v>206</v>
      </c>
      <c r="B207" s="25" t="s">
        <v>1</v>
      </c>
      <c r="C207" s="25" t="s">
        <v>5976</v>
      </c>
      <c r="D207" s="25" t="s">
        <v>13771</v>
      </c>
      <c r="E207" s="42">
        <v>31435</v>
      </c>
      <c r="F207" s="24">
        <v>25</v>
      </c>
      <c r="G207" s="94">
        <v>266</v>
      </c>
      <c r="H207" s="76"/>
      <c r="I207" s="79">
        <f t="shared" si="7"/>
        <v>0</v>
      </c>
      <c r="J207" s="78" t="str">
        <f t="shared" si="6"/>
        <v/>
      </c>
    </row>
    <row r="208" spans="1:10">
      <c r="A208" s="25">
        <v>207</v>
      </c>
      <c r="B208" s="25" t="s">
        <v>1</v>
      </c>
      <c r="C208" s="25" t="s">
        <v>5974</v>
      </c>
      <c r="D208" s="25" t="s">
        <v>13770</v>
      </c>
      <c r="E208" s="42">
        <v>93953</v>
      </c>
      <c r="F208" s="24">
        <v>49</v>
      </c>
      <c r="G208" s="94">
        <v>243.21</v>
      </c>
      <c r="H208" s="76"/>
      <c r="I208" s="79">
        <f t="shared" si="7"/>
        <v>0</v>
      </c>
      <c r="J208" s="78" t="str">
        <f t="shared" si="6"/>
        <v/>
      </c>
    </row>
    <row r="209" spans="1:10">
      <c r="A209" s="25">
        <v>208</v>
      </c>
      <c r="B209" s="25" t="s">
        <v>1</v>
      </c>
      <c r="C209" s="25" t="s">
        <v>5969</v>
      </c>
      <c r="D209" s="25" t="s">
        <v>11990</v>
      </c>
      <c r="E209" s="42">
        <v>31435</v>
      </c>
      <c r="F209" s="24">
        <v>5</v>
      </c>
      <c r="G209" s="94">
        <v>619.5</v>
      </c>
      <c r="H209" s="76"/>
      <c r="I209" s="79">
        <f t="shared" si="7"/>
        <v>0</v>
      </c>
      <c r="J209" s="78" t="str">
        <f t="shared" si="6"/>
        <v/>
      </c>
    </row>
    <row r="210" spans="1:10">
      <c r="A210" s="25">
        <v>209</v>
      </c>
      <c r="B210" s="25" t="s">
        <v>1</v>
      </c>
      <c r="C210" s="25" t="s">
        <v>5967</v>
      </c>
      <c r="D210" s="25" t="s">
        <v>2017</v>
      </c>
      <c r="E210" s="42">
        <v>31435</v>
      </c>
      <c r="F210" s="24">
        <v>40</v>
      </c>
      <c r="G210" s="94">
        <v>32.549999999999997</v>
      </c>
      <c r="H210" s="76"/>
      <c r="I210" s="79">
        <f t="shared" si="7"/>
        <v>0</v>
      </c>
      <c r="J210" s="78" t="str">
        <f t="shared" si="6"/>
        <v/>
      </c>
    </row>
    <row r="211" spans="1:10">
      <c r="A211" s="25">
        <v>210</v>
      </c>
      <c r="B211" s="25" t="s">
        <v>1</v>
      </c>
      <c r="C211" s="25" t="s">
        <v>5966</v>
      </c>
      <c r="D211" s="25" t="s">
        <v>13769</v>
      </c>
      <c r="E211" s="42">
        <v>31435</v>
      </c>
      <c r="F211" s="24">
        <v>5</v>
      </c>
      <c r="G211" s="94">
        <v>585.99</v>
      </c>
      <c r="H211" s="76"/>
      <c r="I211" s="79">
        <f t="shared" si="7"/>
        <v>0</v>
      </c>
      <c r="J211" s="78" t="str">
        <f t="shared" si="6"/>
        <v/>
      </c>
    </row>
    <row r="212" spans="1:10">
      <c r="A212" s="25">
        <v>211</v>
      </c>
      <c r="B212" s="25" t="s">
        <v>1</v>
      </c>
      <c r="C212" s="25" t="s">
        <v>5963</v>
      </c>
      <c r="D212" s="25" t="s">
        <v>13768</v>
      </c>
      <c r="E212" s="42">
        <v>31435</v>
      </c>
      <c r="F212" s="24">
        <v>5</v>
      </c>
      <c r="G212" s="94">
        <v>93.573333333333323</v>
      </c>
      <c r="H212" s="76"/>
      <c r="I212" s="79">
        <f t="shared" si="7"/>
        <v>0</v>
      </c>
      <c r="J212" s="78" t="str">
        <f t="shared" si="6"/>
        <v/>
      </c>
    </row>
    <row r="213" spans="1:10">
      <c r="A213" s="25">
        <v>212</v>
      </c>
      <c r="B213" s="25" t="s">
        <v>1</v>
      </c>
      <c r="C213" s="25" t="s">
        <v>13767</v>
      </c>
      <c r="D213" s="25" t="s">
        <v>13766</v>
      </c>
      <c r="E213" s="42">
        <v>72914</v>
      </c>
      <c r="F213" s="24">
        <v>11</v>
      </c>
      <c r="G213" s="94">
        <v>325</v>
      </c>
      <c r="H213" s="76"/>
      <c r="I213" s="79">
        <f t="shared" si="7"/>
        <v>0</v>
      </c>
      <c r="J213" s="78" t="str">
        <f t="shared" si="6"/>
        <v/>
      </c>
    </row>
    <row r="214" spans="1:10">
      <c r="A214" s="25">
        <v>213</v>
      </c>
      <c r="B214" s="25" t="s">
        <v>1</v>
      </c>
      <c r="C214" s="25" t="s">
        <v>13765</v>
      </c>
      <c r="D214" s="25" t="s">
        <v>13764</v>
      </c>
      <c r="E214" s="42">
        <v>72914</v>
      </c>
      <c r="F214" s="24">
        <v>5</v>
      </c>
      <c r="G214" s="94">
        <v>191.1</v>
      </c>
      <c r="H214" s="76"/>
      <c r="I214" s="79">
        <f t="shared" si="7"/>
        <v>0</v>
      </c>
      <c r="J214" s="78" t="str">
        <f t="shared" si="6"/>
        <v/>
      </c>
    </row>
    <row r="215" spans="1:10">
      <c r="A215" s="25">
        <v>214</v>
      </c>
      <c r="B215" s="25" t="s">
        <v>1</v>
      </c>
      <c r="C215" s="25" t="s">
        <v>13763</v>
      </c>
      <c r="D215" s="25" t="s">
        <v>13762</v>
      </c>
      <c r="E215" s="42">
        <v>13499</v>
      </c>
      <c r="F215" s="24">
        <v>5</v>
      </c>
      <c r="G215" s="94">
        <v>61</v>
      </c>
      <c r="H215" s="76"/>
      <c r="I215" s="79">
        <f t="shared" si="7"/>
        <v>0</v>
      </c>
      <c r="J215" s="78" t="str">
        <f t="shared" si="6"/>
        <v/>
      </c>
    </row>
    <row r="216" spans="1:10">
      <c r="A216" s="25">
        <v>215</v>
      </c>
      <c r="B216" s="25" t="s">
        <v>1</v>
      </c>
      <c r="C216" s="25" t="s">
        <v>13761</v>
      </c>
      <c r="D216" s="25" t="s">
        <v>193</v>
      </c>
      <c r="E216" s="42">
        <v>13499</v>
      </c>
      <c r="F216" s="24">
        <v>9</v>
      </c>
      <c r="G216" s="94">
        <v>16.899999999999999</v>
      </c>
      <c r="H216" s="76"/>
      <c r="I216" s="79">
        <f t="shared" si="7"/>
        <v>0</v>
      </c>
      <c r="J216" s="78" t="str">
        <f t="shared" si="6"/>
        <v/>
      </c>
    </row>
    <row r="217" spans="1:10">
      <c r="A217" s="25">
        <v>216</v>
      </c>
      <c r="B217" s="25" t="s">
        <v>1</v>
      </c>
      <c r="C217" s="25" t="s">
        <v>13760</v>
      </c>
      <c r="D217" s="25" t="s">
        <v>13089</v>
      </c>
      <c r="E217" s="42">
        <v>13499</v>
      </c>
      <c r="F217" s="24">
        <v>5</v>
      </c>
      <c r="G217" s="94">
        <v>126.46</v>
      </c>
      <c r="H217" s="76"/>
      <c r="I217" s="79">
        <f t="shared" si="7"/>
        <v>0</v>
      </c>
      <c r="J217" s="78" t="str">
        <f t="shared" si="6"/>
        <v/>
      </c>
    </row>
    <row r="218" spans="1:10">
      <c r="A218" s="25">
        <v>217</v>
      </c>
      <c r="B218" s="25" t="s">
        <v>1</v>
      </c>
      <c r="C218" s="25" t="s">
        <v>13759</v>
      </c>
      <c r="D218" s="25" t="s">
        <v>13089</v>
      </c>
      <c r="E218" s="42">
        <v>13499</v>
      </c>
      <c r="F218" s="24">
        <v>12</v>
      </c>
      <c r="G218" s="94">
        <v>3500</v>
      </c>
      <c r="H218" s="76"/>
      <c r="I218" s="79">
        <f t="shared" si="7"/>
        <v>0</v>
      </c>
      <c r="J218" s="78" t="str">
        <f t="shared" si="6"/>
        <v/>
      </c>
    </row>
    <row r="219" spans="1:10">
      <c r="A219" s="25">
        <v>218</v>
      </c>
      <c r="B219" s="25" t="s">
        <v>1</v>
      </c>
      <c r="C219" s="25" t="s">
        <v>13758</v>
      </c>
      <c r="D219" s="25" t="s">
        <v>2386</v>
      </c>
      <c r="E219" s="42">
        <v>13499</v>
      </c>
      <c r="F219" s="24">
        <v>5</v>
      </c>
      <c r="G219" s="94">
        <v>67.126666666666665</v>
      </c>
      <c r="H219" s="76"/>
      <c r="I219" s="79">
        <f t="shared" si="7"/>
        <v>0</v>
      </c>
      <c r="J219" s="78" t="str">
        <f t="shared" si="6"/>
        <v/>
      </c>
    </row>
    <row r="220" spans="1:10">
      <c r="A220" s="25">
        <v>219</v>
      </c>
      <c r="B220" s="25" t="s">
        <v>1</v>
      </c>
      <c r="C220" s="25" t="s">
        <v>13757</v>
      </c>
      <c r="D220" s="25" t="s">
        <v>13756</v>
      </c>
      <c r="E220" s="42" t="s">
        <v>13755</v>
      </c>
      <c r="F220" s="24">
        <v>5</v>
      </c>
      <c r="G220" s="94">
        <v>2596.4499999999998</v>
      </c>
      <c r="H220" s="76"/>
      <c r="I220" s="79">
        <f t="shared" si="7"/>
        <v>0</v>
      </c>
      <c r="J220" s="78" t="str">
        <f t="shared" si="6"/>
        <v/>
      </c>
    </row>
    <row r="221" spans="1:10">
      <c r="A221" s="25">
        <v>220</v>
      </c>
      <c r="B221" s="25" t="s">
        <v>1</v>
      </c>
      <c r="C221" s="25" t="s">
        <v>5891</v>
      </c>
      <c r="D221" s="25" t="s">
        <v>13754</v>
      </c>
      <c r="E221" s="42">
        <v>74025</v>
      </c>
      <c r="F221" s="24">
        <v>10</v>
      </c>
      <c r="G221" s="94">
        <v>1627.55</v>
      </c>
      <c r="H221" s="76"/>
      <c r="I221" s="79">
        <f t="shared" si="7"/>
        <v>0</v>
      </c>
      <c r="J221" s="78" t="str">
        <f t="shared" si="6"/>
        <v/>
      </c>
    </row>
    <row r="222" spans="1:10">
      <c r="A222" s="25">
        <v>221</v>
      </c>
      <c r="B222" s="25" t="s">
        <v>1</v>
      </c>
      <c r="C222" s="25" t="s">
        <v>13753</v>
      </c>
      <c r="D222" s="25" t="s">
        <v>13752</v>
      </c>
      <c r="E222" s="42">
        <v>74025</v>
      </c>
      <c r="F222" s="24">
        <v>8</v>
      </c>
      <c r="G222" s="94">
        <v>23.5</v>
      </c>
      <c r="H222" s="76"/>
      <c r="I222" s="79">
        <f t="shared" si="7"/>
        <v>0</v>
      </c>
      <c r="J222" s="78" t="str">
        <f t="shared" si="6"/>
        <v/>
      </c>
    </row>
    <row r="223" spans="1:10">
      <c r="A223" s="25">
        <v>222</v>
      </c>
      <c r="B223" s="25" t="s">
        <v>1</v>
      </c>
      <c r="C223" s="25" t="s">
        <v>13751</v>
      </c>
      <c r="D223" s="25" t="s">
        <v>13750</v>
      </c>
      <c r="E223" s="42">
        <v>74025</v>
      </c>
      <c r="F223" s="24">
        <v>5</v>
      </c>
      <c r="G223" s="94">
        <v>28.5</v>
      </c>
      <c r="H223" s="76"/>
      <c r="I223" s="79">
        <f t="shared" si="7"/>
        <v>0</v>
      </c>
      <c r="J223" s="78" t="str">
        <f t="shared" si="6"/>
        <v/>
      </c>
    </row>
    <row r="224" spans="1:10">
      <c r="A224" s="25">
        <v>223</v>
      </c>
      <c r="B224" s="25" t="s">
        <v>1</v>
      </c>
      <c r="C224" s="25" t="s">
        <v>13749</v>
      </c>
      <c r="D224" s="25" t="s">
        <v>13748</v>
      </c>
      <c r="E224" s="42">
        <v>74025</v>
      </c>
      <c r="F224" s="24">
        <v>5</v>
      </c>
      <c r="G224" s="94">
        <v>100</v>
      </c>
      <c r="H224" s="76"/>
      <c r="I224" s="79">
        <f t="shared" si="7"/>
        <v>0</v>
      </c>
      <c r="J224" s="78" t="str">
        <f t="shared" si="6"/>
        <v/>
      </c>
    </row>
    <row r="225" spans="1:10">
      <c r="A225" s="25">
        <v>224</v>
      </c>
      <c r="B225" s="25" t="s">
        <v>1</v>
      </c>
      <c r="C225" s="25" t="s">
        <v>13747</v>
      </c>
      <c r="D225" s="25" t="s">
        <v>13746</v>
      </c>
      <c r="E225" s="42">
        <v>55787</v>
      </c>
      <c r="F225" s="24">
        <v>68</v>
      </c>
      <c r="G225" s="94">
        <v>42.5</v>
      </c>
      <c r="H225" s="76"/>
      <c r="I225" s="79">
        <f t="shared" si="7"/>
        <v>0</v>
      </c>
      <c r="J225" s="78" t="str">
        <f t="shared" si="6"/>
        <v/>
      </c>
    </row>
    <row r="226" spans="1:10">
      <c r="A226" s="25">
        <v>225</v>
      </c>
      <c r="B226" s="25" t="s">
        <v>1</v>
      </c>
      <c r="C226" s="25" t="s">
        <v>5882</v>
      </c>
      <c r="D226" s="25" t="s">
        <v>600</v>
      </c>
      <c r="E226" s="42">
        <v>2289</v>
      </c>
      <c r="F226" s="24">
        <v>5</v>
      </c>
      <c r="G226" s="94">
        <v>95.96</v>
      </c>
      <c r="H226" s="76"/>
      <c r="I226" s="79">
        <f t="shared" si="7"/>
        <v>0</v>
      </c>
      <c r="J226" s="78" t="str">
        <f t="shared" si="6"/>
        <v/>
      </c>
    </row>
    <row r="227" spans="1:10">
      <c r="A227" s="25">
        <v>226</v>
      </c>
      <c r="B227" s="25" t="s">
        <v>1</v>
      </c>
      <c r="C227" s="25" t="s">
        <v>12564</v>
      </c>
      <c r="D227" s="25" t="s">
        <v>12098</v>
      </c>
      <c r="E227" s="42">
        <v>81349</v>
      </c>
      <c r="F227" s="24">
        <v>9</v>
      </c>
      <c r="G227" s="94">
        <v>9.7966666666666669</v>
      </c>
      <c r="H227" s="76"/>
      <c r="I227" s="79">
        <f t="shared" si="7"/>
        <v>0</v>
      </c>
      <c r="J227" s="78" t="str">
        <f t="shared" si="6"/>
        <v/>
      </c>
    </row>
    <row r="228" spans="1:10">
      <c r="A228" s="25">
        <v>227</v>
      </c>
      <c r="B228" s="25" t="s">
        <v>1</v>
      </c>
      <c r="C228" s="25" t="s">
        <v>13745</v>
      </c>
      <c r="D228" s="25" t="s">
        <v>13744</v>
      </c>
      <c r="E228" s="42">
        <v>82647</v>
      </c>
      <c r="F228" s="24">
        <v>7</v>
      </c>
      <c r="G228" s="94">
        <v>17.473333333333333</v>
      </c>
      <c r="H228" s="76"/>
      <c r="I228" s="79">
        <f t="shared" si="7"/>
        <v>0</v>
      </c>
      <c r="J228" s="78" t="str">
        <f t="shared" si="6"/>
        <v/>
      </c>
    </row>
    <row r="229" spans="1:10">
      <c r="A229" s="25">
        <v>228</v>
      </c>
      <c r="B229" s="25" t="s">
        <v>1</v>
      </c>
      <c r="C229" s="25" t="s">
        <v>13743</v>
      </c>
      <c r="D229" s="25" t="s">
        <v>574</v>
      </c>
      <c r="E229" s="42">
        <v>82647</v>
      </c>
      <c r="F229" s="24">
        <v>15</v>
      </c>
      <c r="G229" s="94">
        <v>22.436666666666667</v>
      </c>
      <c r="H229" s="76"/>
      <c r="I229" s="79">
        <f t="shared" si="7"/>
        <v>0</v>
      </c>
      <c r="J229" s="78" t="str">
        <f t="shared" si="6"/>
        <v/>
      </c>
    </row>
    <row r="230" spans="1:10">
      <c r="A230" s="25">
        <v>229</v>
      </c>
      <c r="B230" s="25" t="s">
        <v>1</v>
      </c>
      <c r="C230" s="25" t="s">
        <v>5873</v>
      </c>
      <c r="D230" s="25" t="s">
        <v>13742</v>
      </c>
      <c r="E230" s="42">
        <v>25693</v>
      </c>
      <c r="F230" s="24">
        <v>5</v>
      </c>
      <c r="G230" s="94">
        <v>13297</v>
      </c>
      <c r="H230" s="76"/>
      <c r="I230" s="79">
        <f t="shared" si="7"/>
        <v>0</v>
      </c>
      <c r="J230" s="78" t="str">
        <f t="shared" si="6"/>
        <v/>
      </c>
    </row>
    <row r="231" spans="1:10">
      <c r="A231" s="25">
        <v>230</v>
      </c>
      <c r="B231" s="25" t="s">
        <v>1</v>
      </c>
      <c r="C231" s="25" t="s">
        <v>13741</v>
      </c>
      <c r="D231" s="25" t="s">
        <v>9723</v>
      </c>
      <c r="E231" s="42">
        <v>624</v>
      </c>
      <c r="F231" s="24">
        <v>35</v>
      </c>
      <c r="G231" s="94">
        <v>315.06</v>
      </c>
      <c r="H231" s="76"/>
      <c r="I231" s="79">
        <f t="shared" si="7"/>
        <v>0</v>
      </c>
      <c r="J231" s="78" t="str">
        <f t="shared" si="6"/>
        <v/>
      </c>
    </row>
    <row r="232" spans="1:10">
      <c r="A232" s="25">
        <v>231</v>
      </c>
      <c r="B232" s="25" t="s">
        <v>1</v>
      </c>
      <c r="C232" s="25" t="s">
        <v>13740</v>
      </c>
      <c r="D232" s="25" t="s">
        <v>13739</v>
      </c>
      <c r="E232" s="42">
        <v>624</v>
      </c>
      <c r="F232" s="24">
        <v>28</v>
      </c>
      <c r="G232" s="94">
        <v>299.92</v>
      </c>
      <c r="H232" s="76"/>
      <c r="I232" s="79">
        <f t="shared" si="7"/>
        <v>0</v>
      </c>
      <c r="J232" s="78" t="str">
        <f t="shared" si="6"/>
        <v/>
      </c>
    </row>
    <row r="233" spans="1:10">
      <c r="A233" s="25">
        <v>232</v>
      </c>
      <c r="B233" s="25" t="s">
        <v>1</v>
      </c>
      <c r="C233" s="25" t="s">
        <v>13738</v>
      </c>
      <c r="D233" s="25" t="s">
        <v>13737</v>
      </c>
      <c r="E233" s="42">
        <v>72914</v>
      </c>
      <c r="F233" s="24">
        <v>5</v>
      </c>
      <c r="G233" s="94">
        <v>3388</v>
      </c>
      <c r="H233" s="76"/>
      <c r="I233" s="79">
        <f t="shared" si="7"/>
        <v>0</v>
      </c>
      <c r="J233" s="78" t="str">
        <f t="shared" si="6"/>
        <v/>
      </c>
    </row>
    <row r="234" spans="1:10">
      <c r="A234" s="25">
        <v>233</v>
      </c>
      <c r="B234" s="25" t="s">
        <v>1</v>
      </c>
      <c r="C234" s="25" t="s">
        <v>5831</v>
      </c>
      <c r="D234" s="25" t="s">
        <v>237</v>
      </c>
      <c r="E234" s="42" t="s">
        <v>2392</v>
      </c>
      <c r="F234" s="24">
        <v>213</v>
      </c>
      <c r="G234" s="94">
        <v>61.193333333333335</v>
      </c>
      <c r="H234" s="76"/>
      <c r="I234" s="79">
        <f t="shared" si="7"/>
        <v>0</v>
      </c>
      <c r="J234" s="78" t="str">
        <f t="shared" si="6"/>
        <v/>
      </c>
    </row>
    <row r="235" spans="1:10">
      <c r="A235" s="25">
        <v>234</v>
      </c>
      <c r="B235" s="25" t="s">
        <v>1</v>
      </c>
      <c r="C235" s="25" t="s">
        <v>5819</v>
      </c>
      <c r="D235" s="25" t="s">
        <v>1556</v>
      </c>
      <c r="E235" s="42">
        <v>198</v>
      </c>
      <c r="F235" s="24">
        <v>5</v>
      </c>
      <c r="G235" s="94">
        <v>614</v>
      </c>
      <c r="H235" s="76"/>
      <c r="I235" s="79">
        <f t="shared" si="7"/>
        <v>0</v>
      </c>
      <c r="J235" s="78" t="str">
        <f t="shared" si="6"/>
        <v/>
      </c>
    </row>
    <row r="236" spans="1:10">
      <c r="A236" s="25">
        <v>235</v>
      </c>
      <c r="B236" s="25" t="s">
        <v>1</v>
      </c>
      <c r="C236" s="25" t="s">
        <v>13736</v>
      </c>
      <c r="D236" s="25" t="s">
        <v>1435</v>
      </c>
      <c r="E236" s="42">
        <v>198</v>
      </c>
      <c r="F236" s="24">
        <v>5</v>
      </c>
      <c r="G236" s="94">
        <v>2439.6999999999998</v>
      </c>
      <c r="H236" s="76"/>
      <c r="I236" s="79">
        <f t="shared" si="7"/>
        <v>0</v>
      </c>
      <c r="J236" s="78" t="str">
        <f t="shared" si="6"/>
        <v/>
      </c>
    </row>
    <row r="237" spans="1:10">
      <c r="A237" s="25">
        <v>236</v>
      </c>
      <c r="B237" s="25" t="s">
        <v>1</v>
      </c>
      <c r="C237" s="25" t="s">
        <v>5809</v>
      </c>
      <c r="D237" s="25" t="s">
        <v>13735</v>
      </c>
      <c r="E237" s="42">
        <v>198</v>
      </c>
      <c r="F237" s="24">
        <v>5</v>
      </c>
      <c r="G237" s="94">
        <v>477.5</v>
      </c>
      <c r="H237" s="76"/>
      <c r="I237" s="79">
        <f t="shared" si="7"/>
        <v>0</v>
      </c>
      <c r="J237" s="78" t="str">
        <f t="shared" si="6"/>
        <v/>
      </c>
    </row>
    <row r="238" spans="1:10">
      <c r="A238" s="25">
        <v>237</v>
      </c>
      <c r="B238" s="25" t="s">
        <v>1</v>
      </c>
      <c r="C238" s="25" t="s">
        <v>13734</v>
      </c>
      <c r="D238" s="25" t="s">
        <v>2318</v>
      </c>
      <c r="E238" s="42">
        <v>81579</v>
      </c>
      <c r="F238" s="24">
        <v>10</v>
      </c>
      <c r="G238" s="94">
        <v>77.95</v>
      </c>
      <c r="H238" s="76"/>
      <c r="I238" s="79">
        <f t="shared" si="7"/>
        <v>0</v>
      </c>
      <c r="J238" s="78" t="str">
        <f t="shared" si="6"/>
        <v/>
      </c>
    </row>
    <row r="239" spans="1:10">
      <c r="A239" s="25">
        <v>238</v>
      </c>
      <c r="B239" s="25" t="s">
        <v>1</v>
      </c>
      <c r="C239" s="25" t="s">
        <v>5800</v>
      </c>
      <c r="D239" s="25" t="s">
        <v>13733</v>
      </c>
      <c r="E239" s="42">
        <v>198</v>
      </c>
      <c r="F239" s="24">
        <v>6</v>
      </c>
      <c r="G239" s="94">
        <v>59.8</v>
      </c>
      <c r="H239" s="76"/>
      <c r="I239" s="79">
        <f t="shared" si="7"/>
        <v>0</v>
      </c>
      <c r="J239" s="78" t="str">
        <f t="shared" si="6"/>
        <v/>
      </c>
    </row>
    <row r="240" spans="1:10">
      <c r="A240" s="25">
        <v>239</v>
      </c>
      <c r="B240" s="25" t="s">
        <v>1</v>
      </c>
      <c r="C240" s="25" t="s">
        <v>10694</v>
      </c>
      <c r="D240" s="25" t="s">
        <v>1202</v>
      </c>
      <c r="E240" s="42" t="s">
        <v>10693</v>
      </c>
      <c r="F240" s="24">
        <v>50</v>
      </c>
      <c r="G240" s="94">
        <v>2.0566666666666666</v>
      </c>
      <c r="H240" s="76"/>
      <c r="I240" s="79">
        <f t="shared" si="7"/>
        <v>0</v>
      </c>
      <c r="J240" s="78" t="str">
        <f t="shared" si="6"/>
        <v/>
      </c>
    </row>
    <row r="241" spans="1:10">
      <c r="A241" s="25">
        <v>240</v>
      </c>
      <c r="B241" s="25" t="s">
        <v>1</v>
      </c>
      <c r="C241" s="25" t="s">
        <v>5796</v>
      </c>
      <c r="D241" s="25" t="s">
        <v>9793</v>
      </c>
      <c r="E241" s="42">
        <v>198</v>
      </c>
      <c r="F241" s="24">
        <v>12</v>
      </c>
      <c r="G241" s="94">
        <v>712.37</v>
      </c>
      <c r="H241" s="76"/>
      <c r="I241" s="79">
        <f t="shared" si="7"/>
        <v>0</v>
      </c>
      <c r="J241" s="78" t="str">
        <f t="shared" si="6"/>
        <v/>
      </c>
    </row>
    <row r="242" spans="1:10">
      <c r="A242" s="25">
        <v>241</v>
      </c>
      <c r="B242" s="25" t="s">
        <v>1</v>
      </c>
      <c r="C242" s="25" t="s">
        <v>5793</v>
      </c>
      <c r="D242" s="25" t="s">
        <v>13732</v>
      </c>
      <c r="E242" s="42">
        <v>198</v>
      </c>
      <c r="F242" s="24">
        <v>5</v>
      </c>
      <c r="G242" s="94">
        <v>502.39</v>
      </c>
      <c r="H242" s="76"/>
      <c r="I242" s="79">
        <f t="shared" si="7"/>
        <v>0</v>
      </c>
      <c r="J242" s="78" t="str">
        <f t="shared" si="6"/>
        <v/>
      </c>
    </row>
    <row r="243" spans="1:10">
      <c r="A243" s="25">
        <v>242</v>
      </c>
      <c r="B243" s="25" t="s">
        <v>1</v>
      </c>
      <c r="C243" s="25" t="s">
        <v>13731</v>
      </c>
      <c r="D243" s="25" t="s">
        <v>13730</v>
      </c>
      <c r="E243" s="42">
        <v>13499</v>
      </c>
      <c r="F243" s="24">
        <v>13</v>
      </c>
      <c r="G243" s="94">
        <v>165</v>
      </c>
      <c r="H243" s="76"/>
      <c r="I243" s="79">
        <f t="shared" si="7"/>
        <v>0</v>
      </c>
      <c r="J243" s="78" t="str">
        <f t="shared" si="6"/>
        <v/>
      </c>
    </row>
    <row r="244" spans="1:10">
      <c r="A244" s="25">
        <v>243</v>
      </c>
      <c r="B244" s="25" t="s">
        <v>1</v>
      </c>
      <c r="C244" s="25" t="s">
        <v>5774</v>
      </c>
      <c r="D244" s="25" t="s">
        <v>12690</v>
      </c>
      <c r="E244" s="42">
        <v>198</v>
      </c>
      <c r="F244" s="24">
        <v>20</v>
      </c>
      <c r="G244" s="94">
        <v>473.02666666666664</v>
      </c>
      <c r="H244" s="76"/>
      <c r="I244" s="79">
        <f t="shared" si="7"/>
        <v>0</v>
      </c>
      <c r="J244" s="78" t="str">
        <f t="shared" si="6"/>
        <v/>
      </c>
    </row>
    <row r="245" spans="1:10">
      <c r="A245" s="25">
        <v>244</v>
      </c>
      <c r="B245" s="25" t="s">
        <v>1</v>
      </c>
      <c r="C245" s="25" t="s">
        <v>5757</v>
      </c>
      <c r="D245" s="25" t="s">
        <v>657</v>
      </c>
      <c r="E245" s="42">
        <v>198</v>
      </c>
      <c r="F245" s="24">
        <v>10</v>
      </c>
      <c r="G245" s="94">
        <v>307.77999999999997</v>
      </c>
      <c r="H245" s="76"/>
      <c r="I245" s="79">
        <f t="shared" si="7"/>
        <v>0</v>
      </c>
      <c r="J245" s="78" t="str">
        <f t="shared" si="6"/>
        <v/>
      </c>
    </row>
    <row r="246" spans="1:10">
      <c r="A246" s="25">
        <v>245</v>
      </c>
      <c r="B246" s="25" t="s">
        <v>1</v>
      </c>
      <c r="C246" s="25" t="s">
        <v>13729</v>
      </c>
      <c r="D246" s="25" t="s">
        <v>1562</v>
      </c>
      <c r="E246" s="42">
        <v>198</v>
      </c>
      <c r="F246" s="24">
        <v>5</v>
      </c>
      <c r="G246" s="94">
        <v>3342.4</v>
      </c>
      <c r="H246" s="76"/>
      <c r="I246" s="79">
        <f t="shared" si="7"/>
        <v>0</v>
      </c>
      <c r="J246" s="78" t="str">
        <f t="shared" si="6"/>
        <v/>
      </c>
    </row>
    <row r="247" spans="1:10">
      <c r="A247" s="25">
        <v>246</v>
      </c>
      <c r="B247" s="25" t="s">
        <v>1</v>
      </c>
      <c r="C247" s="25" t="s">
        <v>5737</v>
      </c>
      <c r="D247" s="25" t="s">
        <v>78</v>
      </c>
      <c r="E247" s="42">
        <v>198</v>
      </c>
      <c r="F247" s="24">
        <v>6</v>
      </c>
      <c r="G247" s="94">
        <v>141</v>
      </c>
      <c r="H247" s="76"/>
      <c r="I247" s="79">
        <f t="shared" si="7"/>
        <v>0</v>
      </c>
      <c r="J247" s="78" t="str">
        <f t="shared" si="6"/>
        <v/>
      </c>
    </row>
    <row r="248" spans="1:10">
      <c r="A248" s="25">
        <v>247</v>
      </c>
      <c r="B248" s="25" t="s">
        <v>1</v>
      </c>
      <c r="C248" s="25" t="s">
        <v>13728</v>
      </c>
      <c r="D248" s="25" t="s">
        <v>12075</v>
      </c>
      <c r="E248" s="42" t="s">
        <v>3024</v>
      </c>
      <c r="F248" s="24">
        <v>5</v>
      </c>
      <c r="G248" s="94">
        <v>213.87</v>
      </c>
      <c r="H248" s="76"/>
      <c r="I248" s="79">
        <f t="shared" si="7"/>
        <v>0</v>
      </c>
      <c r="J248" s="78" t="str">
        <f t="shared" si="6"/>
        <v/>
      </c>
    </row>
    <row r="249" spans="1:10">
      <c r="A249" s="25">
        <v>248</v>
      </c>
      <c r="B249" s="25" t="s">
        <v>1</v>
      </c>
      <c r="C249" s="25" t="s">
        <v>13727</v>
      </c>
      <c r="D249" s="25" t="s">
        <v>13726</v>
      </c>
      <c r="E249" s="42" t="s">
        <v>3024</v>
      </c>
      <c r="F249" s="24">
        <v>5</v>
      </c>
      <c r="G249" s="94">
        <v>54.55</v>
      </c>
      <c r="H249" s="76"/>
      <c r="I249" s="79">
        <f t="shared" si="7"/>
        <v>0</v>
      </c>
      <c r="J249" s="78" t="str">
        <f t="shared" si="6"/>
        <v/>
      </c>
    </row>
    <row r="250" spans="1:10">
      <c r="A250" s="25">
        <v>249</v>
      </c>
      <c r="B250" s="25" t="s">
        <v>1</v>
      </c>
      <c r="C250" s="25" t="s">
        <v>13725</v>
      </c>
      <c r="D250" s="25" t="s">
        <v>2162</v>
      </c>
      <c r="E250" s="42" t="s">
        <v>3024</v>
      </c>
      <c r="F250" s="24">
        <v>5</v>
      </c>
      <c r="G250" s="94">
        <v>37.590000000000003</v>
      </c>
      <c r="H250" s="76"/>
      <c r="I250" s="79">
        <f t="shared" si="7"/>
        <v>0</v>
      </c>
      <c r="J250" s="78" t="str">
        <f t="shared" si="6"/>
        <v/>
      </c>
    </row>
    <row r="251" spans="1:10">
      <c r="A251" s="25">
        <v>250</v>
      </c>
      <c r="B251" s="25" t="s">
        <v>1</v>
      </c>
      <c r="C251" s="25" t="s">
        <v>13724</v>
      </c>
      <c r="D251" s="25" t="s">
        <v>10092</v>
      </c>
      <c r="E251" s="42" t="s">
        <v>3024</v>
      </c>
      <c r="F251" s="24">
        <v>44</v>
      </c>
      <c r="G251" s="94">
        <v>15.8</v>
      </c>
      <c r="H251" s="76"/>
      <c r="I251" s="79">
        <f t="shared" si="7"/>
        <v>0</v>
      </c>
      <c r="J251" s="78" t="str">
        <f t="shared" si="6"/>
        <v/>
      </c>
    </row>
    <row r="252" spans="1:10">
      <c r="A252" s="25">
        <v>251</v>
      </c>
      <c r="B252" s="25" t="s">
        <v>1</v>
      </c>
      <c r="C252" s="25" t="s">
        <v>13723</v>
      </c>
      <c r="D252" s="25" t="s">
        <v>249</v>
      </c>
      <c r="E252" s="42" t="s">
        <v>3024</v>
      </c>
      <c r="F252" s="24">
        <v>5</v>
      </c>
      <c r="G252" s="94">
        <v>17.899999999999999</v>
      </c>
      <c r="H252" s="76"/>
      <c r="I252" s="79">
        <f t="shared" si="7"/>
        <v>0</v>
      </c>
      <c r="J252" s="78" t="str">
        <f t="shared" si="6"/>
        <v/>
      </c>
    </row>
    <row r="253" spans="1:10">
      <c r="A253" s="25">
        <v>252</v>
      </c>
      <c r="B253" s="25" t="s">
        <v>1</v>
      </c>
      <c r="C253" s="25" t="s">
        <v>13722</v>
      </c>
      <c r="D253" s="25" t="s">
        <v>13721</v>
      </c>
      <c r="E253" s="42" t="s">
        <v>3024</v>
      </c>
      <c r="F253" s="24">
        <v>6</v>
      </c>
      <c r="G253" s="94">
        <v>976.22</v>
      </c>
      <c r="H253" s="76"/>
      <c r="I253" s="79">
        <f t="shared" si="7"/>
        <v>0</v>
      </c>
      <c r="J253" s="78" t="str">
        <f t="shared" si="6"/>
        <v/>
      </c>
    </row>
    <row r="254" spans="1:10">
      <c r="A254" s="25">
        <v>253</v>
      </c>
      <c r="B254" s="25" t="s">
        <v>1</v>
      </c>
      <c r="C254" s="25" t="s">
        <v>13720</v>
      </c>
      <c r="D254" s="25" t="s">
        <v>13719</v>
      </c>
      <c r="E254" s="42" t="s">
        <v>3024</v>
      </c>
      <c r="F254" s="24">
        <v>9</v>
      </c>
      <c r="G254" s="94">
        <v>320.08</v>
      </c>
      <c r="H254" s="76"/>
      <c r="I254" s="79">
        <f t="shared" si="7"/>
        <v>0</v>
      </c>
      <c r="J254" s="78" t="str">
        <f t="shared" si="6"/>
        <v/>
      </c>
    </row>
    <row r="255" spans="1:10">
      <c r="A255" s="25">
        <v>254</v>
      </c>
      <c r="B255" s="25" t="s">
        <v>1</v>
      </c>
      <c r="C255" s="25" t="s">
        <v>13718</v>
      </c>
      <c r="D255" s="25" t="s">
        <v>13717</v>
      </c>
      <c r="E255" s="42" t="s">
        <v>3024</v>
      </c>
      <c r="F255" s="24">
        <v>5</v>
      </c>
      <c r="G255" s="94">
        <v>818.93</v>
      </c>
      <c r="H255" s="76"/>
      <c r="I255" s="79">
        <f t="shared" si="7"/>
        <v>0</v>
      </c>
      <c r="J255" s="78" t="str">
        <f t="shared" si="6"/>
        <v/>
      </c>
    </row>
    <row r="256" spans="1:10">
      <c r="A256" s="25">
        <v>255</v>
      </c>
      <c r="B256" s="25" t="s">
        <v>1</v>
      </c>
      <c r="C256" s="25" t="s">
        <v>13716</v>
      </c>
      <c r="D256" s="25" t="s">
        <v>1202</v>
      </c>
      <c r="E256" s="42" t="s">
        <v>3024</v>
      </c>
      <c r="F256" s="24">
        <v>12</v>
      </c>
      <c r="G256" s="94">
        <v>590.86</v>
      </c>
      <c r="H256" s="76"/>
      <c r="I256" s="79">
        <f t="shared" si="7"/>
        <v>0</v>
      </c>
      <c r="J256" s="78" t="str">
        <f t="shared" si="6"/>
        <v/>
      </c>
    </row>
    <row r="257" spans="1:10">
      <c r="A257" s="25">
        <v>256</v>
      </c>
      <c r="B257" s="25" t="s">
        <v>1</v>
      </c>
      <c r="C257" s="25" t="s">
        <v>13715</v>
      </c>
      <c r="D257" s="25" t="s">
        <v>1202</v>
      </c>
      <c r="E257" s="42" t="s">
        <v>3024</v>
      </c>
      <c r="F257" s="24">
        <v>5</v>
      </c>
      <c r="G257" s="94">
        <v>50.93</v>
      </c>
      <c r="H257" s="76"/>
      <c r="I257" s="79">
        <f t="shared" si="7"/>
        <v>0</v>
      </c>
      <c r="J257" s="78" t="str">
        <f t="shared" si="6"/>
        <v/>
      </c>
    </row>
    <row r="258" spans="1:10">
      <c r="A258" s="25">
        <v>257</v>
      </c>
      <c r="B258" s="25" t="s">
        <v>1</v>
      </c>
      <c r="C258" s="25" t="s">
        <v>13714</v>
      </c>
      <c r="D258" s="25" t="s">
        <v>1202</v>
      </c>
      <c r="E258" s="42" t="s">
        <v>3024</v>
      </c>
      <c r="F258" s="24">
        <v>13</v>
      </c>
      <c r="G258" s="94">
        <v>53.33</v>
      </c>
      <c r="H258" s="76"/>
      <c r="I258" s="79">
        <f t="shared" si="7"/>
        <v>0</v>
      </c>
      <c r="J258" s="78" t="str">
        <f t="shared" ref="J258:J321" si="8">IF(H:H&gt;G:G, "Above Estimated Unit Price", "")</f>
        <v/>
      </c>
    </row>
    <row r="259" spans="1:10">
      <c r="A259" s="25">
        <v>258</v>
      </c>
      <c r="B259" s="25" t="s">
        <v>1</v>
      </c>
      <c r="C259" s="25" t="s">
        <v>13713</v>
      </c>
      <c r="D259" s="25" t="s">
        <v>1202</v>
      </c>
      <c r="E259" s="42" t="s">
        <v>3024</v>
      </c>
      <c r="F259" s="24">
        <v>5</v>
      </c>
      <c r="G259" s="94">
        <v>46.47</v>
      </c>
      <c r="H259" s="76"/>
      <c r="I259" s="79">
        <f t="shared" ref="I259:I322" si="9">H259*F259</f>
        <v>0</v>
      </c>
      <c r="J259" s="78" t="str">
        <f t="shared" si="8"/>
        <v/>
      </c>
    </row>
    <row r="260" spans="1:10">
      <c r="A260" s="25">
        <v>259</v>
      </c>
      <c r="B260" s="25" t="s">
        <v>1</v>
      </c>
      <c r="C260" s="25" t="s">
        <v>13712</v>
      </c>
      <c r="D260" s="25" t="s">
        <v>1540</v>
      </c>
      <c r="E260" s="42" t="s">
        <v>3024</v>
      </c>
      <c r="F260" s="24">
        <v>5</v>
      </c>
      <c r="G260" s="94">
        <v>27.58</v>
      </c>
      <c r="H260" s="76"/>
      <c r="I260" s="79">
        <f t="shared" si="9"/>
        <v>0</v>
      </c>
      <c r="J260" s="78" t="str">
        <f t="shared" si="8"/>
        <v/>
      </c>
    </row>
    <row r="261" spans="1:10">
      <c r="A261" s="25">
        <v>260</v>
      </c>
      <c r="B261" s="25" t="s">
        <v>1</v>
      </c>
      <c r="C261" s="25" t="s">
        <v>13711</v>
      </c>
      <c r="D261" s="25" t="s">
        <v>12109</v>
      </c>
      <c r="E261" s="42" t="s">
        <v>3024</v>
      </c>
      <c r="F261" s="24">
        <v>18</v>
      </c>
      <c r="G261" s="94">
        <v>716.7</v>
      </c>
      <c r="H261" s="76"/>
      <c r="I261" s="79">
        <f t="shared" si="9"/>
        <v>0</v>
      </c>
      <c r="J261" s="78" t="str">
        <f t="shared" si="8"/>
        <v/>
      </c>
    </row>
    <row r="262" spans="1:10">
      <c r="A262" s="25">
        <v>261</v>
      </c>
      <c r="B262" s="25" t="s">
        <v>1</v>
      </c>
      <c r="C262" s="25" t="s">
        <v>13710</v>
      </c>
      <c r="D262" s="25" t="s">
        <v>12109</v>
      </c>
      <c r="E262" s="42" t="s">
        <v>3024</v>
      </c>
      <c r="F262" s="24">
        <v>5</v>
      </c>
      <c r="G262" s="94">
        <v>144.19</v>
      </c>
      <c r="H262" s="76"/>
      <c r="I262" s="79">
        <f t="shared" si="9"/>
        <v>0</v>
      </c>
      <c r="J262" s="78" t="str">
        <f t="shared" si="8"/>
        <v/>
      </c>
    </row>
    <row r="263" spans="1:10">
      <c r="A263" s="25">
        <v>262</v>
      </c>
      <c r="B263" s="25" t="s">
        <v>1</v>
      </c>
      <c r="C263" s="25" t="s">
        <v>13709</v>
      </c>
      <c r="D263" s="25" t="s">
        <v>12054</v>
      </c>
      <c r="E263" s="42" t="s">
        <v>3024</v>
      </c>
      <c r="F263" s="24">
        <v>5</v>
      </c>
      <c r="G263" s="94">
        <v>52.53</v>
      </c>
      <c r="H263" s="76"/>
      <c r="I263" s="79">
        <f t="shared" si="9"/>
        <v>0</v>
      </c>
      <c r="J263" s="78" t="str">
        <f t="shared" si="8"/>
        <v/>
      </c>
    </row>
    <row r="264" spans="1:10">
      <c r="A264" s="25">
        <v>263</v>
      </c>
      <c r="B264" s="25" t="s">
        <v>1</v>
      </c>
      <c r="C264" s="25" t="s">
        <v>13708</v>
      </c>
      <c r="D264" s="25" t="s">
        <v>13707</v>
      </c>
      <c r="E264" s="42" t="s">
        <v>3024</v>
      </c>
      <c r="F264" s="24">
        <v>25</v>
      </c>
      <c r="G264" s="94">
        <v>15.63</v>
      </c>
      <c r="H264" s="76"/>
      <c r="I264" s="79">
        <f t="shared" si="9"/>
        <v>0</v>
      </c>
      <c r="J264" s="78" t="str">
        <f t="shared" si="8"/>
        <v/>
      </c>
    </row>
    <row r="265" spans="1:10">
      <c r="A265" s="25">
        <v>264</v>
      </c>
      <c r="B265" s="25" t="s">
        <v>1</v>
      </c>
      <c r="C265" s="25" t="s">
        <v>13706</v>
      </c>
      <c r="D265" s="25" t="s">
        <v>13704</v>
      </c>
      <c r="E265" s="42" t="s">
        <v>3024</v>
      </c>
      <c r="F265" s="24">
        <v>5</v>
      </c>
      <c r="G265" s="94">
        <v>130.04</v>
      </c>
      <c r="H265" s="76"/>
      <c r="I265" s="79">
        <f t="shared" si="9"/>
        <v>0</v>
      </c>
      <c r="J265" s="78" t="str">
        <f t="shared" si="8"/>
        <v/>
      </c>
    </row>
    <row r="266" spans="1:10">
      <c r="A266" s="25">
        <v>265</v>
      </c>
      <c r="B266" s="25" t="s">
        <v>1</v>
      </c>
      <c r="C266" s="25" t="s">
        <v>13705</v>
      </c>
      <c r="D266" s="25" t="s">
        <v>13704</v>
      </c>
      <c r="E266" s="42" t="s">
        <v>3024</v>
      </c>
      <c r="F266" s="24">
        <v>5</v>
      </c>
      <c r="G266" s="94">
        <v>200.38</v>
      </c>
      <c r="H266" s="76"/>
      <c r="I266" s="79">
        <f t="shared" si="9"/>
        <v>0</v>
      </c>
      <c r="J266" s="78" t="str">
        <f t="shared" si="8"/>
        <v/>
      </c>
    </row>
    <row r="267" spans="1:10">
      <c r="A267" s="25">
        <v>266</v>
      </c>
      <c r="B267" s="25" t="s">
        <v>1</v>
      </c>
      <c r="C267" s="25" t="s">
        <v>13703</v>
      </c>
      <c r="D267" s="25" t="s">
        <v>1466</v>
      </c>
      <c r="E267" s="42" t="s">
        <v>3024</v>
      </c>
      <c r="F267" s="24">
        <v>5</v>
      </c>
      <c r="G267" s="94">
        <v>83.62</v>
      </c>
      <c r="H267" s="76"/>
      <c r="I267" s="79">
        <f t="shared" si="9"/>
        <v>0</v>
      </c>
      <c r="J267" s="78" t="str">
        <f t="shared" si="8"/>
        <v/>
      </c>
    </row>
    <row r="268" spans="1:10">
      <c r="A268" s="25">
        <v>267</v>
      </c>
      <c r="B268" s="25" t="s">
        <v>1</v>
      </c>
      <c r="C268" s="25" t="s">
        <v>13702</v>
      </c>
      <c r="D268" s="25" t="s">
        <v>1547</v>
      </c>
      <c r="E268" s="42" t="s">
        <v>3024</v>
      </c>
      <c r="F268" s="24">
        <v>5</v>
      </c>
      <c r="G268" s="94">
        <v>22.06</v>
      </c>
      <c r="H268" s="76"/>
      <c r="I268" s="79">
        <f t="shared" si="9"/>
        <v>0</v>
      </c>
      <c r="J268" s="78" t="str">
        <f t="shared" si="8"/>
        <v/>
      </c>
    </row>
    <row r="269" spans="1:10">
      <c r="A269" s="25">
        <v>268</v>
      </c>
      <c r="B269" s="25" t="s">
        <v>1</v>
      </c>
      <c r="C269" s="25" t="s">
        <v>13701</v>
      </c>
      <c r="D269" s="25" t="s">
        <v>1547</v>
      </c>
      <c r="E269" s="42" t="s">
        <v>3024</v>
      </c>
      <c r="F269" s="24">
        <v>10</v>
      </c>
      <c r="G269" s="94">
        <v>14.53</v>
      </c>
      <c r="H269" s="76"/>
      <c r="I269" s="79">
        <f t="shared" si="9"/>
        <v>0</v>
      </c>
      <c r="J269" s="78" t="str">
        <f t="shared" si="8"/>
        <v/>
      </c>
    </row>
    <row r="270" spans="1:10">
      <c r="A270" s="25">
        <v>269</v>
      </c>
      <c r="B270" s="25" t="s">
        <v>1</v>
      </c>
      <c r="C270" s="25" t="s">
        <v>13700</v>
      </c>
      <c r="D270" s="25" t="s">
        <v>10617</v>
      </c>
      <c r="E270" s="42" t="s">
        <v>3024</v>
      </c>
      <c r="F270" s="24">
        <v>11</v>
      </c>
      <c r="G270" s="94">
        <v>220.45</v>
      </c>
      <c r="H270" s="76"/>
      <c r="I270" s="79">
        <f t="shared" si="9"/>
        <v>0</v>
      </c>
      <c r="J270" s="78" t="str">
        <f t="shared" si="8"/>
        <v/>
      </c>
    </row>
    <row r="271" spans="1:10">
      <c r="A271" s="25">
        <v>270</v>
      </c>
      <c r="B271" s="25" t="s">
        <v>1</v>
      </c>
      <c r="C271" s="25" t="s">
        <v>13699</v>
      </c>
      <c r="D271" s="25" t="s">
        <v>10617</v>
      </c>
      <c r="E271" s="42" t="s">
        <v>3024</v>
      </c>
      <c r="F271" s="24">
        <v>10</v>
      </c>
      <c r="G271" s="94">
        <v>207.91</v>
      </c>
      <c r="H271" s="76"/>
      <c r="I271" s="79">
        <f t="shared" si="9"/>
        <v>0</v>
      </c>
      <c r="J271" s="78" t="str">
        <f t="shared" si="8"/>
        <v/>
      </c>
    </row>
    <row r="272" spans="1:10">
      <c r="A272" s="25">
        <v>271</v>
      </c>
      <c r="B272" s="25" t="s">
        <v>1</v>
      </c>
      <c r="C272" s="25" t="s">
        <v>13698</v>
      </c>
      <c r="D272" s="25" t="s">
        <v>12219</v>
      </c>
      <c r="E272" s="42" t="s">
        <v>3024</v>
      </c>
      <c r="F272" s="24">
        <v>5</v>
      </c>
      <c r="G272" s="94">
        <v>102.59</v>
      </c>
      <c r="H272" s="76"/>
      <c r="I272" s="79">
        <f t="shared" si="9"/>
        <v>0</v>
      </c>
      <c r="J272" s="78" t="str">
        <f t="shared" si="8"/>
        <v/>
      </c>
    </row>
    <row r="273" spans="1:10">
      <c r="A273" s="25">
        <v>272</v>
      </c>
      <c r="B273" s="25" t="s">
        <v>1</v>
      </c>
      <c r="C273" s="25" t="s">
        <v>13697</v>
      </c>
      <c r="D273" s="25" t="s">
        <v>13684</v>
      </c>
      <c r="E273" s="42" t="s">
        <v>3024</v>
      </c>
      <c r="F273" s="24">
        <v>6</v>
      </c>
      <c r="G273" s="94">
        <v>46.5</v>
      </c>
      <c r="H273" s="76"/>
      <c r="I273" s="79">
        <f t="shared" si="9"/>
        <v>0</v>
      </c>
      <c r="J273" s="78" t="str">
        <f t="shared" si="8"/>
        <v/>
      </c>
    </row>
    <row r="274" spans="1:10">
      <c r="A274" s="25">
        <v>273</v>
      </c>
      <c r="B274" s="25" t="s">
        <v>1</v>
      </c>
      <c r="C274" s="25" t="s">
        <v>13696</v>
      </c>
      <c r="D274" s="25" t="s">
        <v>13684</v>
      </c>
      <c r="E274" s="42" t="s">
        <v>3024</v>
      </c>
      <c r="F274" s="24">
        <v>5</v>
      </c>
      <c r="G274" s="94">
        <v>139.69</v>
      </c>
      <c r="H274" s="76"/>
      <c r="I274" s="79">
        <f t="shared" si="9"/>
        <v>0</v>
      </c>
      <c r="J274" s="78" t="str">
        <f t="shared" si="8"/>
        <v/>
      </c>
    </row>
    <row r="275" spans="1:10">
      <c r="A275" s="25">
        <v>274</v>
      </c>
      <c r="B275" s="25" t="s">
        <v>1</v>
      </c>
      <c r="C275" s="25" t="s">
        <v>13695</v>
      </c>
      <c r="D275" s="25" t="s">
        <v>13684</v>
      </c>
      <c r="E275" s="42" t="s">
        <v>3024</v>
      </c>
      <c r="F275" s="24">
        <v>5</v>
      </c>
      <c r="G275" s="94">
        <v>160.77000000000001</v>
      </c>
      <c r="H275" s="76"/>
      <c r="I275" s="79">
        <f t="shared" si="9"/>
        <v>0</v>
      </c>
      <c r="J275" s="78" t="str">
        <f t="shared" si="8"/>
        <v/>
      </c>
    </row>
    <row r="276" spans="1:10">
      <c r="A276" s="25">
        <v>275</v>
      </c>
      <c r="B276" s="25" t="s">
        <v>1</v>
      </c>
      <c r="C276" s="25" t="s">
        <v>13694</v>
      </c>
      <c r="D276" s="25" t="s">
        <v>13684</v>
      </c>
      <c r="E276" s="42" t="s">
        <v>3024</v>
      </c>
      <c r="F276" s="24">
        <v>5</v>
      </c>
      <c r="G276" s="94">
        <v>309.56</v>
      </c>
      <c r="H276" s="76"/>
      <c r="I276" s="79">
        <f t="shared" si="9"/>
        <v>0</v>
      </c>
      <c r="J276" s="78" t="str">
        <f t="shared" si="8"/>
        <v/>
      </c>
    </row>
    <row r="277" spans="1:10">
      <c r="A277" s="25">
        <v>276</v>
      </c>
      <c r="B277" s="25" t="s">
        <v>1</v>
      </c>
      <c r="C277" s="25" t="s">
        <v>13693</v>
      </c>
      <c r="D277" s="25" t="s">
        <v>13691</v>
      </c>
      <c r="E277" s="42" t="s">
        <v>3024</v>
      </c>
      <c r="F277" s="24">
        <v>5</v>
      </c>
      <c r="G277" s="94">
        <v>97</v>
      </c>
      <c r="H277" s="76"/>
      <c r="I277" s="79">
        <f t="shared" si="9"/>
        <v>0</v>
      </c>
      <c r="J277" s="78" t="str">
        <f t="shared" si="8"/>
        <v/>
      </c>
    </row>
    <row r="278" spans="1:10">
      <c r="A278" s="25">
        <v>277</v>
      </c>
      <c r="B278" s="25" t="s">
        <v>1</v>
      </c>
      <c r="C278" s="25" t="s">
        <v>13692</v>
      </c>
      <c r="D278" s="25" t="s">
        <v>13691</v>
      </c>
      <c r="E278" s="42" t="s">
        <v>3024</v>
      </c>
      <c r="F278" s="24">
        <v>5</v>
      </c>
      <c r="G278" s="94">
        <v>1670</v>
      </c>
      <c r="H278" s="76"/>
      <c r="I278" s="79">
        <f t="shared" si="9"/>
        <v>0</v>
      </c>
      <c r="J278" s="78" t="str">
        <f t="shared" si="8"/>
        <v/>
      </c>
    </row>
    <row r="279" spans="1:10">
      <c r="A279" s="25">
        <v>278</v>
      </c>
      <c r="B279" s="25" t="s">
        <v>1</v>
      </c>
      <c r="C279" s="25" t="s">
        <v>13690</v>
      </c>
      <c r="D279" s="25" t="s">
        <v>1574</v>
      </c>
      <c r="E279" s="42" t="s">
        <v>3024</v>
      </c>
      <c r="F279" s="24">
        <v>5</v>
      </c>
      <c r="G279" s="94">
        <v>83.67</v>
      </c>
      <c r="H279" s="76"/>
      <c r="I279" s="79">
        <f t="shared" si="9"/>
        <v>0</v>
      </c>
      <c r="J279" s="78" t="str">
        <f t="shared" si="8"/>
        <v/>
      </c>
    </row>
    <row r="280" spans="1:10">
      <c r="A280" s="25">
        <v>279</v>
      </c>
      <c r="B280" s="25" t="s">
        <v>1</v>
      </c>
      <c r="C280" s="25" t="s">
        <v>13689</v>
      </c>
      <c r="D280" s="25" t="s">
        <v>13688</v>
      </c>
      <c r="E280" s="42" t="s">
        <v>3024</v>
      </c>
      <c r="F280" s="24">
        <v>13</v>
      </c>
      <c r="G280" s="94">
        <v>1511.75</v>
      </c>
      <c r="H280" s="76"/>
      <c r="I280" s="79">
        <f t="shared" si="9"/>
        <v>0</v>
      </c>
      <c r="J280" s="78" t="str">
        <f t="shared" si="8"/>
        <v/>
      </c>
    </row>
    <row r="281" spans="1:10">
      <c r="A281" s="25">
        <v>280</v>
      </c>
      <c r="B281" s="25" t="s">
        <v>1</v>
      </c>
      <c r="C281" s="25" t="s">
        <v>13687</v>
      </c>
      <c r="D281" s="25" t="s">
        <v>12911</v>
      </c>
      <c r="E281" s="42" t="s">
        <v>3024</v>
      </c>
      <c r="F281" s="24">
        <v>5</v>
      </c>
      <c r="G281" s="94">
        <v>116.15</v>
      </c>
      <c r="H281" s="76"/>
      <c r="I281" s="79">
        <f t="shared" si="9"/>
        <v>0</v>
      </c>
      <c r="J281" s="78" t="str">
        <f t="shared" si="8"/>
        <v/>
      </c>
    </row>
    <row r="282" spans="1:10">
      <c r="A282" s="25">
        <v>281</v>
      </c>
      <c r="B282" s="25" t="s">
        <v>1</v>
      </c>
      <c r="C282" s="25" t="s">
        <v>13686</v>
      </c>
      <c r="D282" s="25" t="s">
        <v>640</v>
      </c>
      <c r="E282" s="42" t="s">
        <v>3024</v>
      </c>
      <c r="F282" s="24">
        <v>28</v>
      </c>
      <c r="G282" s="94">
        <v>17.63</v>
      </c>
      <c r="H282" s="76"/>
      <c r="I282" s="79">
        <f t="shared" si="9"/>
        <v>0</v>
      </c>
      <c r="J282" s="78" t="str">
        <f t="shared" si="8"/>
        <v/>
      </c>
    </row>
    <row r="283" spans="1:10">
      <c r="A283" s="25">
        <v>282</v>
      </c>
      <c r="B283" s="25" t="s">
        <v>1</v>
      </c>
      <c r="C283" s="25" t="s">
        <v>13685</v>
      </c>
      <c r="D283" s="25" t="s">
        <v>13684</v>
      </c>
      <c r="E283" s="42" t="s">
        <v>3024</v>
      </c>
      <c r="F283" s="24">
        <v>5</v>
      </c>
      <c r="G283" s="94">
        <v>153.38</v>
      </c>
      <c r="H283" s="76"/>
      <c r="I283" s="79">
        <f t="shared" si="9"/>
        <v>0</v>
      </c>
      <c r="J283" s="78" t="str">
        <f t="shared" si="8"/>
        <v/>
      </c>
    </row>
    <row r="284" spans="1:10">
      <c r="A284" s="25">
        <v>283</v>
      </c>
      <c r="B284" s="25" t="s">
        <v>1</v>
      </c>
      <c r="C284" s="25" t="s">
        <v>13683</v>
      </c>
      <c r="D284" s="25" t="s">
        <v>13681</v>
      </c>
      <c r="E284" s="42" t="s">
        <v>3024</v>
      </c>
      <c r="F284" s="24">
        <v>5</v>
      </c>
      <c r="G284" s="94">
        <v>150.65</v>
      </c>
      <c r="H284" s="76"/>
      <c r="I284" s="79">
        <f t="shared" si="9"/>
        <v>0</v>
      </c>
      <c r="J284" s="78" t="str">
        <f t="shared" si="8"/>
        <v/>
      </c>
    </row>
    <row r="285" spans="1:10">
      <c r="A285" s="25">
        <v>284</v>
      </c>
      <c r="B285" s="25" t="s">
        <v>1</v>
      </c>
      <c r="C285" s="25" t="s">
        <v>13682</v>
      </c>
      <c r="D285" s="25" t="s">
        <v>13681</v>
      </c>
      <c r="E285" s="42" t="s">
        <v>3024</v>
      </c>
      <c r="F285" s="24">
        <v>5</v>
      </c>
      <c r="G285" s="94">
        <v>149.41999999999999</v>
      </c>
      <c r="H285" s="76"/>
      <c r="I285" s="79">
        <f t="shared" si="9"/>
        <v>0</v>
      </c>
      <c r="J285" s="78" t="str">
        <f t="shared" si="8"/>
        <v/>
      </c>
    </row>
    <row r="286" spans="1:10">
      <c r="A286" s="25">
        <v>285</v>
      </c>
      <c r="B286" s="25" t="s">
        <v>1</v>
      </c>
      <c r="C286" s="25" t="s">
        <v>13680</v>
      </c>
      <c r="D286" s="25" t="s">
        <v>2129</v>
      </c>
      <c r="E286" s="42" t="s">
        <v>3024</v>
      </c>
      <c r="F286" s="24">
        <v>6</v>
      </c>
      <c r="G286" s="94">
        <v>26.62</v>
      </c>
      <c r="H286" s="76"/>
      <c r="I286" s="79">
        <f t="shared" si="9"/>
        <v>0</v>
      </c>
      <c r="J286" s="78" t="str">
        <f t="shared" si="8"/>
        <v/>
      </c>
    </row>
    <row r="287" spans="1:10">
      <c r="A287" s="25">
        <v>286</v>
      </c>
      <c r="B287" s="25" t="s">
        <v>1</v>
      </c>
      <c r="C287" s="25" t="s">
        <v>13679</v>
      </c>
      <c r="D287" s="25" t="s">
        <v>315</v>
      </c>
      <c r="E287" s="42" t="s">
        <v>3024</v>
      </c>
      <c r="F287" s="24">
        <v>11</v>
      </c>
      <c r="G287" s="94">
        <v>12.55</v>
      </c>
      <c r="H287" s="76"/>
      <c r="I287" s="79">
        <f t="shared" si="9"/>
        <v>0</v>
      </c>
      <c r="J287" s="78" t="str">
        <f t="shared" si="8"/>
        <v/>
      </c>
    </row>
    <row r="288" spans="1:10">
      <c r="A288" s="25">
        <v>287</v>
      </c>
      <c r="B288" s="25" t="s">
        <v>1</v>
      </c>
      <c r="C288" s="25" t="s">
        <v>13678</v>
      </c>
      <c r="D288" s="25" t="s">
        <v>12054</v>
      </c>
      <c r="E288" s="42" t="s">
        <v>3024</v>
      </c>
      <c r="F288" s="24">
        <v>9</v>
      </c>
      <c r="G288" s="94">
        <v>1813.84</v>
      </c>
      <c r="H288" s="76"/>
      <c r="I288" s="79">
        <f t="shared" si="9"/>
        <v>0</v>
      </c>
      <c r="J288" s="78" t="str">
        <f t="shared" si="8"/>
        <v/>
      </c>
    </row>
    <row r="289" spans="1:10">
      <c r="A289" s="25">
        <v>288</v>
      </c>
      <c r="B289" s="25" t="s">
        <v>1</v>
      </c>
      <c r="C289" s="25" t="s">
        <v>13677</v>
      </c>
      <c r="D289" s="25" t="s">
        <v>1217</v>
      </c>
      <c r="E289" s="42" t="s">
        <v>3024</v>
      </c>
      <c r="F289" s="24">
        <v>5</v>
      </c>
      <c r="G289" s="94">
        <v>142.35</v>
      </c>
      <c r="H289" s="76"/>
      <c r="I289" s="79">
        <f t="shared" si="9"/>
        <v>0</v>
      </c>
      <c r="J289" s="78" t="str">
        <f t="shared" si="8"/>
        <v/>
      </c>
    </row>
    <row r="290" spans="1:10">
      <c r="A290" s="25">
        <v>289</v>
      </c>
      <c r="B290" s="25" t="s">
        <v>1</v>
      </c>
      <c r="C290" s="25" t="s">
        <v>13676</v>
      </c>
      <c r="D290" s="25" t="s">
        <v>1921</v>
      </c>
      <c r="E290" s="42" t="s">
        <v>3024</v>
      </c>
      <c r="F290" s="24">
        <v>5</v>
      </c>
      <c r="G290" s="94">
        <v>1576.12</v>
      </c>
      <c r="H290" s="76"/>
      <c r="I290" s="79">
        <f t="shared" si="9"/>
        <v>0</v>
      </c>
      <c r="J290" s="78" t="str">
        <f t="shared" si="8"/>
        <v/>
      </c>
    </row>
    <row r="291" spans="1:10">
      <c r="A291" s="25">
        <v>290</v>
      </c>
      <c r="B291" s="25" t="s">
        <v>1</v>
      </c>
      <c r="C291" s="25" t="s">
        <v>13675</v>
      </c>
      <c r="D291" s="25" t="s">
        <v>13652</v>
      </c>
      <c r="E291" s="42" t="s">
        <v>3024</v>
      </c>
      <c r="F291" s="24">
        <v>11</v>
      </c>
      <c r="G291" s="94">
        <v>80.22</v>
      </c>
      <c r="H291" s="76"/>
      <c r="I291" s="79">
        <f t="shared" si="9"/>
        <v>0</v>
      </c>
      <c r="J291" s="78" t="str">
        <f t="shared" si="8"/>
        <v/>
      </c>
    </row>
    <row r="292" spans="1:10">
      <c r="A292" s="25">
        <v>291</v>
      </c>
      <c r="B292" s="25" t="s">
        <v>1</v>
      </c>
      <c r="C292" s="25" t="s">
        <v>13674</v>
      </c>
      <c r="D292" s="25" t="s">
        <v>13673</v>
      </c>
      <c r="E292" s="42" t="s">
        <v>3024</v>
      </c>
      <c r="F292" s="24">
        <v>5</v>
      </c>
      <c r="G292" s="94">
        <v>88.53</v>
      </c>
      <c r="H292" s="76"/>
      <c r="I292" s="79">
        <f t="shared" si="9"/>
        <v>0</v>
      </c>
      <c r="J292" s="78" t="str">
        <f t="shared" si="8"/>
        <v/>
      </c>
    </row>
    <row r="293" spans="1:10">
      <c r="A293" s="25">
        <v>292</v>
      </c>
      <c r="B293" s="25" t="s">
        <v>1</v>
      </c>
      <c r="C293" s="25" t="s">
        <v>13672</v>
      </c>
      <c r="D293" s="25" t="s">
        <v>672</v>
      </c>
      <c r="E293" s="42" t="s">
        <v>3024</v>
      </c>
      <c r="F293" s="24">
        <v>5</v>
      </c>
      <c r="G293" s="94">
        <v>100</v>
      </c>
      <c r="H293" s="76"/>
      <c r="I293" s="79">
        <f t="shared" si="9"/>
        <v>0</v>
      </c>
      <c r="J293" s="78" t="str">
        <f t="shared" si="8"/>
        <v/>
      </c>
    </row>
    <row r="294" spans="1:10">
      <c r="A294" s="25">
        <v>293</v>
      </c>
      <c r="B294" s="25" t="s">
        <v>1</v>
      </c>
      <c r="C294" s="25" t="s">
        <v>13671</v>
      </c>
      <c r="D294" s="25" t="s">
        <v>1380</v>
      </c>
      <c r="E294" s="42" t="s">
        <v>3024</v>
      </c>
      <c r="F294" s="24">
        <v>8</v>
      </c>
      <c r="G294" s="94">
        <v>144.78</v>
      </c>
      <c r="H294" s="76"/>
      <c r="I294" s="79">
        <f t="shared" si="9"/>
        <v>0</v>
      </c>
      <c r="J294" s="78" t="str">
        <f t="shared" si="8"/>
        <v/>
      </c>
    </row>
    <row r="295" spans="1:10">
      <c r="A295" s="25">
        <v>294</v>
      </c>
      <c r="B295" s="25" t="s">
        <v>1</v>
      </c>
      <c r="C295" s="25" t="s">
        <v>13670</v>
      </c>
      <c r="D295" s="25" t="s">
        <v>13669</v>
      </c>
      <c r="E295" s="42" t="s">
        <v>3024</v>
      </c>
      <c r="F295" s="24">
        <v>5</v>
      </c>
      <c r="G295" s="94">
        <v>12768.1</v>
      </c>
      <c r="H295" s="76"/>
      <c r="I295" s="79">
        <f t="shared" si="9"/>
        <v>0</v>
      </c>
      <c r="J295" s="78" t="str">
        <f t="shared" si="8"/>
        <v/>
      </c>
    </row>
    <row r="296" spans="1:10">
      <c r="A296" s="25">
        <v>295</v>
      </c>
      <c r="B296" s="25" t="s">
        <v>1</v>
      </c>
      <c r="C296" s="25" t="s">
        <v>13668</v>
      </c>
      <c r="D296" s="25" t="s">
        <v>909</v>
      </c>
      <c r="E296" s="42" t="s">
        <v>3024</v>
      </c>
      <c r="F296" s="24">
        <v>5</v>
      </c>
      <c r="G296" s="94">
        <v>44.57</v>
      </c>
      <c r="H296" s="76"/>
      <c r="I296" s="79">
        <f t="shared" si="9"/>
        <v>0</v>
      </c>
      <c r="J296" s="78" t="str">
        <f t="shared" si="8"/>
        <v/>
      </c>
    </row>
    <row r="297" spans="1:10">
      <c r="A297" s="25">
        <v>296</v>
      </c>
      <c r="B297" s="25" t="s">
        <v>1</v>
      </c>
      <c r="C297" s="25" t="s">
        <v>13667</v>
      </c>
      <c r="D297" s="25" t="s">
        <v>1217</v>
      </c>
      <c r="E297" s="42" t="s">
        <v>3024</v>
      </c>
      <c r="F297" s="24">
        <v>5</v>
      </c>
      <c r="G297" s="94">
        <v>145.83000000000001</v>
      </c>
      <c r="H297" s="76"/>
      <c r="I297" s="79">
        <f t="shared" si="9"/>
        <v>0</v>
      </c>
      <c r="J297" s="78" t="str">
        <f t="shared" si="8"/>
        <v/>
      </c>
    </row>
    <row r="298" spans="1:10">
      <c r="A298" s="25">
        <v>297</v>
      </c>
      <c r="B298" s="25" t="s">
        <v>1</v>
      </c>
      <c r="C298" s="25" t="s">
        <v>13666</v>
      </c>
      <c r="D298" s="25" t="s">
        <v>12222</v>
      </c>
      <c r="E298" s="42" t="s">
        <v>3024</v>
      </c>
      <c r="F298" s="24">
        <v>5</v>
      </c>
      <c r="G298" s="94">
        <v>555.63</v>
      </c>
      <c r="H298" s="76"/>
      <c r="I298" s="79">
        <f t="shared" si="9"/>
        <v>0</v>
      </c>
      <c r="J298" s="78" t="str">
        <f t="shared" si="8"/>
        <v/>
      </c>
    </row>
    <row r="299" spans="1:10">
      <c r="A299" s="25">
        <v>298</v>
      </c>
      <c r="B299" s="25" t="s">
        <v>1</v>
      </c>
      <c r="C299" s="25" t="s">
        <v>13665</v>
      </c>
      <c r="D299" s="25" t="s">
        <v>13664</v>
      </c>
      <c r="E299" s="42" t="s">
        <v>3024</v>
      </c>
      <c r="F299" s="24">
        <v>5</v>
      </c>
      <c r="G299" s="94">
        <v>750</v>
      </c>
      <c r="H299" s="76"/>
      <c r="I299" s="79">
        <f t="shared" si="9"/>
        <v>0</v>
      </c>
      <c r="J299" s="78" t="str">
        <f t="shared" si="8"/>
        <v/>
      </c>
    </row>
    <row r="300" spans="1:10">
      <c r="A300" s="25">
        <v>299</v>
      </c>
      <c r="B300" s="25" t="s">
        <v>1</v>
      </c>
      <c r="C300" s="25" t="s">
        <v>13663</v>
      </c>
      <c r="D300" s="25" t="s">
        <v>13662</v>
      </c>
      <c r="E300" s="42" t="s">
        <v>3024</v>
      </c>
      <c r="F300" s="24">
        <v>5</v>
      </c>
      <c r="G300" s="94">
        <v>562.86</v>
      </c>
      <c r="H300" s="76"/>
      <c r="I300" s="79">
        <f t="shared" si="9"/>
        <v>0</v>
      </c>
      <c r="J300" s="78" t="str">
        <f t="shared" si="8"/>
        <v/>
      </c>
    </row>
    <row r="301" spans="1:10">
      <c r="A301" s="25">
        <v>300</v>
      </c>
      <c r="B301" s="25" t="s">
        <v>1</v>
      </c>
      <c r="C301" s="25" t="s">
        <v>13661</v>
      </c>
      <c r="D301" s="25" t="s">
        <v>427</v>
      </c>
      <c r="E301" s="42" t="s">
        <v>3024</v>
      </c>
      <c r="F301" s="24">
        <v>12</v>
      </c>
      <c r="G301" s="94">
        <v>5.25</v>
      </c>
      <c r="H301" s="76"/>
      <c r="I301" s="79">
        <f t="shared" si="9"/>
        <v>0</v>
      </c>
      <c r="J301" s="78" t="str">
        <f t="shared" si="8"/>
        <v/>
      </c>
    </row>
    <row r="302" spans="1:10">
      <c r="A302" s="25">
        <v>301</v>
      </c>
      <c r="B302" s="25" t="s">
        <v>1</v>
      </c>
      <c r="C302" s="25" t="s">
        <v>13660</v>
      </c>
      <c r="D302" s="25" t="s">
        <v>10467</v>
      </c>
      <c r="E302" s="42" t="s">
        <v>3024</v>
      </c>
      <c r="F302" s="24">
        <v>6</v>
      </c>
      <c r="G302" s="94">
        <v>929.44</v>
      </c>
      <c r="H302" s="76"/>
      <c r="I302" s="79">
        <f t="shared" si="9"/>
        <v>0</v>
      </c>
      <c r="J302" s="78" t="str">
        <f t="shared" si="8"/>
        <v/>
      </c>
    </row>
    <row r="303" spans="1:10">
      <c r="A303" s="25">
        <v>302</v>
      </c>
      <c r="B303" s="25" t="s">
        <v>1</v>
      </c>
      <c r="C303" s="25" t="s">
        <v>13659</v>
      </c>
      <c r="D303" s="25" t="s">
        <v>1921</v>
      </c>
      <c r="E303" s="42" t="s">
        <v>3024</v>
      </c>
      <c r="F303" s="24">
        <v>5</v>
      </c>
      <c r="G303" s="94">
        <v>116.93</v>
      </c>
      <c r="H303" s="76"/>
      <c r="I303" s="79">
        <f t="shared" si="9"/>
        <v>0</v>
      </c>
      <c r="J303" s="78" t="str">
        <f t="shared" si="8"/>
        <v/>
      </c>
    </row>
    <row r="304" spans="1:10">
      <c r="A304" s="25">
        <v>303</v>
      </c>
      <c r="B304" s="25" t="s">
        <v>1</v>
      </c>
      <c r="C304" s="25" t="s">
        <v>13658</v>
      </c>
      <c r="D304" s="25" t="s">
        <v>909</v>
      </c>
      <c r="E304" s="42" t="s">
        <v>3024</v>
      </c>
      <c r="F304" s="24">
        <v>9</v>
      </c>
      <c r="G304" s="94">
        <v>395.2</v>
      </c>
      <c r="H304" s="76"/>
      <c r="I304" s="79">
        <f t="shared" si="9"/>
        <v>0</v>
      </c>
      <c r="J304" s="78" t="str">
        <f t="shared" si="8"/>
        <v/>
      </c>
    </row>
    <row r="305" spans="1:10">
      <c r="A305" s="25">
        <v>304</v>
      </c>
      <c r="B305" s="25" t="s">
        <v>1</v>
      </c>
      <c r="C305" s="25" t="s">
        <v>13657</v>
      </c>
      <c r="D305" s="25" t="s">
        <v>13656</v>
      </c>
      <c r="E305" s="42" t="s">
        <v>3024</v>
      </c>
      <c r="F305" s="24">
        <v>5</v>
      </c>
      <c r="G305" s="94">
        <v>451.47</v>
      </c>
      <c r="H305" s="76"/>
      <c r="I305" s="79">
        <f t="shared" si="9"/>
        <v>0</v>
      </c>
      <c r="J305" s="78" t="str">
        <f t="shared" si="8"/>
        <v/>
      </c>
    </row>
    <row r="306" spans="1:10">
      <c r="A306" s="25">
        <v>305</v>
      </c>
      <c r="B306" s="25" t="s">
        <v>1</v>
      </c>
      <c r="C306" s="25" t="s">
        <v>13655</v>
      </c>
      <c r="D306" s="25" t="s">
        <v>1217</v>
      </c>
      <c r="E306" s="42" t="s">
        <v>3024</v>
      </c>
      <c r="F306" s="24">
        <v>5</v>
      </c>
      <c r="G306" s="94">
        <v>735</v>
      </c>
      <c r="H306" s="76"/>
      <c r="I306" s="79">
        <f t="shared" si="9"/>
        <v>0</v>
      </c>
      <c r="J306" s="78" t="str">
        <f t="shared" si="8"/>
        <v/>
      </c>
    </row>
    <row r="307" spans="1:10">
      <c r="A307" s="25">
        <v>306</v>
      </c>
      <c r="B307" s="25" t="s">
        <v>1</v>
      </c>
      <c r="C307" s="25" t="s">
        <v>13654</v>
      </c>
      <c r="D307" s="25" t="s">
        <v>1217</v>
      </c>
      <c r="E307" s="42" t="s">
        <v>3024</v>
      </c>
      <c r="F307" s="24">
        <v>5</v>
      </c>
      <c r="G307" s="94">
        <v>642.57000000000005</v>
      </c>
      <c r="H307" s="76"/>
      <c r="I307" s="79">
        <f t="shared" si="9"/>
        <v>0</v>
      </c>
      <c r="J307" s="78" t="str">
        <f t="shared" si="8"/>
        <v/>
      </c>
    </row>
    <row r="308" spans="1:10">
      <c r="A308" s="25">
        <v>307</v>
      </c>
      <c r="B308" s="25" t="s">
        <v>1</v>
      </c>
      <c r="C308" s="25" t="s">
        <v>13653</v>
      </c>
      <c r="D308" s="25" t="s">
        <v>12054</v>
      </c>
      <c r="E308" s="42" t="s">
        <v>3024</v>
      </c>
      <c r="F308" s="24">
        <v>6</v>
      </c>
      <c r="G308" s="94">
        <v>57.43</v>
      </c>
      <c r="H308" s="76"/>
      <c r="I308" s="79">
        <f t="shared" si="9"/>
        <v>0</v>
      </c>
      <c r="J308" s="78" t="str">
        <f t="shared" si="8"/>
        <v/>
      </c>
    </row>
    <row r="309" spans="1:10">
      <c r="A309" s="25">
        <v>308</v>
      </c>
      <c r="B309" s="25" t="s">
        <v>1</v>
      </c>
      <c r="C309" s="25" t="s">
        <v>13651</v>
      </c>
      <c r="D309" s="25" t="s">
        <v>1217</v>
      </c>
      <c r="E309" s="42" t="s">
        <v>3024</v>
      </c>
      <c r="F309" s="24">
        <v>5</v>
      </c>
      <c r="G309" s="94">
        <v>225.4</v>
      </c>
      <c r="H309" s="76"/>
      <c r="I309" s="79">
        <f t="shared" si="9"/>
        <v>0</v>
      </c>
      <c r="J309" s="78" t="str">
        <f t="shared" si="8"/>
        <v/>
      </c>
    </row>
    <row r="310" spans="1:10">
      <c r="A310" s="25">
        <v>309</v>
      </c>
      <c r="B310" s="25" t="s">
        <v>1</v>
      </c>
      <c r="C310" s="25" t="s">
        <v>13650</v>
      </c>
      <c r="D310" s="25" t="s">
        <v>11414</v>
      </c>
      <c r="E310" s="42" t="s">
        <v>3024</v>
      </c>
      <c r="F310" s="24">
        <v>5</v>
      </c>
      <c r="G310" s="94">
        <v>79.19</v>
      </c>
      <c r="H310" s="76"/>
      <c r="I310" s="79">
        <f t="shared" si="9"/>
        <v>0</v>
      </c>
      <c r="J310" s="78" t="str">
        <f t="shared" si="8"/>
        <v/>
      </c>
    </row>
    <row r="311" spans="1:10">
      <c r="A311" s="25">
        <v>310</v>
      </c>
      <c r="B311" s="25" t="s">
        <v>1</v>
      </c>
      <c r="C311" s="25" t="s">
        <v>13649</v>
      </c>
      <c r="D311" s="25" t="s">
        <v>1217</v>
      </c>
      <c r="E311" s="42" t="s">
        <v>3024</v>
      </c>
      <c r="F311" s="24">
        <v>5</v>
      </c>
      <c r="G311" s="94">
        <v>53.49</v>
      </c>
      <c r="H311" s="76"/>
      <c r="I311" s="79">
        <f t="shared" si="9"/>
        <v>0</v>
      </c>
      <c r="J311" s="78" t="str">
        <f t="shared" si="8"/>
        <v/>
      </c>
    </row>
    <row r="312" spans="1:10">
      <c r="A312" s="25">
        <v>311</v>
      </c>
      <c r="B312" s="25" t="s">
        <v>1</v>
      </c>
      <c r="C312" s="25" t="s">
        <v>13648</v>
      </c>
      <c r="D312" s="25" t="s">
        <v>12223</v>
      </c>
      <c r="E312" s="42" t="s">
        <v>3024</v>
      </c>
      <c r="F312" s="24">
        <v>9</v>
      </c>
      <c r="G312" s="94">
        <v>7.86</v>
      </c>
      <c r="H312" s="76"/>
      <c r="I312" s="79">
        <f t="shared" si="9"/>
        <v>0</v>
      </c>
      <c r="J312" s="78" t="str">
        <f t="shared" si="8"/>
        <v/>
      </c>
    </row>
    <row r="313" spans="1:10">
      <c r="A313" s="25">
        <v>312</v>
      </c>
      <c r="B313" s="25" t="s">
        <v>1</v>
      </c>
      <c r="C313" s="25" t="s">
        <v>13647</v>
      </c>
      <c r="D313" s="25" t="s">
        <v>2238</v>
      </c>
      <c r="E313" s="42" t="s">
        <v>3024</v>
      </c>
      <c r="F313" s="24">
        <v>5</v>
      </c>
      <c r="G313" s="94">
        <v>58.16</v>
      </c>
      <c r="H313" s="76"/>
      <c r="I313" s="79">
        <f t="shared" si="9"/>
        <v>0</v>
      </c>
      <c r="J313" s="78" t="str">
        <f t="shared" si="8"/>
        <v/>
      </c>
    </row>
    <row r="314" spans="1:10">
      <c r="A314" s="25">
        <v>313</v>
      </c>
      <c r="B314" s="25" t="s">
        <v>1</v>
      </c>
      <c r="C314" s="25" t="s">
        <v>13646</v>
      </c>
      <c r="D314" s="25" t="s">
        <v>427</v>
      </c>
      <c r="E314" s="42" t="s">
        <v>3024</v>
      </c>
      <c r="F314" s="24">
        <v>110</v>
      </c>
      <c r="G314" s="94">
        <v>3.41</v>
      </c>
      <c r="H314" s="76"/>
      <c r="I314" s="79">
        <f t="shared" si="9"/>
        <v>0</v>
      </c>
      <c r="J314" s="78" t="str">
        <f t="shared" si="8"/>
        <v/>
      </c>
    </row>
    <row r="315" spans="1:10">
      <c r="A315" s="25">
        <v>314</v>
      </c>
      <c r="B315" s="25" t="s">
        <v>1</v>
      </c>
      <c r="C315" s="25" t="s">
        <v>13645</v>
      </c>
      <c r="D315" s="25" t="s">
        <v>13644</v>
      </c>
      <c r="E315" s="42" t="s">
        <v>3024</v>
      </c>
      <c r="F315" s="24">
        <v>12</v>
      </c>
      <c r="G315" s="94">
        <v>28.15</v>
      </c>
      <c r="H315" s="76"/>
      <c r="I315" s="79">
        <f t="shared" si="9"/>
        <v>0</v>
      </c>
      <c r="J315" s="78" t="str">
        <f t="shared" si="8"/>
        <v/>
      </c>
    </row>
    <row r="316" spans="1:10">
      <c r="A316" s="25">
        <v>315</v>
      </c>
      <c r="B316" s="25" t="s">
        <v>1</v>
      </c>
      <c r="C316" s="25" t="s">
        <v>13643</v>
      </c>
      <c r="D316" s="25" t="s">
        <v>13160</v>
      </c>
      <c r="E316" s="42" t="s">
        <v>3024</v>
      </c>
      <c r="F316" s="24">
        <v>6</v>
      </c>
      <c r="G316" s="94">
        <v>24.96</v>
      </c>
      <c r="H316" s="76"/>
      <c r="I316" s="79">
        <f t="shared" si="9"/>
        <v>0</v>
      </c>
      <c r="J316" s="78" t="str">
        <f t="shared" si="8"/>
        <v/>
      </c>
    </row>
    <row r="317" spans="1:10">
      <c r="A317" s="25">
        <v>316</v>
      </c>
      <c r="B317" s="25" t="s">
        <v>1</v>
      </c>
      <c r="C317" s="25" t="s">
        <v>13642</v>
      </c>
      <c r="D317" s="25" t="s">
        <v>13641</v>
      </c>
      <c r="E317" s="42" t="s">
        <v>3024</v>
      </c>
      <c r="F317" s="24">
        <v>16</v>
      </c>
      <c r="G317" s="94">
        <v>242.64</v>
      </c>
      <c r="H317" s="76"/>
      <c r="I317" s="79">
        <f t="shared" si="9"/>
        <v>0</v>
      </c>
      <c r="J317" s="78" t="str">
        <f t="shared" si="8"/>
        <v/>
      </c>
    </row>
    <row r="318" spans="1:10">
      <c r="A318" s="25">
        <v>317</v>
      </c>
      <c r="B318" s="25" t="s">
        <v>1</v>
      </c>
      <c r="C318" s="25" t="s">
        <v>13640</v>
      </c>
      <c r="D318" s="25" t="s">
        <v>1217</v>
      </c>
      <c r="E318" s="42" t="s">
        <v>3024</v>
      </c>
      <c r="F318" s="24">
        <v>5</v>
      </c>
      <c r="G318" s="94">
        <v>236.89</v>
      </c>
      <c r="H318" s="76"/>
      <c r="I318" s="79">
        <f t="shared" si="9"/>
        <v>0</v>
      </c>
      <c r="J318" s="78" t="str">
        <f t="shared" si="8"/>
        <v/>
      </c>
    </row>
    <row r="319" spans="1:10">
      <c r="A319" s="25">
        <v>318</v>
      </c>
      <c r="B319" s="25" t="s">
        <v>1</v>
      </c>
      <c r="C319" s="25" t="s">
        <v>13639</v>
      </c>
      <c r="D319" s="25" t="s">
        <v>11720</v>
      </c>
      <c r="E319" s="42" t="s">
        <v>3024</v>
      </c>
      <c r="F319" s="24">
        <v>29</v>
      </c>
      <c r="G319" s="94">
        <v>5.28</v>
      </c>
      <c r="H319" s="76"/>
      <c r="I319" s="79">
        <f t="shared" si="9"/>
        <v>0</v>
      </c>
      <c r="J319" s="78" t="str">
        <f t="shared" si="8"/>
        <v/>
      </c>
    </row>
    <row r="320" spans="1:10">
      <c r="A320" s="25">
        <v>319</v>
      </c>
      <c r="B320" s="25" t="s">
        <v>1</v>
      </c>
      <c r="C320" s="25" t="s">
        <v>13638</v>
      </c>
      <c r="D320" s="25" t="s">
        <v>13637</v>
      </c>
      <c r="E320" s="42" t="s">
        <v>3024</v>
      </c>
      <c r="F320" s="24">
        <v>5</v>
      </c>
      <c r="G320" s="94">
        <v>92.22</v>
      </c>
      <c r="H320" s="76"/>
      <c r="I320" s="79">
        <f t="shared" si="9"/>
        <v>0</v>
      </c>
      <c r="J320" s="78" t="str">
        <f t="shared" si="8"/>
        <v/>
      </c>
    </row>
    <row r="321" spans="1:10">
      <c r="A321" s="25">
        <v>320</v>
      </c>
      <c r="B321" s="25" t="s">
        <v>1</v>
      </c>
      <c r="C321" s="25" t="s">
        <v>13636</v>
      </c>
      <c r="D321" s="25" t="s">
        <v>13635</v>
      </c>
      <c r="E321" s="42" t="s">
        <v>3024</v>
      </c>
      <c r="F321" s="24">
        <v>5</v>
      </c>
      <c r="G321" s="94">
        <v>3521.15</v>
      </c>
      <c r="H321" s="76"/>
      <c r="I321" s="79">
        <f t="shared" si="9"/>
        <v>0</v>
      </c>
      <c r="J321" s="78" t="str">
        <f t="shared" si="8"/>
        <v/>
      </c>
    </row>
    <row r="322" spans="1:10">
      <c r="A322" s="25">
        <v>321</v>
      </c>
      <c r="B322" s="25" t="s">
        <v>1</v>
      </c>
      <c r="C322" s="25" t="s">
        <v>13634</v>
      </c>
      <c r="D322" s="25" t="s">
        <v>2019</v>
      </c>
      <c r="E322" s="42" t="s">
        <v>3024</v>
      </c>
      <c r="F322" s="24">
        <v>5</v>
      </c>
      <c r="G322" s="94">
        <v>1120.6400000000001</v>
      </c>
      <c r="H322" s="76"/>
      <c r="I322" s="79">
        <f t="shared" si="9"/>
        <v>0</v>
      </c>
      <c r="J322" s="78" t="str">
        <f t="shared" ref="J322:J385" si="10">IF(H:H&gt;G:G, "Above Estimated Unit Price", "")</f>
        <v/>
      </c>
    </row>
    <row r="323" spans="1:10">
      <c r="A323" s="25">
        <v>322</v>
      </c>
      <c r="B323" s="25" t="s">
        <v>1</v>
      </c>
      <c r="C323" s="25" t="s">
        <v>13633</v>
      </c>
      <c r="D323" s="25" t="s">
        <v>252</v>
      </c>
      <c r="E323" s="42" t="s">
        <v>3024</v>
      </c>
      <c r="F323" s="24">
        <v>5</v>
      </c>
      <c r="G323" s="94">
        <v>127.3</v>
      </c>
      <c r="H323" s="76"/>
      <c r="I323" s="79">
        <f t="shared" ref="I323:I386" si="11">H323*F323</f>
        <v>0</v>
      </c>
      <c r="J323" s="78" t="str">
        <f t="shared" si="10"/>
        <v/>
      </c>
    </row>
    <row r="324" spans="1:10">
      <c r="A324" s="25">
        <v>323</v>
      </c>
      <c r="B324" s="25" t="s">
        <v>1</v>
      </c>
      <c r="C324" s="25" t="s">
        <v>13632</v>
      </c>
      <c r="D324" s="25" t="s">
        <v>13631</v>
      </c>
      <c r="E324" s="42" t="s">
        <v>3024</v>
      </c>
      <c r="F324" s="24">
        <v>7</v>
      </c>
      <c r="G324" s="94">
        <v>237.93</v>
      </c>
      <c r="H324" s="76"/>
      <c r="I324" s="79">
        <f t="shared" si="11"/>
        <v>0</v>
      </c>
      <c r="J324" s="78" t="str">
        <f t="shared" si="10"/>
        <v/>
      </c>
    </row>
    <row r="325" spans="1:10">
      <c r="A325" s="25">
        <v>324</v>
      </c>
      <c r="B325" s="25" t="s">
        <v>1</v>
      </c>
      <c r="C325" s="25" t="s">
        <v>13630</v>
      </c>
      <c r="D325" s="25" t="s">
        <v>13629</v>
      </c>
      <c r="E325" s="42" t="s">
        <v>3024</v>
      </c>
      <c r="F325" s="24">
        <v>5</v>
      </c>
      <c r="G325" s="94">
        <v>275.52999999999997</v>
      </c>
      <c r="H325" s="76"/>
      <c r="I325" s="79">
        <f t="shared" si="11"/>
        <v>0</v>
      </c>
      <c r="J325" s="78" t="str">
        <f t="shared" si="10"/>
        <v/>
      </c>
    </row>
    <row r="326" spans="1:10">
      <c r="A326" s="25">
        <v>325</v>
      </c>
      <c r="B326" s="25" t="s">
        <v>1</v>
      </c>
      <c r="C326" s="25" t="s">
        <v>13628</v>
      </c>
      <c r="D326" s="25" t="s">
        <v>13627</v>
      </c>
      <c r="E326" s="42" t="s">
        <v>3024</v>
      </c>
      <c r="F326" s="24">
        <v>5</v>
      </c>
      <c r="G326" s="94">
        <v>179.14</v>
      </c>
      <c r="H326" s="76"/>
      <c r="I326" s="79">
        <f t="shared" si="11"/>
        <v>0</v>
      </c>
      <c r="J326" s="78" t="str">
        <f t="shared" si="10"/>
        <v/>
      </c>
    </row>
    <row r="327" spans="1:10">
      <c r="A327" s="25">
        <v>326</v>
      </c>
      <c r="B327" s="25" t="s">
        <v>1</v>
      </c>
      <c r="C327" s="25" t="s">
        <v>13626</v>
      </c>
      <c r="D327" s="25" t="s">
        <v>881</v>
      </c>
      <c r="E327" s="42" t="s">
        <v>3024</v>
      </c>
      <c r="F327" s="24">
        <v>5</v>
      </c>
      <c r="G327" s="94">
        <v>198.9</v>
      </c>
      <c r="H327" s="76"/>
      <c r="I327" s="79">
        <f t="shared" si="11"/>
        <v>0</v>
      </c>
      <c r="J327" s="78" t="str">
        <f t="shared" si="10"/>
        <v/>
      </c>
    </row>
    <row r="328" spans="1:10">
      <c r="A328" s="25">
        <v>327</v>
      </c>
      <c r="B328" s="25" t="s">
        <v>1</v>
      </c>
      <c r="C328" s="25" t="s">
        <v>13625</v>
      </c>
      <c r="D328" s="25" t="s">
        <v>13624</v>
      </c>
      <c r="E328" s="42" t="s">
        <v>3024</v>
      </c>
      <c r="F328" s="24">
        <v>5</v>
      </c>
      <c r="G328" s="94">
        <v>31.1</v>
      </c>
      <c r="H328" s="76"/>
      <c r="I328" s="79">
        <f t="shared" si="11"/>
        <v>0</v>
      </c>
      <c r="J328" s="78" t="str">
        <f t="shared" si="10"/>
        <v/>
      </c>
    </row>
    <row r="329" spans="1:10">
      <c r="A329" s="25">
        <v>328</v>
      </c>
      <c r="B329" s="25" t="s">
        <v>1</v>
      </c>
      <c r="C329" s="25" t="s">
        <v>13623</v>
      </c>
      <c r="D329" s="25" t="s">
        <v>13622</v>
      </c>
      <c r="E329" s="42" t="s">
        <v>3024</v>
      </c>
      <c r="F329" s="24">
        <v>22</v>
      </c>
      <c r="G329" s="94">
        <v>692.26</v>
      </c>
      <c r="H329" s="76"/>
      <c r="I329" s="79">
        <f t="shared" si="11"/>
        <v>0</v>
      </c>
      <c r="J329" s="78" t="str">
        <f t="shared" si="10"/>
        <v/>
      </c>
    </row>
    <row r="330" spans="1:10">
      <c r="A330" s="25">
        <v>329</v>
      </c>
      <c r="B330" s="25" t="s">
        <v>1</v>
      </c>
      <c r="C330" s="25" t="s">
        <v>13621</v>
      </c>
      <c r="D330" s="25" t="s">
        <v>1217</v>
      </c>
      <c r="E330" s="42" t="s">
        <v>3024</v>
      </c>
      <c r="F330" s="24">
        <v>7</v>
      </c>
      <c r="G330" s="94">
        <v>970.67</v>
      </c>
      <c r="H330" s="76"/>
      <c r="I330" s="79">
        <f t="shared" si="11"/>
        <v>0</v>
      </c>
      <c r="J330" s="78" t="str">
        <f t="shared" si="10"/>
        <v/>
      </c>
    </row>
    <row r="331" spans="1:10">
      <c r="A331" s="25">
        <v>330</v>
      </c>
      <c r="B331" s="25" t="s">
        <v>1</v>
      </c>
      <c r="C331" s="25" t="s">
        <v>13620</v>
      </c>
      <c r="D331" s="25" t="s">
        <v>13619</v>
      </c>
      <c r="E331" s="42" t="s">
        <v>3024</v>
      </c>
      <c r="F331" s="24">
        <v>5</v>
      </c>
      <c r="G331" s="94">
        <v>303.12</v>
      </c>
      <c r="H331" s="76"/>
      <c r="I331" s="79">
        <f t="shared" si="11"/>
        <v>0</v>
      </c>
      <c r="J331" s="78" t="str">
        <f t="shared" si="10"/>
        <v/>
      </c>
    </row>
    <row r="332" spans="1:10">
      <c r="A332" s="25">
        <v>331</v>
      </c>
      <c r="B332" s="25" t="s">
        <v>1</v>
      </c>
      <c r="C332" s="25" t="s">
        <v>13618</v>
      </c>
      <c r="D332" s="25" t="s">
        <v>13617</v>
      </c>
      <c r="E332" s="42" t="s">
        <v>3024</v>
      </c>
      <c r="F332" s="24">
        <v>5</v>
      </c>
      <c r="G332" s="94">
        <v>464.77</v>
      </c>
      <c r="H332" s="76"/>
      <c r="I332" s="79">
        <f t="shared" si="11"/>
        <v>0</v>
      </c>
      <c r="J332" s="78" t="str">
        <f t="shared" si="10"/>
        <v/>
      </c>
    </row>
    <row r="333" spans="1:10">
      <c r="A333" s="25">
        <v>332</v>
      </c>
      <c r="B333" s="25" t="s">
        <v>1</v>
      </c>
      <c r="C333" s="25" t="s">
        <v>13616</v>
      </c>
      <c r="D333" s="25" t="s">
        <v>427</v>
      </c>
      <c r="E333" s="42" t="s">
        <v>3024</v>
      </c>
      <c r="F333" s="24">
        <v>5</v>
      </c>
      <c r="G333" s="94">
        <v>69.91</v>
      </c>
      <c r="H333" s="76"/>
      <c r="I333" s="79">
        <f t="shared" si="11"/>
        <v>0</v>
      </c>
      <c r="J333" s="78" t="str">
        <f t="shared" si="10"/>
        <v/>
      </c>
    </row>
    <row r="334" spans="1:10">
      <c r="A334" s="25">
        <v>333</v>
      </c>
      <c r="B334" s="25" t="s">
        <v>1</v>
      </c>
      <c r="C334" s="25" t="s">
        <v>13615</v>
      </c>
      <c r="D334" s="25" t="s">
        <v>315</v>
      </c>
      <c r="E334" s="42" t="s">
        <v>3024</v>
      </c>
      <c r="F334" s="24">
        <v>10</v>
      </c>
      <c r="G334" s="94">
        <v>304.01</v>
      </c>
      <c r="H334" s="76"/>
      <c r="I334" s="79">
        <f t="shared" si="11"/>
        <v>0</v>
      </c>
      <c r="J334" s="78" t="str">
        <f t="shared" si="10"/>
        <v/>
      </c>
    </row>
    <row r="335" spans="1:10">
      <c r="A335" s="25">
        <v>334</v>
      </c>
      <c r="B335" s="25" t="s">
        <v>1</v>
      </c>
      <c r="C335" s="25" t="s">
        <v>13614</v>
      </c>
      <c r="D335" s="25" t="s">
        <v>315</v>
      </c>
      <c r="E335" s="42" t="s">
        <v>3024</v>
      </c>
      <c r="F335" s="24">
        <v>12</v>
      </c>
      <c r="G335" s="94">
        <v>200</v>
      </c>
      <c r="H335" s="76"/>
      <c r="I335" s="79">
        <f t="shared" si="11"/>
        <v>0</v>
      </c>
      <c r="J335" s="78" t="str">
        <f t="shared" si="10"/>
        <v/>
      </c>
    </row>
    <row r="336" spans="1:10">
      <c r="A336" s="25">
        <v>335</v>
      </c>
      <c r="B336" s="25" t="s">
        <v>1</v>
      </c>
      <c r="C336" s="25" t="s">
        <v>13613</v>
      </c>
      <c r="D336" s="25" t="s">
        <v>13612</v>
      </c>
      <c r="E336" s="42" t="s">
        <v>3024</v>
      </c>
      <c r="F336" s="24">
        <v>5</v>
      </c>
      <c r="G336" s="94">
        <v>36.74</v>
      </c>
      <c r="H336" s="76"/>
      <c r="I336" s="79">
        <f t="shared" si="11"/>
        <v>0</v>
      </c>
      <c r="J336" s="78" t="str">
        <f t="shared" si="10"/>
        <v/>
      </c>
    </row>
    <row r="337" spans="1:10">
      <c r="A337" s="25">
        <v>336</v>
      </c>
      <c r="B337" s="25" t="s">
        <v>1</v>
      </c>
      <c r="C337" s="25" t="s">
        <v>13611</v>
      </c>
      <c r="D337" s="25" t="s">
        <v>13610</v>
      </c>
      <c r="E337" s="42">
        <v>72914</v>
      </c>
      <c r="F337" s="24">
        <v>14</v>
      </c>
      <c r="G337" s="94">
        <v>6500</v>
      </c>
      <c r="H337" s="76"/>
      <c r="I337" s="79">
        <f t="shared" si="11"/>
        <v>0</v>
      </c>
      <c r="J337" s="78" t="str">
        <f t="shared" si="10"/>
        <v/>
      </c>
    </row>
    <row r="338" spans="1:10">
      <c r="A338" s="25">
        <v>337</v>
      </c>
      <c r="B338" s="25" t="s">
        <v>1</v>
      </c>
      <c r="C338" s="25" t="s">
        <v>13609</v>
      </c>
      <c r="D338" s="25" t="s">
        <v>12545</v>
      </c>
      <c r="E338" s="42">
        <v>25140</v>
      </c>
      <c r="F338" s="24">
        <v>13</v>
      </c>
      <c r="G338" s="94">
        <v>1457.14</v>
      </c>
      <c r="H338" s="76"/>
      <c r="I338" s="79">
        <f t="shared" si="11"/>
        <v>0</v>
      </c>
      <c r="J338" s="78" t="str">
        <f t="shared" si="10"/>
        <v/>
      </c>
    </row>
    <row r="339" spans="1:10">
      <c r="A339" s="25">
        <v>338</v>
      </c>
      <c r="B339" s="25" t="s">
        <v>1</v>
      </c>
      <c r="C339" s="25" t="s">
        <v>12558</v>
      </c>
      <c r="D339" s="25" t="s">
        <v>75</v>
      </c>
      <c r="E339" s="42" t="s">
        <v>2657</v>
      </c>
      <c r="F339" s="24">
        <v>6</v>
      </c>
      <c r="G339" s="94">
        <v>11.39</v>
      </c>
      <c r="H339" s="76"/>
      <c r="I339" s="79">
        <f t="shared" si="11"/>
        <v>0</v>
      </c>
      <c r="J339" s="78" t="str">
        <f t="shared" si="10"/>
        <v/>
      </c>
    </row>
    <row r="340" spans="1:10">
      <c r="A340" s="25">
        <v>339</v>
      </c>
      <c r="B340" s="25" t="s">
        <v>1</v>
      </c>
      <c r="C340" s="25" t="s">
        <v>13608</v>
      </c>
      <c r="D340" s="25" t="s">
        <v>13607</v>
      </c>
      <c r="E340" s="42">
        <v>72058</v>
      </c>
      <c r="F340" s="24">
        <v>5</v>
      </c>
      <c r="G340" s="94">
        <v>2324.9699999999998</v>
      </c>
      <c r="H340" s="76"/>
      <c r="I340" s="79">
        <f t="shared" si="11"/>
        <v>0</v>
      </c>
      <c r="J340" s="78" t="str">
        <f t="shared" si="10"/>
        <v/>
      </c>
    </row>
    <row r="341" spans="1:10">
      <c r="A341" s="25">
        <v>340</v>
      </c>
      <c r="B341" s="25" t="s">
        <v>1</v>
      </c>
      <c r="C341" s="25" t="s">
        <v>13606</v>
      </c>
      <c r="D341" s="25" t="s">
        <v>1282</v>
      </c>
      <c r="E341" s="42">
        <v>13499</v>
      </c>
      <c r="F341" s="24">
        <v>10</v>
      </c>
      <c r="G341" s="94">
        <v>12.333333333333334</v>
      </c>
      <c r="H341" s="76"/>
      <c r="I341" s="79">
        <f t="shared" si="11"/>
        <v>0</v>
      </c>
      <c r="J341" s="78" t="str">
        <f t="shared" si="10"/>
        <v/>
      </c>
    </row>
    <row r="342" spans="1:10">
      <c r="A342" s="25">
        <v>341</v>
      </c>
      <c r="B342" s="25" t="s">
        <v>1</v>
      </c>
      <c r="C342" s="25" t="s">
        <v>13605</v>
      </c>
      <c r="D342" s="25" t="s">
        <v>2324</v>
      </c>
      <c r="E342" s="42" t="s">
        <v>13074</v>
      </c>
      <c r="F342" s="24">
        <v>5</v>
      </c>
      <c r="G342" s="94">
        <v>51.033333333333331</v>
      </c>
      <c r="H342" s="76"/>
      <c r="I342" s="79">
        <f t="shared" si="11"/>
        <v>0</v>
      </c>
      <c r="J342" s="78" t="str">
        <f t="shared" si="10"/>
        <v/>
      </c>
    </row>
    <row r="343" spans="1:10">
      <c r="A343" s="25">
        <v>342</v>
      </c>
      <c r="B343" s="25" t="s">
        <v>1</v>
      </c>
      <c r="C343" s="25" t="s">
        <v>13604</v>
      </c>
      <c r="D343" s="25" t="s">
        <v>1033</v>
      </c>
      <c r="E343" s="42">
        <v>78189</v>
      </c>
      <c r="F343" s="24">
        <v>40</v>
      </c>
      <c r="G343" s="94">
        <v>3.35</v>
      </c>
      <c r="H343" s="76"/>
      <c r="I343" s="79">
        <f t="shared" si="11"/>
        <v>0</v>
      </c>
      <c r="J343" s="78" t="str">
        <f t="shared" si="10"/>
        <v/>
      </c>
    </row>
    <row r="344" spans="1:10">
      <c r="A344" s="25">
        <v>343</v>
      </c>
      <c r="B344" s="25" t="s">
        <v>1</v>
      </c>
      <c r="C344" s="25" t="s">
        <v>13603</v>
      </c>
      <c r="D344" s="25" t="s">
        <v>13177</v>
      </c>
      <c r="E344" s="42">
        <v>13499</v>
      </c>
      <c r="F344" s="24">
        <v>25</v>
      </c>
      <c r="G344" s="94">
        <v>36.023333333333333</v>
      </c>
      <c r="H344" s="76"/>
      <c r="I344" s="79">
        <f t="shared" si="11"/>
        <v>0</v>
      </c>
      <c r="J344" s="78" t="str">
        <f t="shared" si="10"/>
        <v/>
      </c>
    </row>
    <row r="345" spans="1:10">
      <c r="A345" s="25">
        <v>344</v>
      </c>
      <c r="B345" s="25" t="s">
        <v>1</v>
      </c>
      <c r="C345" s="25" t="s">
        <v>5658</v>
      </c>
      <c r="D345" s="25" t="s">
        <v>2422</v>
      </c>
      <c r="E345" s="42">
        <v>30221</v>
      </c>
      <c r="F345" s="24">
        <v>17</v>
      </c>
      <c r="G345" s="94">
        <v>75</v>
      </c>
      <c r="H345" s="76"/>
      <c r="I345" s="79">
        <f t="shared" si="11"/>
        <v>0</v>
      </c>
      <c r="J345" s="78" t="str">
        <f t="shared" si="10"/>
        <v/>
      </c>
    </row>
    <row r="346" spans="1:10">
      <c r="A346" s="25">
        <v>345</v>
      </c>
      <c r="B346" s="25" t="s">
        <v>1</v>
      </c>
      <c r="C346" s="25" t="s">
        <v>13602</v>
      </c>
      <c r="D346" s="25" t="s">
        <v>13565</v>
      </c>
      <c r="E346" s="42">
        <v>12965</v>
      </c>
      <c r="F346" s="24">
        <v>10</v>
      </c>
      <c r="G346" s="94">
        <v>972.31</v>
      </c>
      <c r="H346" s="76"/>
      <c r="I346" s="79">
        <f t="shared" si="11"/>
        <v>0</v>
      </c>
      <c r="J346" s="78" t="str">
        <f t="shared" si="10"/>
        <v/>
      </c>
    </row>
    <row r="347" spans="1:10">
      <c r="A347" s="25">
        <v>346</v>
      </c>
      <c r="B347" s="25" t="s">
        <v>1</v>
      </c>
      <c r="C347" s="25" t="s">
        <v>13601</v>
      </c>
      <c r="D347" s="25" t="s">
        <v>172</v>
      </c>
      <c r="E347" s="42">
        <v>85901</v>
      </c>
      <c r="F347" s="24">
        <v>15</v>
      </c>
      <c r="G347" s="94">
        <v>135.38999999999999</v>
      </c>
      <c r="H347" s="76"/>
      <c r="I347" s="79">
        <f t="shared" si="11"/>
        <v>0</v>
      </c>
      <c r="J347" s="78" t="str">
        <f t="shared" si="10"/>
        <v/>
      </c>
    </row>
    <row r="348" spans="1:10">
      <c r="A348" s="25">
        <v>347</v>
      </c>
      <c r="B348" s="25" t="s">
        <v>1</v>
      </c>
      <c r="C348" s="25" t="s">
        <v>13600</v>
      </c>
      <c r="D348" s="25" t="s">
        <v>104</v>
      </c>
      <c r="E348" s="42">
        <v>14351</v>
      </c>
      <c r="F348" s="24">
        <v>5</v>
      </c>
      <c r="G348" s="94">
        <v>1232.06</v>
      </c>
      <c r="H348" s="76"/>
      <c r="I348" s="79">
        <f t="shared" si="11"/>
        <v>0</v>
      </c>
      <c r="J348" s="78" t="str">
        <f t="shared" si="10"/>
        <v/>
      </c>
    </row>
    <row r="349" spans="1:10">
      <c r="A349" s="25">
        <v>348</v>
      </c>
      <c r="B349" s="25" t="s">
        <v>1</v>
      </c>
      <c r="C349" s="25" t="s">
        <v>13599</v>
      </c>
      <c r="D349" s="25" t="s">
        <v>384</v>
      </c>
      <c r="E349" s="42">
        <v>96214</v>
      </c>
      <c r="F349" s="24">
        <v>200</v>
      </c>
      <c r="G349" s="94">
        <v>16.64</v>
      </c>
      <c r="H349" s="76"/>
      <c r="I349" s="79">
        <f t="shared" si="11"/>
        <v>0</v>
      </c>
      <c r="J349" s="78" t="str">
        <f t="shared" si="10"/>
        <v/>
      </c>
    </row>
    <row r="350" spans="1:10">
      <c r="A350" s="25">
        <v>349</v>
      </c>
      <c r="B350" s="25" t="s">
        <v>1</v>
      </c>
      <c r="C350" s="25" t="s">
        <v>13598</v>
      </c>
      <c r="D350" s="25" t="s">
        <v>2129</v>
      </c>
      <c r="E350" s="42">
        <v>77294</v>
      </c>
      <c r="F350" s="24">
        <v>48</v>
      </c>
      <c r="G350" s="94">
        <v>17</v>
      </c>
      <c r="H350" s="76"/>
      <c r="I350" s="79">
        <f t="shared" si="11"/>
        <v>0</v>
      </c>
      <c r="J350" s="78" t="str">
        <f t="shared" si="10"/>
        <v/>
      </c>
    </row>
    <row r="351" spans="1:10">
      <c r="A351" s="25">
        <v>350</v>
      </c>
      <c r="B351" s="25" t="s">
        <v>1</v>
      </c>
      <c r="C351" s="25" t="s">
        <v>13597</v>
      </c>
      <c r="D351" s="25" t="s">
        <v>1036</v>
      </c>
      <c r="E351" s="42">
        <v>83718</v>
      </c>
      <c r="F351" s="24">
        <v>5</v>
      </c>
      <c r="G351" s="94">
        <v>108.63333333333333</v>
      </c>
      <c r="H351" s="76"/>
      <c r="I351" s="79">
        <f t="shared" si="11"/>
        <v>0</v>
      </c>
      <c r="J351" s="78" t="str">
        <f t="shared" si="10"/>
        <v/>
      </c>
    </row>
    <row r="352" spans="1:10">
      <c r="A352" s="25">
        <v>351</v>
      </c>
      <c r="B352" s="25" t="s">
        <v>1</v>
      </c>
      <c r="C352" s="25" t="s">
        <v>13596</v>
      </c>
      <c r="D352" s="25" t="s">
        <v>13595</v>
      </c>
      <c r="E352" s="42">
        <v>80049</v>
      </c>
      <c r="F352" s="24">
        <v>5</v>
      </c>
      <c r="G352" s="94">
        <v>1183.8800000000001</v>
      </c>
      <c r="H352" s="76"/>
      <c r="I352" s="79">
        <f t="shared" si="11"/>
        <v>0</v>
      </c>
      <c r="J352" s="78" t="str">
        <f t="shared" si="10"/>
        <v/>
      </c>
    </row>
    <row r="353" spans="1:10">
      <c r="A353" s="25">
        <v>352</v>
      </c>
      <c r="B353" s="25" t="s">
        <v>1</v>
      </c>
      <c r="C353" s="25" t="s">
        <v>13594</v>
      </c>
      <c r="D353" s="25" t="s">
        <v>13593</v>
      </c>
      <c r="E353" s="42">
        <v>81073</v>
      </c>
      <c r="F353" s="24">
        <v>8</v>
      </c>
      <c r="G353" s="94">
        <v>66</v>
      </c>
      <c r="H353" s="76"/>
      <c r="I353" s="79">
        <f t="shared" si="11"/>
        <v>0</v>
      </c>
      <c r="J353" s="78" t="str">
        <f t="shared" si="10"/>
        <v/>
      </c>
    </row>
    <row r="354" spans="1:10">
      <c r="A354" s="25">
        <v>353</v>
      </c>
      <c r="B354" s="25" t="s">
        <v>1</v>
      </c>
      <c r="C354" s="25" t="s">
        <v>13592</v>
      </c>
      <c r="D354" s="25" t="s">
        <v>13591</v>
      </c>
      <c r="E354" s="42">
        <v>53655</v>
      </c>
      <c r="F354" s="24">
        <v>20</v>
      </c>
      <c r="G354" s="94">
        <v>15.626666666666665</v>
      </c>
      <c r="H354" s="76"/>
      <c r="I354" s="79">
        <f t="shared" si="11"/>
        <v>0</v>
      </c>
      <c r="J354" s="78" t="str">
        <f t="shared" si="10"/>
        <v/>
      </c>
    </row>
    <row r="355" spans="1:10">
      <c r="A355" s="25">
        <v>354</v>
      </c>
      <c r="B355" s="25" t="s">
        <v>1</v>
      </c>
      <c r="C355" s="25" t="s">
        <v>5569</v>
      </c>
      <c r="D355" s="25" t="s">
        <v>13590</v>
      </c>
      <c r="E355" s="42">
        <v>60253</v>
      </c>
      <c r="F355" s="24">
        <v>5</v>
      </c>
      <c r="G355" s="94">
        <v>543.95000000000005</v>
      </c>
      <c r="H355" s="76"/>
      <c r="I355" s="79">
        <f t="shared" si="11"/>
        <v>0</v>
      </c>
      <c r="J355" s="78" t="str">
        <f t="shared" si="10"/>
        <v/>
      </c>
    </row>
    <row r="356" spans="1:10">
      <c r="A356" s="25">
        <v>355</v>
      </c>
      <c r="B356" s="25" t="s">
        <v>1</v>
      </c>
      <c r="C356" s="25" t="s">
        <v>13589</v>
      </c>
      <c r="D356" s="25" t="s">
        <v>13588</v>
      </c>
      <c r="E356" s="42" t="s">
        <v>5245</v>
      </c>
      <c r="F356" s="24">
        <v>43</v>
      </c>
      <c r="G356" s="94">
        <v>107</v>
      </c>
      <c r="H356" s="76"/>
      <c r="I356" s="79">
        <f t="shared" si="11"/>
        <v>0</v>
      </c>
      <c r="J356" s="78" t="str">
        <f t="shared" si="10"/>
        <v/>
      </c>
    </row>
    <row r="357" spans="1:10">
      <c r="A357" s="25">
        <v>356</v>
      </c>
      <c r="B357" s="25" t="s">
        <v>1</v>
      </c>
      <c r="C357" s="25" t="s">
        <v>5567</v>
      </c>
      <c r="D357" s="25" t="s">
        <v>13587</v>
      </c>
      <c r="E357" s="42">
        <v>60253</v>
      </c>
      <c r="F357" s="24">
        <v>5</v>
      </c>
      <c r="G357" s="94">
        <v>4097</v>
      </c>
      <c r="H357" s="76"/>
      <c r="I357" s="79">
        <f t="shared" si="11"/>
        <v>0</v>
      </c>
      <c r="J357" s="78" t="str">
        <f t="shared" si="10"/>
        <v/>
      </c>
    </row>
    <row r="358" spans="1:10">
      <c r="A358" s="25">
        <v>357</v>
      </c>
      <c r="B358" s="25" t="s">
        <v>1</v>
      </c>
      <c r="C358" s="25" t="s">
        <v>5564</v>
      </c>
      <c r="D358" s="25" t="s">
        <v>11862</v>
      </c>
      <c r="E358" s="42">
        <v>99321</v>
      </c>
      <c r="F358" s="24">
        <v>8</v>
      </c>
      <c r="G358" s="94">
        <v>850</v>
      </c>
      <c r="H358" s="76"/>
      <c r="I358" s="79">
        <f t="shared" si="11"/>
        <v>0</v>
      </c>
      <c r="J358" s="78" t="str">
        <f t="shared" si="10"/>
        <v/>
      </c>
    </row>
    <row r="359" spans="1:10">
      <c r="A359" s="25">
        <v>358</v>
      </c>
      <c r="B359" s="25" t="s">
        <v>1</v>
      </c>
      <c r="C359" s="25" t="s">
        <v>1987</v>
      </c>
      <c r="D359" s="25" t="s">
        <v>1986</v>
      </c>
      <c r="E359" s="42">
        <v>99321</v>
      </c>
      <c r="F359" s="24">
        <v>14</v>
      </c>
      <c r="G359" s="94">
        <v>270.58333333333331</v>
      </c>
      <c r="H359" s="76"/>
      <c r="I359" s="79">
        <f t="shared" si="11"/>
        <v>0</v>
      </c>
      <c r="J359" s="78" t="str">
        <f t="shared" si="10"/>
        <v/>
      </c>
    </row>
    <row r="360" spans="1:10">
      <c r="A360" s="25">
        <v>359</v>
      </c>
      <c r="B360" s="25" t="s">
        <v>1</v>
      </c>
      <c r="C360" s="25" t="s">
        <v>13586</v>
      </c>
      <c r="D360" s="25" t="s">
        <v>13576</v>
      </c>
      <c r="E360" s="42">
        <v>13499</v>
      </c>
      <c r="F360" s="24">
        <v>34</v>
      </c>
      <c r="G360" s="94">
        <v>339.25</v>
      </c>
      <c r="H360" s="76"/>
      <c r="I360" s="79">
        <f t="shared" si="11"/>
        <v>0</v>
      </c>
      <c r="J360" s="78" t="str">
        <f t="shared" si="10"/>
        <v/>
      </c>
    </row>
    <row r="361" spans="1:10">
      <c r="A361" s="25">
        <v>360</v>
      </c>
      <c r="B361" s="25" t="s">
        <v>1</v>
      </c>
      <c r="C361" s="25" t="s">
        <v>13585</v>
      </c>
      <c r="D361" s="25" t="s">
        <v>13584</v>
      </c>
      <c r="E361" s="42">
        <v>13499</v>
      </c>
      <c r="F361" s="24">
        <v>10</v>
      </c>
      <c r="G361" s="94">
        <v>385.13</v>
      </c>
      <c r="H361" s="76"/>
      <c r="I361" s="79">
        <f t="shared" si="11"/>
        <v>0</v>
      </c>
      <c r="J361" s="78" t="str">
        <f t="shared" si="10"/>
        <v/>
      </c>
    </row>
    <row r="362" spans="1:10">
      <c r="A362" s="25">
        <v>361</v>
      </c>
      <c r="B362" s="25" t="s">
        <v>1</v>
      </c>
      <c r="C362" s="25" t="s">
        <v>13583</v>
      </c>
      <c r="D362" s="25" t="s">
        <v>13582</v>
      </c>
      <c r="E362" s="42">
        <v>13499</v>
      </c>
      <c r="F362" s="24">
        <v>5</v>
      </c>
      <c r="G362" s="94">
        <v>385.14</v>
      </c>
      <c r="H362" s="76"/>
      <c r="I362" s="79">
        <f t="shared" si="11"/>
        <v>0</v>
      </c>
      <c r="J362" s="78" t="str">
        <f t="shared" si="10"/>
        <v/>
      </c>
    </row>
    <row r="363" spans="1:10">
      <c r="A363" s="25">
        <v>362</v>
      </c>
      <c r="B363" s="25" t="s">
        <v>1</v>
      </c>
      <c r="C363" s="25" t="s">
        <v>13581</v>
      </c>
      <c r="D363" s="25" t="s">
        <v>10136</v>
      </c>
      <c r="E363" s="42">
        <v>54395</v>
      </c>
      <c r="F363" s="24">
        <v>26</v>
      </c>
      <c r="G363" s="94">
        <v>195.59</v>
      </c>
      <c r="H363" s="76"/>
      <c r="I363" s="79">
        <f t="shared" si="11"/>
        <v>0</v>
      </c>
      <c r="J363" s="78" t="str">
        <f t="shared" si="10"/>
        <v/>
      </c>
    </row>
    <row r="364" spans="1:10">
      <c r="A364" s="25">
        <v>363</v>
      </c>
      <c r="B364" s="25" t="s">
        <v>1</v>
      </c>
      <c r="C364" s="25" t="s">
        <v>13580</v>
      </c>
      <c r="D364" s="25" t="s">
        <v>11992</v>
      </c>
      <c r="E364" s="42">
        <v>54395</v>
      </c>
      <c r="F364" s="24">
        <v>106</v>
      </c>
      <c r="G364" s="94">
        <v>123.54</v>
      </c>
      <c r="H364" s="76"/>
      <c r="I364" s="79">
        <f t="shared" si="11"/>
        <v>0</v>
      </c>
      <c r="J364" s="78" t="str">
        <f t="shared" si="10"/>
        <v/>
      </c>
    </row>
    <row r="365" spans="1:10">
      <c r="A365" s="25">
        <v>364</v>
      </c>
      <c r="B365" s="25" t="s">
        <v>1</v>
      </c>
      <c r="C365" s="25" t="s">
        <v>13579</v>
      </c>
      <c r="D365" s="25" t="s">
        <v>13576</v>
      </c>
      <c r="E365" s="42">
        <v>13499</v>
      </c>
      <c r="F365" s="24">
        <v>6</v>
      </c>
      <c r="G365" s="94">
        <v>3870</v>
      </c>
      <c r="H365" s="76"/>
      <c r="I365" s="79">
        <f t="shared" si="11"/>
        <v>0</v>
      </c>
      <c r="J365" s="78" t="str">
        <f t="shared" si="10"/>
        <v/>
      </c>
    </row>
    <row r="366" spans="1:10">
      <c r="A366" s="25">
        <v>365</v>
      </c>
      <c r="B366" s="25" t="s">
        <v>1</v>
      </c>
      <c r="C366" s="25" t="s">
        <v>13579</v>
      </c>
      <c r="D366" s="25" t="s">
        <v>13576</v>
      </c>
      <c r="E366" s="42" t="s">
        <v>13578</v>
      </c>
      <c r="F366" s="24">
        <v>5</v>
      </c>
      <c r="G366" s="94">
        <v>3870</v>
      </c>
      <c r="H366" s="76"/>
      <c r="I366" s="79">
        <f t="shared" si="11"/>
        <v>0</v>
      </c>
      <c r="J366" s="78" t="str">
        <f t="shared" si="10"/>
        <v/>
      </c>
    </row>
    <row r="367" spans="1:10">
      <c r="A367" s="25">
        <v>366</v>
      </c>
      <c r="B367" s="25" t="s">
        <v>1</v>
      </c>
      <c r="C367" s="25" t="s">
        <v>5555</v>
      </c>
      <c r="D367" s="25" t="s">
        <v>13576</v>
      </c>
      <c r="E367" s="42">
        <v>13499</v>
      </c>
      <c r="F367" s="24">
        <v>5</v>
      </c>
      <c r="G367" s="94">
        <v>9000</v>
      </c>
      <c r="H367" s="76"/>
      <c r="I367" s="79">
        <f t="shared" si="11"/>
        <v>0</v>
      </c>
      <c r="J367" s="78" t="str">
        <f t="shared" si="10"/>
        <v/>
      </c>
    </row>
    <row r="368" spans="1:10">
      <c r="A368" s="25">
        <v>367</v>
      </c>
      <c r="B368" s="25" t="s">
        <v>1</v>
      </c>
      <c r="C368" s="25" t="s">
        <v>13577</v>
      </c>
      <c r="D368" s="25" t="s">
        <v>13576</v>
      </c>
      <c r="E368" s="42">
        <v>13499</v>
      </c>
      <c r="F368" s="24">
        <v>9</v>
      </c>
      <c r="G368" s="94">
        <v>1124.0999999999999</v>
      </c>
      <c r="H368" s="76"/>
      <c r="I368" s="79">
        <f t="shared" si="11"/>
        <v>0</v>
      </c>
      <c r="J368" s="78" t="str">
        <f t="shared" si="10"/>
        <v/>
      </c>
    </row>
    <row r="369" spans="1:10">
      <c r="A369" s="25">
        <v>368</v>
      </c>
      <c r="B369" s="25" t="s">
        <v>1</v>
      </c>
      <c r="C369" s="25" t="s">
        <v>13575</v>
      </c>
      <c r="D369" s="25" t="s">
        <v>13574</v>
      </c>
      <c r="E369" s="42">
        <v>54395</v>
      </c>
      <c r="F369" s="24">
        <v>31</v>
      </c>
      <c r="G369" s="94">
        <v>8251.2000000000007</v>
      </c>
      <c r="H369" s="76"/>
      <c r="I369" s="79">
        <f t="shared" si="11"/>
        <v>0</v>
      </c>
      <c r="J369" s="78" t="str">
        <f t="shared" si="10"/>
        <v/>
      </c>
    </row>
    <row r="370" spans="1:10">
      <c r="A370" s="25">
        <v>369</v>
      </c>
      <c r="B370" s="25" t="s">
        <v>1</v>
      </c>
      <c r="C370" s="25" t="s">
        <v>13573</v>
      </c>
      <c r="D370" s="25" t="s">
        <v>13569</v>
      </c>
      <c r="E370" s="42">
        <v>54395</v>
      </c>
      <c r="F370" s="24">
        <v>10</v>
      </c>
      <c r="G370" s="94">
        <v>4301.83</v>
      </c>
      <c r="H370" s="76"/>
      <c r="I370" s="79">
        <f t="shared" si="11"/>
        <v>0</v>
      </c>
      <c r="J370" s="78" t="str">
        <f t="shared" si="10"/>
        <v/>
      </c>
    </row>
    <row r="371" spans="1:10">
      <c r="A371" s="25">
        <v>370</v>
      </c>
      <c r="B371" s="25" t="s">
        <v>1</v>
      </c>
      <c r="C371" s="25" t="s">
        <v>13572</v>
      </c>
      <c r="D371" s="25" t="s">
        <v>13571</v>
      </c>
      <c r="E371" s="42">
        <v>54395</v>
      </c>
      <c r="F371" s="24">
        <v>5</v>
      </c>
      <c r="G371" s="94">
        <v>7288.65</v>
      </c>
      <c r="H371" s="76"/>
      <c r="I371" s="79">
        <f t="shared" si="11"/>
        <v>0</v>
      </c>
      <c r="J371" s="78" t="str">
        <f t="shared" si="10"/>
        <v/>
      </c>
    </row>
    <row r="372" spans="1:10">
      <c r="A372" s="25">
        <v>371</v>
      </c>
      <c r="B372" s="25" t="s">
        <v>1</v>
      </c>
      <c r="C372" s="25" t="s">
        <v>13570</v>
      </c>
      <c r="D372" s="25" t="s">
        <v>13569</v>
      </c>
      <c r="E372" s="42">
        <v>54395</v>
      </c>
      <c r="F372" s="24">
        <v>5</v>
      </c>
      <c r="G372" s="94">
        <v>4729.53</v>
      </c>
      <c r="H372" s="76"/>
      <c r="I372" s="79">
        <f t="shared" si="11"/>
        <v>0</v>
      </c>
      <c r="J372" s="78" t="str">
        <f t="shared" si="10"/>
        <v/>
      </c>
    </row>
    <row r="373" spans="1:10">
      <c r="A373" s="25">
        <v>372</v>
      </c>
      <c r="B373" s="25" t="s">
        <v>1</v>
      </c>
      <c r="C373" s="25" t="s">
        <v>13568</v>
      </c>
      <c r="D373" s="25" t="s">
        <v>11817</v>
      </c>
      <c r="E373" s="42">
        <v>54395</v>
      </c>
      <c r="F373" s="24">
        <v>12</v>
      </c>
      <c r="G373" s="94">
        <v>6348.05</v>
      </c>
      <c r="H373" s="76"/>
      <c r="I373" s="79">
        <f t="shared" si="11"/>
        <v>0</v>
      </c>
      <c r="J373" s="78" t="str">
        <f t="shared" si="10"/>
        <v/>
      </c>
    </row>
    <row r="374" spans="1:10">
      <c r="A374" s="25">
        <v>373</v>
      </c>
      <c r="B374" s="25" t="s">
        <v>1</v>
      </c>
      <c r="C374" s="25" t="s">
        <v>13567</v>
      </c>
      <c r="D374" s="25" t="s">
        <v>1876</v>
      </c>
      <c r="E374" s="42">
        <v>86768</v>
      </c>
      <c r="F374" s="24">
        <v>5</v>
      </c>
      <c r="G374" s="94">
        <v>650.13</v>
      </c>
      <c r="H374" s="76"/>
      <c r="I374" s="79">
        <f t="shared" si="11"/>
        <v>0</v>
      </c>
      <c r="J374" s="78" t="str">
        <f t="shared" si="10"/>
        <v/>
      </c>
    </row>
    <row r="375" spans="1:10">
      <c r="A375" s="25">
        <v>374</v>
      </c>
      <c r="B375" s="25" t="s">
        <v>1</v>
      </c>
      <c r="C375" s="25" t="s">
        <v>13566</v>
      </c>
      <c r="D375" s="25" t="s">
        <v>11097</v>
      </c>
      <c r="E375" s="42">
        <v>23905</v>
      </c>
      <c r="F375" s="24">
        <v>22</v>
      </c>
      <c r="G375" s="94">
        <v>5.16</v>
      </c>
      <c r="H375" s="76"/>
      <c r="I375" s="79">
        <f t="shared" si="11"/>
        <v>0</v>
      </c>
      <c r="J375" s="78" t="str">
        <f t="shared" si="10"/>
        <v/>
      </c>
    </row>
    <row r="376" spans="1:10">
      <c r="A376" s="25">
        <v>375</v>
      </c>
      <c r="B376" s="25" t="s">
        <v>1</v>
      </c>
      <c r="C376" s="25" t="s">
        <v>5511</v>
      </c>
      <c r="D376" s="25" t="s">
        <v>10092</v>
      </c>
      <c r="E376" s="42" t="s">
        <v>3024</v>
      </c>
      <c r="F376" s="24">
        <v>5</v>
      </c>
      <c r="G376" s="94">
        <v>28.97</v>
      </c>
      <c r="H376" s="76"/>
      <c r="I376" s="79">
        <f t="shared" si="11"/>
        <v>0</v>
      </c>
      <c r="J376" s="78" t="str">
        <f t="shared" si="10"/>
        <v/>
      </c>
    </row>
    <row r="377" spans="1:10">
      <c r="A377" s="25">
        <v>376</v>
      </c>
      <c r="B377" s="25" t="s">
        <v>1</v>
      </c>
      <c r="C377" s="25" t="s">
        <v>5480</v>
      </c>
      <c r="D377" s="25" t="s">
        <v>13565</v>
      </c>
      <c r="E377" s="42" t="s">
        <v>13564</v>
      </c>
      <c r="F377" s="24">
        <v>7</v>
      </c>
      <c r="G377" s="94">
        <v>771.48333333333323</v>
      </c>
      <c r="H377" s="76"/>
      <c r="I377" s="79">
        <f t="shared" si="11"/>
        <v>0</v>
      </c>
      <c r="J377" s="78" t="str">
        <f t="shared" si="10"/>
        <v/>
      </c>
    </row>
    <row r="378" spans="1:10">
      <c r="A378" s="25">
        <v>377</v>
      </c>
      <c r="B378" s="25" t="s">
        <v>1</v>
      </c>
      <c r="C378" s="25" t="s">
        <v>13563</v>
      </c>
      <c r="D378" s="25" t="s">
        <v>11972</v>
      </c>
      <c r="E378" s="42" t="s">
        <v>13562</v>
      </c>
      <c r="F378" s="24">
        <v>8</v>
      </c>
      <c r="G378" s="94">
        <v>35.64</v>
      </c>
      <c r="H378" s="76"/>
      <c r="I378" s="79">
        <f t="shared" si="11"/>
        <v>0</v>
      </c>
      <c r="J378" s="78" t="str">
        <f t="shared" si="10"/>
        <v/>
      </c>
    </row>
    <row r="379" spans="1:10">
      <c r="A379" s="25">
        <v>378</v>
      </c>
      <c r="B379" s="25" t="s">
        <v>1</v>
      </c>
      <c r="C379" s="25" t="s">
        <v>13561</v>
      </c>
      <c r="D379" s="25" t="s">
        <v>1728</v>
      </c>
      <c r="E379" s="42">
        <v>72914</v>
      </c>
      <c r="F379" s="24">
        <v>5</v>
      </c>
      <c r="G379" s="94">
        <v>1956.5</v>
      </c>
      <c r="H379" s="76"/>
      <c r="I379" s="79">
        <f t="shared" si="11"/>
        <v>0</v>
      </c>
      <c r="J379" s="78" t="str">
        <f t="shared" si="10"/>
        <v/>
      </c>
    </row>
    <row r="380" spans="1:10">
      <c r="A380" s="25">
        <v>379</v>
      </c>
      <c r="B380" s="25" t="s">
        <v>1</v>
      </c>
      <c r="C380" s="25" t="s">
        <v>13560</v>
      </c>
      <c r="D380" s="25" t="s">
        <v>78</v>
      </c>
      <c r="E380" s="42">
        <v>77294</v>
      </c>
      <c r="F380" s="24">
        <v>25</v>
      </c>
      <c r="G380" s="94">
        <v>103.67</v>
      </c>
      <c r="H380" s="76"/>
      <c r="I380" s="79">
        <f t="shared" si="11"/>
        <v>0</v>
      </c>
      <c r="J380" s="78" t="str">
        <f t="shared" si="10"/>
        <v/>
      </c>
    </row>
    <row r="381" spans="1:10">
      <c r="A381" s="25">
        <v>380</v>
      </c>
      <c r="B381" s="25" t="s">
        <v>1</v>
      </c>
      <c r="C381" s="25" t="s">
        <v>13559</v>
      </c>
      <c r="D381" s="25" t="s">
        <v>78</v>
      </c>
      <c r="E381" s="42">
        <v>77294</v>
      </c>
      <c r="F381" s="24">
        <v>25</v>
      </c>
      <c r="G381" s="94">
        <v>56.81</v>
      </c>
      <c r="H381" s="76"/>
      <c r="I381" s="79">
        <f t="shared" si="11"/>
        <v>0</v>
      </c>
      <c r="J381" s="78" t="str">
        <f t="shared" si="10"/>
        <v/>
      </c>
    </row>
    <row r="382" spans="1:10">
      <c r="A382" s="25">
        <v>381</v>
      </c>
      <c r="B382" s="25" t="s">
        <v>1</v>
      </c>
      <c r="C382" s="25" t="s">
        <v>13558</v>
      </c>
      <c r="D382" s="25" t="s">
        <v>12545</v>
      </c>
      <c r="E382" s="42">
        <v>17472</v>
      </c>
      <c r="F382" s="24">
        <v>5</v>
      </c>
      <c r="G382" s="94">
        <v>1580.95</v>
      </c>
      <c r="H382" s="76"/>
      <c r="I382" s="79">
        <f t="shared" si="11"/>
        <v>0</v>
      </c>
      <c r="J382" s="78" t="str">
        <f t="shared" si="10"/>
        <v/>
      </c>
    </row>
    <row r="383" spans="1:10">
      <c r="A383" s="25">
        <v>382</v>
      </c>
      <c r="B383" s="25" t="s">
        <v>1</v>
      </c>
      <c r="C383" s="25" t="s">
        <v>13557</v>
      </c>
      <c r="D383" s="25" t="s">
        <v>13556</v>
      </c>
      <c r="E383" s="42">
        <v>30242</v>
      </c>
      <c r="F383" s="24">
        <v>30</v>
      </c>
      <c r="G383" s="94">
        <v>115.66</v>
      </c>
      <c r="H383" s="76"/>
      <c r="I383" s="79">
        <f t="shared" si="11"/>
        <v>0</v>
      </c>
      <c r="J383" s="78" t="str">
        <f t="shared" si="10"/>
        <v/>
      </c>
    </row>
    <row r="384" spans="1:10">
      <c r="A384" s="25">
        <v>383</v>
      </c>
      <c r="B384" s="25" t="s">
        <v>1</v>
      </c>
      <c r="C384" s="25" t="s">
        <v>13555</v>
      </c>
      <c r="D384" s="25" t="s">
        <v>13554</v>
      </c>
      <c r="E384" s="42">
        <v>30242</v>
      </c>
      <c r="F384" s="24">
        <v>20</v>
      </c>
      <c r="G384" s="94">
        <v>1777.21</v>
      </c>
      <c r="H384" s="76"/>
      <c r="I384" s="79">
        <f t="shared" si="11"/>
        <v>0</v>
      </c>
      <c r="J384" s="78" t="str">
        <f t="shared" si="10"/>
        <v/>
      </c>
    </row>
    <row r="385" spans="1:10">
      <c r="A385" s="25">
        <v>384</v>
      </c>
      <c r="B385" s="25" t="s">
        <v>1</v>
      </c>
      <c r="C385" s="25" t="s">
        <v>13553</v>
      </c>
      <c r="D385" s="25" t="s">
        <v>13552</v>
      </c>
      <c r="E385" s="42">
        <v>30242</v>
      </c>
      <c r="F385" s="24">
        <v>54</v>
      </c>
      <c r="G385" s="94">
        <v>1093.8</v>
      </c>
      <c r="H385" s="76"/>
      <c r="I385" s="79">
        <f t="shared" si="11"/>
        <v>0</v>
      </c>
      <c r="J385" s="78" t="str">
        <f t="shared" si="10"/>
        <v/>
      </c>
    </row>
    <row r="386" spans="1:10">
      <c r="A386" s="25">
        <v>385</v>
      </c>
      <c r="B386" s="25" t="s">
        <v>1</v>
      </c>
      <c r="C386" s="25" t="s">
        <v>13551</v>
      </c>
      <c r="D386" s="25" t="s">
        <v>13550</v>
      </c>
      <c r="E386" s="42">
        <v>30242</v>
      </c>
      <c r="F386" s="24">
        <v>5</v>
      </c>
      <c r="G386" s="94">
        <v>2699.51</v>
      </c>
      <c r="H386" s="76"/>
      <c r="I386" s="79">
        <f t="shared" si="11"/>
        <v>0</v>
      </c>
      <c r="J386" s="78" t="str">
        <f t="shared" ref="J386:J449" si="12">IF(H:H&gt;G:G, "Above Estimated Unit Price", "")</f>
        <v/>
      </c>
    </row>
    <row r="387" spans="1:10">
      <c r="A387" s="25">
        <v>386</v>
      </c>
      <c r="B387" s="25" t="s">
        <v>1</v>
      </c>
      <c r="C387" s="25" t="s">
        <v>13549</v>
      </c>
      <c r="D387" s="25" t="s">
        <v>13548</v>
      </c>
      <c r="E387" s="42" t="s">
        <v>100</v>
      </c>
      <c r="F387" s="24">
        <v>5</v>
      </c>
      <c r="G387" s="94">
        <v>89.61</v>
      </c>
      <c r="H387" s="76"/>
      <c r="I387" s="79">
        <f t="shared" ref="I387:I450" si="13">H387*F387</f>
        <v>0</v>
      </c>
      <c r="J387" s="78" t="str">
        <f t="shared" si="12"/>
        <v/>
      </c>
    </row>
    <row r="388" spans="1:10">
      <c r="A388" s="25">
        <v>387</v>
      </c>
      <c r="B388" s="25" t="s">
        <v>1</v>
      </c>
      <c r="C388" s="25" t="s">
        <v>13547</v>
      </c>
      <c r="D388" s="25" t="s">
        <v>13546</v>
      </c>
      <c r="E388" s="42" t="s">
        <v>4494</v>
      </c>
      <c r="F388" s="24">
        <v>5</v>
      </c>
      <c r="G388" s="94">
        <v>455.78</v>
      </c>
      <c r="H388" s="76"/>
      <c r="I388" s="79">
        <f t="shared" si="13"/>
        <v>0</v>
      </c>
      <c r="J388" s="78" t="str">
        <f t="shared" si="12"/>
        <v/>
      </c>
    </row>
    <row r="389" spans="1:10">
      <c r="A389" s="25">
        <v>388</v>
      </c>
      <c r="B389" s="25" t="s">
        <v>1</v>
      </c>
      <c r="C389" s="25" t="s">
        <v>13545</v>
      </c>
      <c r="D389" s="25" t="s">
        <v>104</v>
      </c>
      <c r="E389" s="42">
        <v>17472</v>
      </c>
      <c r="F389" s="24">
        <v>5</v>
      </c>
      <c r="G389" s="94">
        <v>180.18</v>
      </c>
      <c r="H389" s="76"/>
      <c r="I389" s="79">
        <f t="shared" si="13"/>
        <v>0</v>
      </c>
      <c r="J389" s="78" t="str">
        <f t="shared" si="12"/>
        <v/>
      </c>
    </row>
    <row r="390" spans="1:10">
      <c r="A390" s="25">
        <v>389</v>
      </c>
      <c r="B390" s="25" t="s">
        <v>1</v>
      </c>
      <c r="C390" s="25" t="s">
        <v>13544</v>
      </c>
      <c r="D390" s="25" t="s">
        <v>11728</v>
      </c>
      <c r="E390" s="42">
        <v>17472</v>
      </c>
      <c r="F390" s="24">
        <v>5</v>
      </c>
      <c r="G390" s="94">
        <v>389.7</v>
      </c>
      <c r="H390" s="76"/>
      <c r="I390" s="79">
        <f t="shared" si="13"/>
        <v>0</v>
      </c>
      <c r="J390" s="78" t="str">
        <f t="shared" si="12"/>
        <v/>
      </c>
    </row>
    <row r="391" spans="1:10">
      <c r="A391" s="25">
        <v>390</v>
      </c>
      <c r="B391" s="25" t="s">
        <v>1</v>
      </c>
      <c r="C391" s="25" t="s">
        <v>13543</v>
      </c>
      <c r="D391" s="25" t="s">
        <v>1003</v>
      </c>
      <c r="E391" s="42">
        <v>17472</v>
      </c>
      <c r="F391" s="24">
        <v>5</v>
      </c>
      <c r="G391" s="94">
        <v>4389.87</v>
      </c>
      <c r="H391" s="76"/>
      <c r="I391" s="79">
        <f t="shared" si="13"/>
        <v>0</v>
      </c>
      <c r="J391" s="78" t="str">
        <f t="shared" si="12"/>
        <v/>
      </c>
    </row>
    <row r="392" spans="1:10">
      <c r="A392" s="25">
        <v>391</v>
      </c>
      <c r="B392" s="25" t="s">
        <v>1</v>
      </c>
      <c r="C392" s="25" t="s">
        <v>13542</v>
      </c>
      <c r="D392" s="25" t="s">
        <v>13541</v>
      </c>
      <c r="E392" s="42">
        <v>17472</v>
      </c>
      <c r="F392" s="24">
        <v>5</v>
      </c>
      <c r="G392" s="94">
        <v>1122.5</v>
      </c>
      <c r="H392" s="76"/>
      <c r="I392" s="79">
        <f t="shared" si="13"/>
        <v>0</v>
      </c>
      <c r="J392" s="78" t="str">
        <f t="shared" si="12"/>
        <v/>
      </c>
    </row>
    <row r="393" spans="1:10">
      <c r="A393" s="25">
        <v>392</v>
      </c>
      <c r="B393" s="25" t="s">
        <v>1</v>
      </c>
      <c r="C393" s="25" t="s">
        <v>13540</v>
      </c>
      <c r="D393" s="25" t="s">
        <v>13539</v>
      </c>
      <c r="E393" s="42">
        <v>17472</v>
      </c>
      <c r="F393" s="24">
        <v>5</v>
      </c>
      <c r="G393" s="94">
        <v>2991.19</v>
      </c>
      <c r="H393" s="76"/>
      <c r="I393" s="79">
        <f t="shared" si="13"/>
        <v>0</v>
      </c>
      <c r="J393" s="78" t="str">
        <f t="shared" si="12"/>
        <v/>
      </c>
    </row>
    <row r="394" spans="1:10">
      <c r="A394" s="25">
        <v>393</v>
      </c>
      <c r="B394" s="25" t="s">
        <v>1</v>
      </c>
      <c r="C394" s="25" t="s">
        <v>13538</v>
      </c>
      <c r="D394" s="25" t="s">
        <v>13537</v>
      </c>
      <c r="E394" s="42">
        <v>17472</v>
      </c>
      <c r="F394" s="24">
        <v>5</v>
      </c>
      <c r="G394" s="94">
        <v>253.17</v>
      </c>
      <c r="H394" s="76"/>
      <c r="I394" s="79">
        <f t="shared" si="13"/>
        <v>0</v>
      </c>
      <c r="J394" s="78" t="str">
        <f t="shared" si="12"/>
        <v/>
      </c>
    </row>
    <row r="395" spans="1:10">
      <c r="A395" s="25">
        <v>394</v>
      </c>
      <c r="B395" s="25" t="s">
        <v>1</v>
      </c>
      <c r="C395" s="25" t="s">
        <v>13536</v>
      </c>
      <c r="D395" s="25" t="s">
        <v>13535</v>
      </c>
      <c r="E395" s="42">
        <v>25583</v>
      </c>
      <c r="F395" s="24">
        <v>5</v>
      </c>
      <c r="G395" s="94">
        <v>191.24</v>
      </c>
      <c r="H395" s="76"/>
      <c r="I395" s="79">
        <f t="shared" si="13"/>
        <v>0</v>
      </c>
      <c r="J395" s="78" t="str">
        <f t="shared" si="12"/>
        <v/>
      </c>
    </row>
    <row r="396" spans="1:10">
      <c r="A396" s="25">
        <v>395</v>
      </c>
      <c r="B396" s="25" t="s">
        <v>1</v>
      </c>
      <c r="C396" s="25" t="s">
        <v>13534</v>
      </c>
      <c r="D396" s="25" t="s">
        <v>13533</v>
      </c>
      <c r="E396" s="42">
        <v>25583</v>
      </c>
      <c r="F396" s="24">
        <v>5</v>
      </c>
      <c r="G396" s="94">
        <v>2720.83</v>
      </c>
      <c r="H396" s="76"/>
      <c r="I396" s="79">
        <f t="shared" si="13"/>
        <v>0</v>
      </c>
      <c r="J396" s="78" t="str">
        <f t="shared" si="12"/>
        <v/>
      </c>
    </row>
    <row r="397" spans="1:10">
      <c r="A397" s="25">
        <v>396</v>
      </c>
      <c r="B397" s="25" t="s">
        <v>1</v>
      </c>
      <c r="C397" s="25" t="s">
        <v>13532</v>
      </c>
      <c r="D397" s="25" t="s">
        <v>13531</v>
      </c>
      <c r="E397" s="42" t="s">
        <v>4494</v>
      </c>
      <c r="F397" s="24">
        <v>5</v>
      </c>
      <c r="G397" s="94">
        <v>48.75</v>
      </c>
      <c r="H397" s="76"/>
      <c r="I397" s="79">
        <f t="shared" si="13"/>
        <v>0</v>
      </c>
      <c r="J397" s="78" t="str">
        <f t="shared" si="12"/>
        <v/>
      </c>
    </row>
    <row r="398" spans="1:10">
      <c r="A398" s="25">
        <v>397</v>
      </c>
      <c r="B398" s="25" t="s">
        <v>1</v>
      </c>
      <c r="C398" s="25" t="s">
        <v>13530</v>
      </c>
      <c r="D398" s="25" t="s">
        <v>13528</v>
      </c>
      <c r="E398" s="42" t="s">
        <v>4494</v>
      </c>
      <c r="F398" s="24">
        <v>5</v>
      </c>
      <c r="G398" s="94">
        <v>56.16</v>
      </c>
      <c r="H398" s="76"/>
      <c r="I398" s="79">
        <f t="shared" si="13"/>
        <v>0</v>
      </c>
      <c r="J398" s="78" t="str">
        <f t="shared" si="12"/>
        <v/>
      </c>
    </row>
    <row r="399" spans="1:10">
      <c r="A399" s="25">
        <v>398</v>
      </c>
      <c r="B399" s="25" t="s">
        <v>1</v>
      </c>
      <c r="C399" s="25" t="s">
        <v>13529</v>
      </c>
      <c r="D399" s="25" t="s">
        <v>13528</v>
      </c>
      <c r="E399" s="42" t="s">
        <v>100</v>
      </c>
      <c r="F399" s="24">
        <v>5</v>
      </c>
      <c r="G399" s="94">
        <v>2192.9499999999998</v>
      </c>
      <c r="H399" s="76"/>
      <c r="I399" s="79">
        <f t="shared" si="13"/>
        <v>0</v>
      </c>
      <c r="J399" s="78" t="str">
        <f t="shared" si="12"/>
        <v/>
      </c>
    </row>
    <row r="400" spans="1:10">
      <c r="A400" s="25">
        <v>399</v>
      </c>
      <c r="B400" s="25" t="s">
        <v>1</v>
      </c>
      <c r="C400" s="25" t="s">
        <v>13527</v>
      </c>
      <c r="D400" s="25" t="s">
        <v>13526</v>
      </c>
      <c r="E400" s="42" t="s">
        <v>100</v>
      </c>
      <c r="F400" s="24">
        <v>9</v>
      </c>
      <c r="G400" s="94">
        <v>1313.25</v>
      </c>
      <c r="H400" s="76"/>
      <c r="I400" s="79">
        <f t="shared" si="13"/>
        <v>0</v>
      </c>
      <c r="J400" s="78" t="str">
        <f t="shared" si="12"/>
        <v/>
      </c>
    </row>
    <row r="401" spans="1:10">
      <c r="A401" s="25">
        <v>400</v>
      </c>
      <c r="B401" s="25" t="s">
        <v>1</v>
      </c>
      <c r="C401" s="25" t="s">
        <v>13525</v>
      </c>
      <c r="D401" s="25" t="s">
        <v>13524</v>
      </c>
      <c r="E401" s="42" t="s">
        <v>13514</v>
      </c>
      <c r="F401" s="24">
        <v>5</v>
      </c>
      <c r="G401" s="94">
        <v>5380.1</v>
      </c>
      <c r="H401" s="76"/>
      <c r="I401" s="79">
        <f t="shared" si="13"/>
        <v>0</v>
      </c>
      <c r="J401" s="78" t="str">
        <f t="shared" si="12"/>
        <v/>
      </c>
    </row>
    <row r="402" spans="1:10">
      <c r="A402" s="25">
        <v>401</v>
      </c>
      <c r="B402" s="25" t="s">
        <v>1</v>
      </c>
      <c r="C402" s="25" t="s">
        <v>13523</v>
      </c>
      <c r="D402" s="25" t="s">
        <v>13522</v>
      </c>
      <c r="E402" s="42" t="s">
        <v>100</v>
      </c>
      <c r="F402" s="24">
        <v>5</v>
      </c>
      <c r="G402" s="94">
        <v>3883.04</v>
      </c>
      <c r="H402" s="76"/>
      <c r="I402" s="79">
        <f t="shared" si="13"/>
        <v>0</v>
      </c>
      <c r="J402" s="78" t="str">
        <f t="shared" si="12"/>
        <v/>
      </c>
    </row>
    <row r="403" spans="1:10">
      <c r="A403" s="25">
        <v>402</v>
      </c>
      <c r="B403" s="25" t="s">
        <v>1</v>
      </c>
      <c r="C403" s="25" t="s">
        <v>13521</v>
      </c>
      <c r="D403" s="25" t="s">
        <v>11765</v>
      </c>
      <c r="E403" s="42" t="s">
        <v>4494</v>
      </c>
      <c r="F403" s="24">
        <v>5</v>
      </c>
      <c r="G403" s="94">
        <v>1100</v>
      </c>
      <c r="H403" s="76"/>
      <c r="I403" s="79">
        <f t="shared" si="13"/>
        <v>0</v>
      </c>
      <c r="J403" s="78" t="str">
        <f t="shared" si="12"/>
        <v/>
      </c>
    </row>
    <row r="404" spans="1:10">
      <c r="A404" s="25">
        <v>403</v>
      </c>
      <c r="B404" s="25" t="s">
        <v>1</v>
      </c>
      <c r="C404" s="25" t="s">
        <v>13520</v>
      </c>
      <c r="D404" s="25" t="s">
        <v>13170</v>
      </c>
      <c r="E404" s="42" t="s">
        <v>100</v>
      </c>
      <c r="F404" s="24">
        <v>5</v>
      </c>
      <c r="G404" s="94">
        <v>4449.12</v>
      </c>
      <c r="H404" s="76"/>
      <c r="I404" s="79">
        <f t="shared" si="13"/>
        <v>0</v>
      </c>
      <c r="J404" s="78" t="str">
        <f t="shared" si="12"/>
        <v/>
      </c>
    </row>
    <row r="405" spans="1:10">
      <c r="A405" s="25">
        <v>404</v>
      </c>
      <c r="B405" s="25" t="s">
        <v>1</v>
      </c>
      <c r="C405" s="25" t="s">
        <v>13519</v>
      </c>
      <c r="D405" s="25" t="s">
        <v>12508</v>
      </c>
      <c r="E405" s="42" t="s">
        <v>100</v>
      </c>
      <c r="F405" s="24">
        <v>5</v>
      </c>
      <c r="G405" s="94">
        <v>1000</v>
      </c>
      <c r="H405" s="76"/>
      <c r="I405" s="79">
        <f t="shared" si="13"/>
        <v>0</v>
      </c>
      <c r="J405" s="78" t="str">
        <f t="shared" si="12"/>
        <v/>
      </c>
    </row>
    <row r="406" spans="1:10">
      <c r="A406" s="25">
        <v>405</v>
      </c>
      <c r="B406" s="25" t="s">
        <v>1</v>
      </c>
      <c r="C406" s="25" t="s">
        <v>13518</v>
      </c>
      <c r="D406" s="25" t="s">
        <v>10528</v>
      </c>
      <c r="E406" s="42" t="s">
        <v>100</v>
      </c>
      <c r="F406" s="24">
        <v>11</v>
      </c>
      <c r="G406" s="94">
        <v>339.25</v>
      </c>
      <c r="H406" s="76"/>
      <c r="I406" s="79">
        <f t="shared" si="13"/>
        <v>0</v>
      </c>
      <c r="J406" s="78" t="str">
        <f t="shared" si="12"/>
        <v/>
      </c>
    </row>
    <row r="407" spans="1:10">
      <c r="A407" s="25">
        <v>406</v>
      </c>
      <c r="B407" s="25" t="s">
        <v>1</v>
      </c>
      <c r="C407" s="25" t="s">
        <v>13517</v>
      </c>
      <c r="D407" s="25" t="s">
        <v>13516</v>
      </c>
      <c r="E407" s="42" t="s">
        <v>13514</v>
      </c>
      <c r="F407" s="24">
        <v>27</v>
      </c>
      <c r="G407" s="94">
        <v>1500</v>
      </c>
      <c r="H407" s="76"/>
      <c r="I407" s="79">
        <f t="shared" si="13"/>
        <v>0</v>
      </c>
      <c r="J407" s="78" t="str">
        <f t="shared" si="12"/>
        <v/>
      </c>
    </row>
    <row r="408" spans="1:10">
      <c r="A408" s="25">
        <v>407</v>
      </c>
      <c r="B408" s="25" t="s">
        <v>1</v>
      </c>
      <c r="C408" s="25" t="s">
        <v>13515</v>
      </c>
      <c r="D408" s="25" t="s">
        <v>78</v>
      </c>
      <c r="E408" s="42" t="s">
        <v>4494</v>
      </c>
      <c r="F408" s="24">
        <v>14</v>
      </c>
      <c r="G408" s="94">
        <v>95.93</v>
      </c>
      <c r="H408" s="76"/>
      <c r="I408" s="79">
        <f t="shared" si="13"/>
        <v>0</v>
      </c>
      <c r="J408" s="78" t="str">
        <f t="shared" si="12"/>
        <v/>
      </c>
    </row>
    <row r="409" spans="1:10">
      <c r="A409" s="25">
        <v>408</v>
      </c>
      <c r="B409" s="25" t="s">
        <v>1</v>
      </c>
      <c r="C409" s="25" t="s">
        <v>13515</v>
      </c>
      <c r="D409" s="25" t="s">
        <v>78</v>
      </c>
      <c r="E409" s="42" t="s">
        <v>13514</v>
      </c>
      <c r="F409" s="24">
        <v>5</v>
      </c>
      <c r="G409" s="94">
        <v>73</v>
      </c>
      <c r="H409" s="76"/>
      <c r="I409" s="79">
        <f t="shared" si="13"/>
        <v>0</v>
      </c>
      <c r="J409" s="78" t="str">
        <f t="shared" si="12"/>
        <v/>
      </c>
    </row>
    <row r="410" spans="1:10">
      <c r="A410" s="25">
        <v>409</v>
      </c>
      <c r="B410" s="25" t="s">
        <v>1</v>
      </c>
      <c r="C410" s="25" t="s">
        <v>13513</v>
      </c>
      <c r="D410" s="25" t="s">
        <v>13512</v>
      </c>
      <c r="E410" s="42">
        <v>25583</v>
      </c>
      <c r="F410" s="24">
        <v>5</v>
      </c>
      <c r="G410" s="94">
        <v>630.38</v>
      </c>
      <c r="H410" s="76"/>
      <c r="I410" s="79">
        <f t="shared" si="13"/>
        <v>0</v>
      </c>
      <c r="J410" s="78" t="str">
        <f t="shared" si="12"/>
        <v/>
      </c>
    </row>
    <row r="411" spans="1:10">
      <c r="A411" s="25">
        <v>410</v>
      </c>
      <c r="B411" s="25" t="s">
        <v>1</v>
      </c>
      <c r="C411" s="25" t="s">
        <v>13511</v>
      </c>
      <c r="D411" s="25" t="s">
        <v>13170</v>
      </c>
      <c r="E411" s="42">
        <v>25583</v>
      </c>
      <c r="F411" s="24">
        <v>5</v>
      </c>
      <c r="G411" s="94">
        <v>420.24666666666667</v>
      </c>
      <c r="H411" s="76"/>
      <c r="I411" s="79">
        <f t="shared" si="13"/>
        <v>0</v>
      </c>
      <c r="J411" s="78" t="str">
        <f t="shared" si="12"/>
        <v/>
      </c>
    </row>
    <row r="412" spans="1:10">
      <c r="A412" s="25">
        <v>411</v>
      </c>
      <c r="B412" s="25" t="s">
        <v>1</v>
      </c>
      <c r="C412" s="25" t="s">
        <v>13510</v>
      </c>
      <c r="D412" s="25" t="s">
        <v>13509</v>
      </c>
      <c r="E412" s="42" t="s">
        <v>5367</v>
      </c>
      <c r="F412" s="24">
        <v>5</v>
      </c>
      <c r="G412" s="94">
        <v>543</v>
      </c>
      <c r="H412" s="76"/>
      <c r="I412" s="79">
        <f t="shared" si="13"/>
        <v>0</v>
      </c>
      <c r="J412" s="78" t="str">
        <f t="shared" si="12"/>
        <v/>
      </c>
    </row>
    <row r="413" spans="1:10">
      <c r="A413" s="25">
        <v>412</v>
      </c>
      <c r="B413" s="25" t="s">
        <v>1</v>
      </c>
      <c r="C413" s="25" t="s">
        <v>13508</v>
      </c>
      <c r="D413" s="25" t="s">
        <v>13507</v>
      </c>
      <c r="E413" s="42" t="s">
        <v>4494</v>
      </c>
      <c r="F413" s="24">
        <v>5</v>
      </c>
      <c r="G413" s="94">
        <v>600</v>
      </c>
      <c r="H413" s="76"/>
      <c r="I413" s="79">
        <f t="shared" si="13"/>
        <v>0</v>
      </c>
      <c r="J413" s="78" t="str">
        <f t="shared" si="12"/>
        <v/>
      </c>
    </row>
    <row r="414" spans="1:10">
      <c r="A414" s="25">
        <v>413</v>
      </c>
      <c r="B414" s="25" t="s">
        <v>1</v>
      </c>
      <c r="C414" s="25" t="s">
        <v>13506</v>
      </c>
      <c r="D414" s="25" t="s">
        <v>13505</v>
      </c>
      <c r="E414" s="42">
        <v>13499</v>
      </c>
      <c r="F414" s="24">
        <v>5</v>
      </c>
      <c r="G414" s="94">
        <v>154.12</v>
      </c>
      <c r="H414" s="76"/>
      <c r="I414" s="79">
        <f t="shared" si="13"/>
        <v>0</v>
      </c>
      <c r="J414" s="78" t="str">
        <f t="shared" si="12"/>
        <v/>
      </c>
    </row>
    <row r="415" spans="1:10">
      <c r="A415" s="25">
        <v>414</v>
      </c>
      <c r="B415" s="25" t="s">
        <v>1</v>
      </c>
      <c r="C415" s="25" t="s">
        <v>13504</v>
      </c>
      <c r="D415" s="25" t="s">
        <v>13503</v>
      </c>
      <c r="E415" s="42">
        <v>13499</v>
      </c>
      <c r="F415" s="24">
        <v>5</v>
      </c>
      <c r="G415" s="94">
        <v>1483.3633333333335</v>
      </c>
      <c r="H415" s="76"/>
      <c r="I415" s="79">
        <f t="shared" si="13"/>
        <v>0</v>
      </c>
      <c r="J415" s="78" t="str">
        <f t="shared" si="12"/>
        <v/>
      </c>
    </row>
    <row r="416" spans="1:10">
      <c r="A416" s="25">
        <v>415</v>
      </c>
      <c r="B416" s="25" t="s">
        <v>1</v>
      </c>
      <c r="C416" s="25" t="s">
        <v>13502</v>
      </c>
      <c r="D416" s="25" t="s">
        <v>13501</v>
      </c>
      <c r="E416" s="42">
        <v>13499</v>
      </c>
      <c r="F416" s="24">
        <v>5</v>
      </c>
      <c r="G416" s="94">
        <v>392.43333333333339</v>
      </c>
      <c r="H416" s="76"/>
      <c r="I416" s="79">
        <f t="shared" si="13"/>
        <v>0</v>
      </c>
      <c r="J416" s="78" t="str">
        <f t="shared" si="12"/>
        <v/>
      </c>
    </row>
    <row r="417" spans="1:10">
      <c r="A417" s="25">
        <v>416</v>
      </c>
      <c r="B417" s="25" t="s">
        <v>1</v>
      </c>
      <c r="C417" s="25" t="s">
        <v>13500</v>
      </c>
      <c r="D417" s="25" t="s">
        <v>12098</v>
      </c>
      <c r="E417" s="42">
        <v>72914</v>
      </c>
      <c r="F417" s="24">
        <v>13</v>
      </c>
      <c r="G417" s="94">
        <v>31.16</v>
      </c>
      <c r="H417" s="76"/>
      <c r="I417" s="79">
        <f t="shared" si="13"/>
        <v>0</v>
      </c>
      <c r="J417" s="78" t="str">
        <f t="shared" si="12"/>
        <v/>
      </c>
    </row>
    <row r="418" spans="1:10">
      <c r="A418" s="25">
        <v>417</v>
      </c>
      <c r="B418" s="25" t="s">
        <v>1</v>
      </c>
      <c r="C418" s="25" t="s">
        <v>13499</v>
      </c>
      <c r="D418" s="25" t="s">
        <v>10732</v>
      </c>
      <c r="E418" s="42">
        <v>72914</v>
      </c>
      <c r="F418" s="24">
        <v>5</v>
      </c>
      <c r="G418" s="94">
        <v>179.99</v>
      </c>
      <c r="H418" s="76"/>
      <c r="I418" s="79">
        <f t="shared" si="13"/>
        <v>0</v>
      </c>
      <c r="J418" s="78" t="str">
        <f t="shared" si="12"/>
        <v/>
      </c>
    </row>
    <row r="419" spans="1:10">
      <c r="A419" s="25">
        <v>418</v>
      </c>
      <c r="B419" s="25" t="s">
        <v>1</v>
      </c>
      <c r="C419" s="25" t="s">
        <v>13498</v>
      </c>
      <c r="D419" s="25" t="s">
        <v>13497</v>
      </c>
      <c r="E419" s="42">
        <v>72914</v>
      </c>
      <c r="F419" s="24">
        <v>14</v>
      </c>
      <c r="G419" s="94">
        <v>26.643333333333331</v>
      </c>
      <c r="H419" s="76"/>
      <c r="I419" s="79">
        <f t="shared" si="13"/>
        <v>0</v>
      </c>
      <c r="J419" s="78" t="str">
        <f t="shared" si="12"/>
        <v/>
      </c>
    </row>
    <row r="420" spans="1:10">
      <c r="A420" s="25">
        <v>419</v>
      </c>
      <c r="B420" s="25" t="s">
        <v>1</v>
      </c>
      <c r="C420" s="25" t="s">
        <v>13496</v>
      </c>
      <c r="D420" s="25" t="s">
        <v>237</v>
      </c>
      <c r="E420" s="42">
        <v>54395</v>
      </c>
      <c r="F420" s="24">
        <v>114</v>
      </c>
      <c r="G420" s="94">
        <v>142</v>
      </c>
      <c r="H420" s="76"/>
      <c r="I420" s="79">
        <f t="shared" si="13"/>
        <v>0</v>
      </c>
      <c r="J420" s="78" t="str">
        <f t="shared" si="12"/>
        <v/>
      </c>
    </row>
    <row r="421" spans="1:10">
      <c r="A421" s="25">
        <v>420</v>
      </c>
      <c r="B421" s="25" t="s">
        <v>1</v>
      </c>
      <c r="C421" s="25" t="s">
        <v>13495</v>
      </c>
      <c r="D421" s="25" t="s">
        <v>12142</v>
      </c>
      <c r="E421" s="42">
        <v>13499</v>
      </c>
      <c r="F421" s="24">
        <v>5</v>
      </c>
      <c r="G421" s="94">
        <v>101.5</v>
      </c>
      <c r="H421" s="76"/>
      <c r="I421" s="79">
        <f t="shared" si="13"/>
        <v>0</v>
      </c>
      <c r="J421" s="78" t="str">
        <f t="shared" si="12"/>
        <v/>
      </c>
    </row>
    <row r="422" spans="1:10">
      <c r="A422" s="25">
        <v>421</v>
      </c>
      <c r="B422" s="25" t="s">
        <v>1</v>
      </c>
      <c r="C422" s="25" t="s">
        <v>13494</v>
      </c>
      <c r="D422" s="25" t="s">
        <v>13493</v>
      </c>
      <c r="E422" s="42">
        <v>13499</v>
      </c>
      <c r="F422" s="24">
        <v>18</v>
      </c>
      <c r="G422" s="94">
        <v>240</v>
      </c>
      <c r="H422" s="76"/>
      <c r="I422" s="79">
        <f t="shared" si="13"/>
        <v>0</v>
      </c>
      <c r="J422" s="78" t="str">
        <f t="shared" si="12"/>
        <v/>
      </c>
    </row>
    <row r="423" spans="1:10">
      <c r="A423" s="25">
        <v>422</v>
      </c>
      <c r="B423" s="25" t="s">
        <v>1</v>
      </c>
      <c r="C423" s="25" t="s">
        <v>13492</v>
      </c>
      <c r="D423" s="25" t="s">
        <v>13491</v>
      </c>
      <c r="E423" s="42">
        <v>13499</v>
      </c>
      <c r="F423" s="24">
        <v>5</v>
      </c>
      <c r="G423" s="94">
        <v>270</v>
      </c>
      <c r="H423" s="76"/>
      <c r="I423" s="79">
        <f t="shared" si="13"/>
        <v>0</v>
      </c>
      <c r="J423" s="78" t="str">
        <f t="shared" si="12"/>
        <v/>
      </c>
    </row>
    <row r="424" spans="1:10">
      <c r="A424" s="25">
        <v>423</v>
      </c>
      <c r="B424" s="25" t="s">
        <v>1</v>
      </c>
      <c r="C424" s="25" t="s">
        <v>13490</v>
      </c>
      <c r="D424" s="25" t="s">
        <v>13489</v>
      </c>
      <c r="E424" s="42">
        <v>13499</v>
      </c>
      <c r="F424" s="24">
        <v>5</v>
      </c>
      <c r="G424" s="94">
        <v>34.24</v>
      </c>
      <c r="H424" s="76"/>
      <c r="I424" s="79">
        <f t="shared" si="13"/>
        <v>0</v>
      </c>
      <c r="J424" s="78" t="str">
        <f t="shared" si="12"/>
        <v/>
      </c>
    </row>
    <row r="425" spans="1:10">
      <c r="A425" s="25">
        <v>424</v>
      </c>
      <c r="B425" s="25" t="s">
        <v>1</v>
      </c>
      <c r="C425" s="25" t="s">
        <v>13488</v>
      </c>
      <c r="D425" s="25" t="s">
        <v>11106</v>
      </c>
      <c r="E425" s="42">
        <v>13499</v>
      </c>
      <c r="F425" s="24">
        <v>5</v>
      </c>
      <c r="G425" s="94">
        <v>119</v>
      </c>
      <c r="H425" s="76"/>
      <c r="I425" s="79">
        <f t="shared" si="13"/>
        <v>0</v>
      </c>
      <c r="J425" s="78" t="str">
        <f t="shared" si="12"/>
        <v/>
      </c>
    </row>
    <row r="426" spans="1:10">
      <c r="A426" s="25">
        <v>425</v>
      </c>
      <c r="B426" s="25" t="s">
        <v>1</v>
      </c>
      <c r="C426" s="25" t="s">
        <v>8246</v>
      </c>
      <c r="D426" s="25" t="s">
        <v>13487</v>
      </c>
      <c r="E426" s="42">
        <v>25583</v>
      </c>
      <c r="F426" s="24">
        <v>5</v>
      </c>
      <c r="G426" s="94">
        <v>1111.4533333333336</v>
      </c>
      <c r="H426" s="76"/>
      <c r="I426" s="79">
        <f t="shared" si="13"/>
        <v>0</v>
      </c>
      <c r="J426" s="78" t="str">
        <f t="shared" si="12"/>
        <v/>
      </c>
    </row>
    <row r="427" spans="1:10">
      <c r="A427" s="25">
        <v>426</v>
      </c>
      <c r="B427" s="25" t="s">
        <v>1</v>
      </c>
      <c r="C427" s="25" t="s">
        <v>5403</v>
      </c>
      <c r="D427" s="25" t="s">
        <v>13486</v>
      </c>
      <c r="E427" s="42">
        <v>25583</v>
      </c>
      <c r="F427" s="24">
        <v>9</v>
      </c>
      <c r="G427" s="94">
        <v>1182.6533333333334</v>
      </c>
      <c r="H427" s="76"/>
      <c r="I427" s="79">
        <f t="shared" si="13"/>
        <v>0</v>
      </c>
      <c r="J427" s="78" t="str">
        <f t="shared" si="12"/>
        <v/>
      </c>
    </row>
    <row r="428" spans="1:10">
      <c r="A428" s="25">
        <v>427</v>
      </c>
      <c r="B428" s="25" t="s">
        <v>1</v>
      </c>
      <c r="C428" s="25" t="s">
        <v>13485</v>
      </c>
      <c r="D428" s="25" t="s">
        <v>13484</v>
      </c>
      <c r="E428" s="42">
        <v>25583</v>
      </c>
      <c r="F428" s="24">
        <v>5</v>
      </c>
      <c r="G428" s="94">
        <v>898.39</v>
      </c>
      <c r="H428" s="76"/>
      <c r="I428" s="79">
        <f t="shared" si="13"/>
        <v>0</v>
      </c>
      <c r="J428" s="78" t="str">
        <f t="shared" si="12"/>
        <v/>
      </c>
    </row>
    <row r="429" spans="1:10">
      <c r="A429" s="25">
        <v>428</v>
      </c>
      <c r="B429" s="25" t="s">
        <v>1</v>
      </c>
      <c r="C429" s="25" t="s">
        <v>13483</v>
      </c>
      <c r="D429" s="25" t="s">
        <v>672</v>
      </c>
      <c r="E429" s="42">
        <v>25583</v>
      </c>
      <c r="F429" s="24">
        <v>5</v>
      </c>
      <c r="G429" s="94">
        <v>494.53</v>
      </c>
      <c r="H429" s="76"/>
      <c r="I429" s="79">
        <f t="shared" si="13"/>
        <v>0</v>
      </c>
      <c r="J429" s="78" t="str">
        <f t="shared" si="12"/>
        <v/>
      </c>
    </row>
    <row r="430" spans="1:10">
      <c r="A430" s="25">
        <v>429</v>
      </c>
      <c r="B430" s="25" t="s">
        <v>1</v>
      </c>
      <c r="C430" s="25" t="s">
        <v>13482</v>
      </c>
      <c r="D430" s="25" t="s">
        <v>13481</v>
      </c>
      <c r="E430" s="42">
        <v>25583</v>
      </c>
      <c r="F430" s="24">
        <v>5</v>
      </c>
      <c r="G430" s="94">
        <v>60.339999999999996</v>
      </c>
      <c r="H430" s="76"/>
      <c r="I430" s="79">
        <f t="shared" si="13"/>
        <v>0</v>
      </c>
      <c r="J430" s="78" t="str">
        <f t="shared" si="12"/>
        <v/>
      </c>
    </row>
    <row r="431" spans="1:10">
      <c r="A431" s="25">
        <v>430</v>
      </c>
      <c r="B431" s="25" t="s">
        <v>1</v>
      </c>
      <c r="C431" s="25" t="s">
        <v>13480</v>
      </c>
      <c r="D431" s="25" t="s">
        <v>358</v>
      </c>
      <c r="E431" s="42">
        <v>25583</v>
      </c>
      <c r="F431" s="24">
        <v>5</v>
      </c>
      <c r="G431" s="94">
        <v>32.403333333333336</v>
      </c>
      <c r="H431" s="76"/>
      <c r="I431" s="79">
        <f t="shared" si="13"/>
        <v>0</v>
      </c>
      <c r="J431" s="78" t="str">
        <f t="shared" si="12"/>
        <v/>
      </c>
    </row>
    <row r="432" spans="1:10">
      <c r="A432" s="25">
        <v>431</v>
      </c>
      <c r="B432" s="25" t="s">
        <v>1</v>
      </c>
      <c r="C432" s="25" t="s">
        <v>13479</v>
      </c>
      <c r="D432" s="25" t="s">
        <v>313</v>
      </c>
      <c r="E432" s="42" t="s">
        <v>100</v>
      </c>
      <c r="F432" s="24">
        <v>5</v>
      </c>
      <c r="G432" s="94">
        <v>79.3</v>
      </c>
      <c r="H432" s="76"/>
      <c r="I432" s="79">
        <f t="shared" si="13"/>
        <v>0</v>
      </c>
      <c r="J432" s="78" t="str">
        <f t="shared" si="12"/>
        <v/>
      </c>
    </row>
    <row r="433" spans="1:10">
      <c r="A433" s="25">
        <v>432</v>
      </c>
      <c r="B433" s="25" t="s">
        <v>1</v>
      </c>
      <c r="C433" s="25" t="s">
        <v>13478</v>
      </c>
      <c r="D433" s="25" t="s">
        <v>1745</v>
      </c>
      <c r="E433" s="42" t="s">
        <v>4494</v>
      </c>
      <c r="F433" s="24">
        <v>5</v>
      </c>
      <c r="G433" s="94">
        <v>40.4</v>
      </c>
      <c r="H433" s="76"/>
      <c r="I433" s="79">
        <f t="shared" si="13"/>
        <v>0</v>
      </c>
      <c r="J433" s="78" t="str">
        <f t="shared" si="12"/>
        <v/>
      </c>
    </row>
    <row r="434" spans="1:10">
      <c r="A434" s="25">
        <v>433</v>
      </c>
      <c r="B434" s="25" t="s">
        <v>1</v>
      </c>
      <c r="C434" s="25" t="s">
        <v>13477</v>
      </c>
      <c r="D434" s="25" t="s">
        <v>881</v>
      </c>
      <c r="E434" s="42" t="s">
        <v>100</v>
      </c>
      <c r="F434" s="24">
        <v>19</v>
      </c>
      <c r="G434" s="94">
        <v>180</v>
      </c>
      <c r="H434" s="76"/>
      <c r="I434" s="79">
        <f t="shared" si="13"/>
        <v>0</v>
      </c>
      <c r="J434" s="78" t="str">
        <f t="shared" si="12"/>
        <v/>
      </c>
    </row>
    <row r="435" spans="1:10">
      <c r="A435" s="25">
        <v>434</v>
      </c>
      <c r="B435" s="25" t="s">
        <v>1</v>
      </c>
      <c r="C435" s="25" t="s">
        <v>13476</v>
      </c>
      <c r="D435" s="25" t="s">
        <v>78</v>
      </c>
      <c r="E435" s="42" t="s">
        <v>100</v>
      </c>
      <c r="F435" s="24">
        <v>23</v>
      </c>
      <c r="G435" s="94">
        <v>64.069999999999993</v>
      </c>
      <c r="H435" s="76"/>
      <c r="I435" s="79">
        <f t="shared" si="13"/>
        <v>0</v>
      </c>
      <c r="J435" s="78" t="str">
        <f t="shared" si="12"/>
        <v/>
      </c>
    </row>
    <row r="436" spans="1:10">
      <c r="A436" s="25">
        <v>435</v>
      </c>
      <c r="B436" s="25" t="s">
        <v>1</v>
      </c>
      <c r="C436" s="25" t="s">
        <v>13475</v>
      </c>
      <c r="D436" s="25" t="s">
        <v>13474</v>
      </c>
      <c r="E436" s="42" t="s">
        <v>100</v>
      </c>
      <c r="F436" s="24">
        <v>5</v>
      </c>
      <c r="G436" s="94">
        <v>72.599999999999994</v>
      </c>
      <c r="H436" s="76"/>
      <c r="I436" s="79">
        <f t="shared" si="13"/>
        <v>0</v>
      </c>
      <c r="J436" s="78" t="str">
        <f t="shared" si="12"/>
        <v/>
      </c>
    </row>
    <row r="437" spans="1:10">
      <c r="A437" s="25">
        <v>436</v>
      </c>
      <c r="B437" s="25" t="s">
        <v>1</v>
      </c>
      <c r="C437" s="25" t="s">
        <v>13473</v>
      </c>
      <c r="D437" s="25" t="s">
        <v>11765</v>
      </c>
      <c r="E437" s="42">
        <v>25583</v>
      </c>
      <c r="F437" s="24">
        <v>5</v>
      </c>
      <c r="G437" s="94">
        <v>399.20666666666665</v>
      </c>
      <c r="H437" s="76"/>
      <c r="I437" s="79">
        <f t="shared" si="13"/>
        <v>0</v>
      </c>
      <c r="J437" s="78" t="str">
        <f t="shared" si="12"/>
        <v/>
      </c>
    </row>
    <row r="438" spans="1:10">
      <c r="A438" s="25">
        <v>437</v>
      </c>
      <c r="B438" s="25" t="s">
        <v>1</v>
      </c>
      <c r="C438" s="25" t="s">
        <v>13472</v>
      </c>
      <c r="D438" s="25" t="s">
        <v>13471</v>
      </c>
      <c r="E438" s="42">
        <v>25583</v>
      </c>
      <c r="F438" s="24">
        <v>5</v>
      </c>
      <c r="G438" s="94">
        <v>25.536666666666665</v>
      </c>
      <c r="H438" s="76"/>
      <c r="I438" s="79">
        <f t="shared" si="13"/>
        <v>0</v>
      </c>
      <c r="J438" s="78" t="str">
        <f t="shared" si="12"/>
        <v/>
      </c>
    </row>
    <row r="439" spans="1:10">
      <c r="A439" s="25">
        <v>438</v>
      </c>
      <c r="B439" s="25" t="s">
        <v>1</v>
      </c>
      <c r="C439" s="25" t="s">
        <v>13470</v>
      </c>
      <c r="D439" s="25" t="s">
        <v>13469</v>
      </c>
      <c r="E439" s="42">
        <v>25583</v>
      </c>
      <c r="F439" s="24">
        <v>5</v>
      </c>
      <c r="G439" s="94">
        <v>95.219999999999985</v>
      </c>
      <c r="H439" s="76"/>
      <c r="I439" s="79">
        <f t="shared" si="13"/>
        <v>0</v>
      </c>
      <c r="J439" s="78" t="str">
        <f t="shared" si="12"/>
        <v/>
      </c>
    </row>
    <row r="440" spans="1:10">
      <c r="A440" s="25">
        <v>439</v>
      </c>
      <c r="B440" s="25" t="s">
        <v>1</v>
      </c>
      <c r="C440" s="25" t="s">
        <v>13468</v>
      </c>
      <c r="D440" s="25" t="s">
        <v>2422</v>
      </c>
      <c r="E440" s="42">
        <v>25583</v>
      </c>
      <c r="F440" s="24">
        <v>5</v>
      </c>
      <c r="G440" s="94">
        <v>24.606666666666669</v>
      </c>
      <c r="H440" s="76"/>
      <c r="I440" s="79">
        <f t="shared" si="13"/>
        <v>0</v>
      </c>
      <c r="J440" s="78" t="str">
        <f t="shared" si="12"/>
        <v/>
      </c>
    </row>
    <row r="441" spans="1:10">
      <c r="A441" s="25">
        <v>440</v>
      </c>
      <c r="B441" s="25" t="s">
        <v>1</v>
      </c>
      <c r="C441" s="25" t="s">
        <v>13467</v>
      </c>
      <c r="D441" s="25" t="s">
        <v>75</v>
      </c>
      <c r="E441" s="42" t="s">
        <v>100</v>
      </c>
      <c r="F441" s="24">
        <v>37</v>
      </c>
      <c r="G441" s="94">
        <v>50</v>
      </c>
      <c r="H441" s="76"/>
      <c r="I441" s="79">
        <f t="shared" si="13"/>
        <v>0</v>
      </c>
      <c r="J441" s="78" t="str">
        <f t="shared" si="12"/>
        <v/>
      </c>
    </row>
    <row r="442" spans="1:10">
      <c r="A442" s="25">
        <v>441</v>
      </c>
      <c r="B442" s="25" t="s">
        <v>1</v>
      </c>
      <c r="C442" s="25" t="s">
        <v>13466</v>
      </c>
      <c r="D442" s="25" t="s">
        <v>75</v>
      </c>
      <c r="E442" s="42" t="s">
        <v>100</v>
      </c>
      <c r="F442" s="24">
        <v>7</v>
      </c>
      <c r="G442" s="94">
        <v>26.16</v>
      </c>
      <c r="H442" s="76"/>
      <c r="I442" s="79">
        <f t="shared" si="13"/>
        <v>0</v>
      </c>
      <c r="J442" s="78" t="str">
        <f t="shared" si="12"/>
        <v/>
      </c>
    </row>
    <row r="443" spans="1:10">
      <c r="A443" s="25">
        <v>442</v>
      </c>
      <c r="B443" s="25" t="s">
        <v>1</v>
      </c>
      <c r="C443" s="25" t="s">
        <v>13465</v>
      </c>
      <c r="D443" s="25" t="s">
        <v>13264</v>
      </c>
      <c r="E443" s="42" t="s">
        <v>100</v>
      </c>
      <c r="F443" s="24">
        <v>5</v>
      </c>
      <c r="G443" s="94">
        <v>2546.17</v>
      </c>
      <c r="H443" s="76"/>
      <c r="I443" s="79">
        <f t="shared" si="13"/>
        <v>0</v>
      </c>
      <c r="J443" s="78" t="str">
        <f t="shared" si="12"/>
        <v/>
      </c>
    </row>
    <row r="444" spans="1:10">
      <c r="A444" s="25">
        <v>443</v>
      </c>
      <c r="B444" s="25" t="s">
        <v>1</v>
      </c>
      <c r="C444" s="25" t="s">
        <v>13464</v>
      </c>
      <c r="D444" s="25" t="s">
        <v>193</v>
      </c>
      <c r="E444" s="42" t="s">
        <v>100</v>
      </c>
      <c r="F444" s="24">
        <v>5</v>
      </c>
      <c r="G444" s="94">
        <v>80</v>
      </c>
      <c r="H444" s="76"/>
      <c r="I444" s="79">
        <f t="shared" si="13"/>
        <v>0</v>
      </c>
      <c r="J444" s="78" t="str">
        <f t="shared" si="12"/>
        <v/>
      </c>
    </row>
    <row r="445" spans="1:10">
      <c r="A445" s="25">
        <v>444</v>
      </c>
      <c r="B445" s="25" t="s">
        <v>1</v>
      </c>
      <c r="C445" s="25" t="s">
        <v>13463</v>
      </c>
      <c r="D445" s="25" t="s">
        <v>13462</v>
      </c>
      <c r="E445" s="42" t="s">
        <v>100</v>
      </c>
      <c r="F445" s="24">
        <v>5</v>
      </c>
      <c r="G445" s="94">
        <v>80</v>
      </c>
      <c r="H445" s="76"/>
      <c r="I445" s="79">
        <f t="shared" si="13"/>
        <v>0</v>
      </c>
      <c r="J445" s="78" t="str">
        <f t="shared" si="12"/>
        <v/>
      </c>
    </row>
    <row r="446" spans="1:10">
      <c r="A446" s="25">
        <v>445</v>
      </c>
      <c r="B446" s="25" t="s">
        <v>1</v>
      </c>
      <c r="C446" s="25" t="s">
        <v>12532</v>
      </c>
      <c r="D446" s="25" t="s">
        <v>66</v>
      </c>
      <c r="E446" s="42">
        <v>24692</v>
      </c>
      <c r="F446" s="24">
        <v>80</v>
      </c>
      <c r="G446" s="94">
        <v>3.36</v>
      </c>
      <c r="H446" s="76"/>
      <c r="I446" s="79">
        <f t="shared" si="13"/>
        <v>0</v>
      </c>
      <c r="J446" s="78" t="str">
        <f t="shared" si="12"/>
        <v/>
      </c>
    </row>
    <row r="447" spans="1:10">
      <c r="A447" s="25">
        <v>446</v>
      </c>
      <c r="B447" s="25" t="s">
        <v>1</v>
      </c>
      <c r="C447" s="25" t="s">
        <v>13461</v>
      </c>
      <c r="D447" s="25" t="s">
        <v>2244</v>
      </c>
      <c r="E447" s="42">
        <v>24692</v>
      </c>
      <c r="F447" s="24">
        <v>34</v>
      </c>
      <c r="G447" s="94">
        <v>58</v>
      </c>
      <c r="H447" s="76"/>
      <c r="I447" s="79">
        <f t="shared" si="13"/>
        <v>0</v>
      </c>
      <c r="J447" s="78" t="str">
        <f t="shared" si="12"/>
        <v/>
      </c>
    </row>
    <row r="448" spans="1:10">
      <c r="A448" s="25">
        <v>447</v>
      </c>
      <c r="B448" s="25" t="s">
        <v>1</v>
      </c>
      <c r="C448" s="25" t="s">
        <v>13460</v>
      </c>
      <c r="D448" s="25" t="s">
        <v>84</v>
      </c>
      <c r="E448" s="42">
        <v>24692</v>
      </c>
      <c r="F448" s="24">
        <v>99</v>
      </c>
      <c r="G448" s="94">
        <v>11.98</v>
      </c>
      <c r="H448" s="76"/>
      <c r="I448" s="79">
        <f t="shared" si="13"/>
        <v>0</v>
      </c>
      <c r="J448" s="78" t="str">
        <f t="shared" si="12"/>
        <v/>
      </c>
    </row>
    <row r="449" spans="1:10">
      <c r="A449" s="25">
        <v>448</v>
      </c>
      <c r="B449" s="25" t="s">
        <v>1</v>
      </c>
      <c r="C449" s="25" t="s">
        <v>13459</v>
      </c>
      <c r="D449" s="25" t="s">
        <v>13458</v>
      </c>
      <c r="E449" s="42">
        <v>12697</v>
      </c>
      <c r="F449" s="24">
        <v>5</v>
      </c>
      <c r="G449" s="94">
        <v>20.170000000000002</v>
      </c>
      <c r="H449" s="76"/>
      <c r="I449" s="79">
        <f t="shared" si="13"/>
        <v>0</v>
      </c>
      <c r="J449" s="78" t="str">
        <f t="shared" si="12"/>
        <v/>
      </c>
    </row>
    <row r="450" spans="1:10">
      <c r="A450" s="25">
        <v>449</v>
      </c>
      <c r="B450" s="25" t="s">
        <v>1</v>
      </c>
      <c r="C450" s="25" t="s">
        <v>13457</v>
      </c>
      <c r="D450" s="25" t="s">
        <v>1876</v>
      </c>
      <c r="E450" s="42">
        <v>86768</v>
      </c>
      <c r="F450" s="24">
        <v>5</v>
      </c>
      <c r="G450" s="94">
        <v>145.18333333333331</v>
      </c>
      <c r="H450" s="76"/>
      <c r="I450" s="79">
        <f t="shared" si="13"/>
        <v>0</v>
      </c>
      <c r="J450" s="78" t="str">
        <f t="shared" ref="J450:J513" si="14">IF(H:H&gt;G:G, "Above Estimated Unit Price", "")</f>
        <v/>
      </c>
    </row>
    <row r="451" spans="1:10">
      <c r="A451" s="25">
        <v>450</v>
      </c>
      <c r="B451" s="25" t="s">
        <v>1</v>
      </c>
      <c r="C451" s="25" t="s">
        <v>13456</v>
      </c>
      <c r="D451" s="25" t="s">
        <v>13455</v>
      </c>
      <c r="E451" s="42">
        <v>46555</v>
      </c>
      <c r="F451" s="24">
        <v>5</v>
      </c>
      <c r="G451" s="94">
        <v>3994.4</v>
      </c>
      <c r="H451" s="76"/>
      <c r="I451" s="79">
        <f t="shared" ref="I451:I514" si="15">H451*F451</f>
        <v>0</v>
      </c>
      <c r="J451" s="78" t="str">
        <f t="shared" si="14"/>
        <v/>
      </c>
    </row>
    <row r="452" spans="1:10">
      <c r="A452" s="25">
        <v>451</v>
      </c>
      <c r="B452" s="25" t="s">
        <v>1</v>
      </c>
      <c r="C452" s="25" t="s">
        <v>12527</v>
      </c>
      <c r="D452" s="25" t="s">
        <v>12526</v>
      </c>
      <c r="E452" s="42">
        <v>70236</v>
      </c>
      <c r="F452" s="24">
        <v>5</v>
      </c>
      <c r="G452" s="94">
        <v>293.37</v>
      </c>
      <c r="H452" s="76"/>
      <c r="I452" s="79">
        <f t="shared" si="15"/>
        <v>0</v>
      </c>
      <c r="J452" s="78" t="str">
        <f t="shared" si="14"/>
        <v/>
      </c>
    </row>
    <row r="453" spans="1:10">
      <c r="A453" s="25">
        <v>452</v>
      </c>
      <c r="B453" s="25" t="s">
        <v>1</v>
      </c>
      <c r="C453" s="25" t="s">
        <v>13454</v>
      </c>
      <c r="D453" s="25" t="s">
        <v>619</v>
      </c>
      <c r="E453" s="42">
        <v>13499</v>
      </c>
      <c r="F453" s="24">
        <v>10</v>
      </c>
      <c r="G453" s="94">
        <v>10.329999999999998</v>
      </c>
      <c r="H453" s="76"/>
      <c r="I453" s="79">
        <f t="shared" si="15"/>
        <v>0</v>
      </c>
      <c r="J453" s="78" t="str">
        <f t="shared" si="14"/>
        <v/>
      </c>
    </row>
    <row r="454" spans="1:10">
      <c r="A454" s="25">
        <v>453</v>
      </c>
      <c r="B454" s="25" t="s">
        <v>1</v>
      </c>
      <c r="C454" s="25" t="s">
        <v>13453</v>
      </c>
      <c r="D454" s="25" t="s">
        <v>13452</v>
      </c>
      <c r="E454" s="42" t="s">
        <v>13451</v>
      </c>
      <c r="F454" s="24">
        <v>20</v>
      </c>
      <c r="G454" s="94">
        <v>18</v>
      </c>
      <c r="H454" s="76"/>
      <c r="I454" s="79">
        <f t="shared" si="15"/>
        <v>0</v>
      </c>
      <c r="J454" s="78" t="str">
        <f t="shared" si="14"/>
        <v/>
      </c>
    </row>
    <row r="455" spans="1:10">
      <c r="A455" s="25">
        <v>454</v>
      </c>
      <c r="B455" s="25" t="s">
        <v>1</v>
      </c>
      <c r="C455" s="25" t="s">
        <v>13450</v>
      </c>
      <c r="D455" s="25" t="s">
        <v>13449</v>
      </c>
      <c r="E455" s="42">
        <v>72914</v>
      </c>
      <c r="F455" s="24">
        <v>5</v>
      </c>
      <c r="G455" s="94">
        <v>21</v>
      </c>
      <c r="H455" s="76"/>
      <c r="I455" s="79">
        <f t="shared" si="15"/>
        <v>0</v>
      </c>
      <c r="J455" s="78" t="str">
        <f t="shared" si="14"/>
        <v/>
      </c>
    </row>
    <row r="456" spans="1:10">
      <c r="A456" s="25">
        <v>455</v>
      </c>
      <c r="B456" s="25" t="s">
        <v>1</v>
      </c>
      <c r="C456" s="25" t="s">
        <v>13448</v>
      </c>
      <c r="D456" s="25" t="s">
        <v>13446</v>
      </c>
      <c r="E456" s="42">
        <v>72914</v>
      </c>
      <c r="F456" s="24">
        <v>5</v>
      </c>
      <c r="G456" s="94">
        <v>1457.3</v>
      </c>
      <c r="H456" s="76"/>
      <c r="I456" s="79">
        <f t="shared" si="15"/>
        <v>0</v>
      </c>
      <c r="J456" s="78" t="str">
        <f t="shared" si="14"/>
        <v/>
      </c>
    </row>
    <row r="457" spans="1:10">
      <c r="A457" s="25">
        <v>456</v>
      </c>
      <c r="B457" s="25" t="s">
        <v>1</v>
      </c>
      <c r="C457" s="25" t="s">
        <v>13447</v>
      </c>
      <c r="D457" s="25" t="s">
        <v>13446</v>
      </c>
      <c r="E457" s="42">
        <v>72914</v>
      </c>
      <c r="F457" s="24">
        <v>5</v>
      </c>
      <c r="G457" s="94">
        <v>1559.39</v>
      </c>
      <c r="H457" s="76"/>
      <c r="I457" s="79">
        <f t="shared" si="15"/>
        <v>0</v>
      </c>
      <c r="J457" s="78" t="str">
        <f t="shared" si="14"/>
        <v/>
      </c>
    </row>
    <row r="458" spans="1:10">
      <c r="A458" s="25">
        <v>457</v>
      </c>
      <c r="B458" s="25" t="s">
        <v>1</v>
      </c>
      <c r="C458" s="25" t="s">
        <v>13445</v>
      </c>
      <c r="D458" s="25" t="s">
        <v>13380</v>
      </c>
      <c r="E458" s="42">
        <v>13499</v>
      </c>
      <c r="F458" s="24">
        <v>5</v>
      </c>
      <c r="G458" s="94">
        <v>160.46666666666667</v>
      </c>
      <c r="H458" s="76"/>
      <c r="I458" s="79">
        <f t="shared" si="15"/>
        <v>0</v>
      </c>
      <c r="J458" s="78" t="str">
        <f t="shared" si="14"/>
        <v/>
      </c>
    </row>
    <row r="459" spans="1:10">
      <c r="A459" s="25">
        <v>458</v>
      </c>
      <c r="B459" s="25" t="s">
        <v>1</v>
      </c>
      <c r="C459" s="25" t="s">
        <v>5351</v>
      </c>
      <c r="D459" s="25" t="s">
        <v>13170</v>
      </c>
      <c r="E459" s="42">
        <v>13499</v>
      </c>
      <c r="F459" s="24">
        <v>5</v>
      </c>
      <c r="G459" s="94">
        <v>7121.8466666666673</v>
      </c>
      <c r="H459" s="76"/>
      <c r="I459" s="79">
        <f t="shared" si="15"/>
        <v>0</v>
      </c>
      <c r="J459" s="78" t="str">
        <f t="shared" si="14"/>
        <v/>
      </c>
    </row>
    <row r="460" spans="1:10">
      <c r="A460" s="25">
        <v>459</v>
      </c>
      <c r="B460" s="25" t="s">
        <v>1</v>
      </c>
      <c r="C460" s="25" t="s">
        <v>13444</v>
      </c>
      <c r="D460" s="25" t="s">
        <v>1029</v>
      </c>
      <c r="E460" s="42" t="s">
        <v>13443</v>
      </c>
      <c r="F460" s="24">
        <v>20</v>
      </c>
      <c r="G460" s="94">
        <v>11.87</v>
      </c>
      <c r="H460" s="76"/>
      <c r="I460" s="79">
        <f t="shared" si="15"/>
        <v>0</v>
      </c>
      <c r="J460" s="78" t="str">
        <f t="shared" si="14"/>
        <v/>
      </c>
    </row>
    <row r="461" spans="1:10">
      <c r="A461" s="25">
        <v>460</v>
      </c>
      <c r="B461" s="25" t="s">
        <v>1</v>
      </c>
      <c r="C461" s="25" t="s">
        <v>13442</v>
      </c>
      <c r="D461" s="25" t="s">
        <v>492</v>
      </c>
      <c r="E461" s="42">
        <v>13499</v>
      </c>
      <c r="F461" s="24">
        <v>10</v>
      </c>
      <c r="G461" s="94">
        <v>65</v>
      </c>
      <c r="H461" s="76"/>
      <c r="I461" s="79">
        <f t="shared" si="15"/>
        <v>0</v>
      </c>
      <c r="J461" s="78" t="str">
        <f t="shared" si="14"/>
        <v/>
      </c>
    </row>
    <row r="462" spans="1:10">
      <c r="A462" s="25">
        <v>461</v>
      </c>
      <c r="B462" s="25" t="s">
        <v>1</v>
      </c>
      <c r="C462" s="25" t="s">
        <v>13441</v>
      </c>
      <c r="D462" s="25" t="s">
        <v>2559</v>
      </c>
      <c r="E462" s="42">
        <v>13499</v>
      </c>
      <c r="F462" s="24">
        <v>5</v>
      </c>
      <c r="G462" s="94">
        <v>2600</v>
      </c>
      <c r="H462" s="76"/>
      <c r="I462" s="79">
        <f t="shared" si="15"/>
        <v>0</v>
      </c>
      <c r="J462" s="78" t="str">
        <f t="shared" si="14"/>
        <v/>
      </c>
    </row>
    <row r="463" spans="1:10">
      <c r="A463" s="25">
        <v>462</v>
      </c>
      <c r="B463" s="25" t="s">
        <v>1</v>
      </c>
      <c r="C463" s="25" t="s">
        <v>13440</v>
      </c>
      <c r="D463" s="25" t="s">
        <v>13439</v>
      </c>
      <c r="E463" s="42">
        <v>13499</v>
      </c>
      <c r="F463" s="24">
        <v>5</v>
      </c>
      <c r="G463" s="94">
        <v>720</v>
      </c>
      <c r="H463" s="76"/>
      <c r="I463" s="79">
        <f t="shared" si="15"/>
        <v>0</v>
      </c>
      <c r="J463" s="78" t="str">
        <f t="shared" si="14"/>
        <v/>
      </c>
    </row>
    <row r="464" spans="1:10">
      <c r="A464" s="25">
        <v>463</v>
      </c>
      <c r="B464" s="25" t="s">
        <v>1</v>
      </c>
      <c r="C464" s="25" t="s">
        <v>13438</v>
      </c>
      <c r="D464" s="25" t="s">
        <v>13437</v>
      </c>
      <c r="E464" s="42">
        <v>13499</v>
      </c>
      <c r="F464" s="24">
        <v>5</v>
      </c>
      <c r="G464" s="94">
        <v>285</v>
      </c>
      <c r="H464" s="76"/>
      <c r="I464" s="79">
        <f t="shared" si="15"/>
        <v>0</v>
      </c>
      <c r="J464" s="78" t="str">
        <f t="shared" si="14"/>
        <v/>
      </c>
    </row>
    <row r="465" spans="1:10">
      <c r="A465" s="25">
        <v>464</v>
      </c>
      <c r="B465" s="25" t="s">
        <v>1</v>
      </c>
      <c r="C465" s="25" t="s">
        <v>13436</v>
      </c>
      <c r="D465" s="25" t="s">
        <v>252</v>
      </c>
      <c r="E465" s="42" t="s">
        <v>13435</v>
      </c>
      <c r="F465" s="24">
        <v>5</v>
      </c>
      <c r="G465" s="94">
        <v>17.476666666666663</v>
      </c>
      <c r="H465" s="76"/>
      <c r="I465" s="79">
        <f t="shared" si="15"/>
        <v>0</v>
      </c>
      <c r="J465" s="78" t="str">
        <f t="shared" si="14"/>
        <v/>
      </c>
    </row>
    <row r="466" spans="1:10">
      <c r="A466" s="25">
        <v>465</v>
      </c>
      <c r="B466" s="25" t="s">
        <v>1</v>
      </c>
      <c r="C466" s="25" t="s">
        <v>13434</v>
      </c>
      <c r="D466" s="25" t="s">
        <v>252</v>
      </c>
      <c r="E466" s="42">
        <v>13499</v>
      </c>
      <c r="F466" s="24">
        <v>7</v>
      </c>
      <c r="G466" s="94">
        <v>12.903333333333334</v>
      </c>
      <c r="H466" s="76"/>
      <c r="I466" s="79">
        <f t="shared" si="15"/>
        <v>0</v>
      </c>
      <c r="J466" s="78" t="str">
        <f t="shared" si="14"/>
        <v/>
      </c>
    </row>
    <row r="467" spans="1:10">
      <c r="A467" s="25">
        <v>466</v>
      </c>
      <c r="B467" s="25" t="s">
        <v>1</v>
      </c>
      <c r="C467" s="25" t="s">
        <v>13433</v>
      </c>
      <c r="D467" s="25" t="s">
        <v>13432</v>
      </c>
      <c r="E467" s="42" t="s">
        <v>100</v>
      </c>
      <c r="F467" s="24">
        <v>5</v>
      </c>
      <c r="G467" s="94">
        <v>17400</v>
      </c>
      <c r="H467" s="76"/>
      <c r="I467" s="79">
        <f t="shared" si="15"/>
        <v>0</v>
      </c>
      <c r="J467" s="78" t="str">
        <f t="shared" si="14"/>
        <v/>
      </c>
    </row>
    <row r="468" spans="1:10">
      <c r="A468" s="25">
        <v>467</v>
      </c>
      <c r="B468" s="25" t="s">
        <v>1</v>
      </c>
      <c r="C468" s="25" t="s">
        <v>13431</v>
      </c>
      <c r="D468" s="25" t="s">
        <v>13430</v>
      </c>
      <c r="E468" s="42" t="s">
        <v>4494</v>
      </c>
      <c r="F468" s="24">
        <v>5</v>
      </c>
      <c r="G468" s="94">
        <v>318.74</v>
      </c>
      <c r="H468" s="76"/>
      <c r="I468" s="79">
        <f t="shared" si="15"/>
        <v>0</v>
      </c>
      <c r="J468" s="78" t="str">
        <f t="shared" si="14"/>
        <v/>
      </c>
    </row>
    <row r="469" spans="1:10">
      <c r="A469" s="25">
        <v>468</v>
      </c>
      <c r="B469" s="25" t="s">
        <v>1</v>
      </c>
      <c r="C469" s="25" t="s">
        <v>13429</v>
      </c>
      <c r="D469" s="25" t="s">
        <v>107</v>
      </c>
      <c r="E469" s="42">
        <v>2750</v>
      </c>
      <c r="F469" s="24">
        <v>8</v>
      </c>
      <c r="G469" s="94">
        <v>595</v>
      </c>
      <c r="H469" s="76"/>
      <c r="I469" s="79">
        <f t="shared" si="15"/>
        <v>0</v>
      </c>
      <c r="J469" s="78" t="str">
        <f t="shared" si="14"/>
        <v/>
      </c>
    </row>
    <row r="470" spans="1:10">
      <c r="A470" s="25">
        <v>469</v>
      </c>
      <c r="B470" s="25" t="s">
        <v>1</v>
      </c>
      <c r="C470" s="25" t="s">
        <v>5284</v>
      </c>
      <c r="D470" s="25" t="s">
        <v>2422</v>
      </c>
      <c r="E470" s="42">
        <v>83086</v>
      </c>
      <c r="F470" s="24">
        <v>12</v>
      </c>
      <c r="G470" s="94">
        <v>9.7100000000000009</v>
      </c>
      <c r="H470" s="76"/>
      <c r="I470" s="79">
        <f t="shared" si="15"/>
        <v>0</v>
      </c>
      <c r="J470" s="78" t="str">
        <f t="shared" si="14"/>
        <v/>
      </c>
    </row>
    <row r="471" spans="1:10">
      <c r="A471" s="25">
        <v>470</v>
      </c>
      <c r="B471" s="25" t="s">
        <v>1</v>
      </c>
      <c r="C471" s="25" t="s">
        <v>12505</v>
      </c>
      <c r="D471" s="25" t="s">
        <v>9926</v>
      </c>
      <c r="E471" s="42">
        <v>98441</v>
      </c>
      <c r="F471" s="24">
        <v>200</v>
      </c>
      <c r="G471" s="94">
        <v>76</v>
      </c>
      <c r="H471" s="76"/>
      <c r="I471" s="79">
        <f t="shared" si="15"/>
        <v>0</v>
      </c>
      <c r="J471" s="78" t="str">
        <f t="shared" si="14"/>
        <v/>
      </c>
    </row>
    <row r="472" spans="1:10">
      <c r="A472" s="25">
        <v>471</v>
      </c>
      <c r="B472" s="25" t="s">
        <v>1</v>
      </c>
      <c r="C472" s="25" t="s">
        <v>13428</v>
      </c>
      <c r="D472" s="25" t="s">
        <v>10463</v>
      </c>
      <c r="E472" s="42">
        <v>45934</v>
      </c>
      <c r="F472" s="24">
        <v>5</v>
      </c>
      <c r="G472" s="94">
        <v>489.08666666666664</v>
      </c>
      <c r="H472" s="76"/>
      <c r="I472" s="79">
        <f t="shared" si="15"/>
        <v>0</v>
      </c>
      <c r="J472" s="78" t="str">
        <f t="shared" si="14"/>
        <v/>
      </c>
    </row>
    <row r="473" spans="1:10">
      <c r="A473" s="25">
        <v>472</v>
      </c>
      <c r="B473" s="25" t="s">
        <v>1</v>
      </c>
      <c r="C473" s="25" t="s">
        <v>13427</v>
      </c>
      <c r="D473" s="25" t="s">
        <v>13426</v>
      </c>
      <c r="E473" s="42">
        <v>45934</v>
      </c>
      <c r="F473" s="24">
        <v>5</v>
      </c>
      <c r="G473" s="94">
        <v>77</v>
      </c>
      <c r="H473" s="76"/>
      <c r="I473" s="79">
        <f t="shared" si="15"/>
        <v>0</v>
      </c>
      <c r="J473" s="78" t="str">
        <f t="shared" si="14"/>
        <v/>
      </c>
    </row>
    <row r="474" spans="1:10">
      <c r="A474" s="25">
        <v>473</v>
      </c>
      <c r="B474" s="25" t="s">
        <v>1</v>
      </c>
      <c r="C474" s="25" t="s">
        <v>5279</v>
      </c>
      <c r="D474" s="25" t="s">
        <v>13425</v>
      </c>
      <c r="E474" s="42">
        <v>98752</v>
      </c>
      <c r="F474" s="24">
        <v>5</v>
      </c>
      <c r="G474" s="94">
        <v>1947.4366666666665</v>
      </c>
      <c r="H474" s="76"/>
      <c r="I474" s="79">
        <f t="shared" si="15"/>
        <v>0</v>
      </c>
      <c r="J474" s="78" t="str">
        <f t="shared" si="14"/>
        <v/>
      </c>
    </row>
    <row r="475" spans="1:10">
      <c r="A475" s="25">
        <v>474</v>
      </c>
      <c r="B475" s="25" t="s">
        <v>1</v>
      </c>
      <c r="C475" s="25" t="s">
        <v>13424</v>
      </c>
      <c r="D475" s="25" t="s">
        <v>13058</v>
      </c>
      <c r="E475" s="42">
        <v>98441</v>
      </c>
      <c r="F475" s="24">
        <v>8</v>
      </c>
      <c r="G475" s="94">
        <v>20.91</v>
      </c>
      <c r="H475" s="76"/>
      <c r="I475" s="79">
        <f t="shared" si="15"/>
        <v>0</v>
      </c>
      <c r="J475" s="78" t="str">
        <f t="shared" si="14"/>
        <v/>
      </c>
    </row>
    <row r="476" spans="1:10">
      <c r="A476" s="25">
        <v>475</v>
      </c>
      <c r="B476" s="25" t="s">
        <v>1</v>
      </c>
      <c r="C476" s="25" t="s">
        <v>13423</v>
      </c>
      <c r="D476" s="25" t="s">
        <v>13422</v>
      </c>
      <c r="E476" s="42">
        <v>33269</v>
      </c>
      <c r="F476" s="24">
        <v>46</v>
      </c>
      <c r="G476" s="94">
        <v>28.320000000000004</v>
      </c>
      <c r="H476" s="76"/>
      <c r="I476" s="79">
        <f t="shared" si="15"/>
        <v>0</v>
      </c>
      <c r="J476" s="78" t="str">
        <f t="shared" si="14"/>
        <v/>
      </c>
    </row>
    <row r="477" spans="1:10">
      <c r="A477" s="25">
        <v>476</v>
      </c>
      <c r="B477" s="25" t="s">
        <v>1</v>
      </c>
      <c r="C477" s="25" t="s">
        <v>13421</v>
      </c>
      <c r="D477" s="25" t="s">
        <v>13420</v>
      </c>
      <c r="E477" s="42">
        <v>91929</v>
      </c>
      <c r="F477" s="24">
        <v>19</v>
      </c>
      <c r="G477" s="94">
        <v>232.09666666666666</v>
      </c>
      <c r="H477" s="76"/>
      <c r="I477" s="79">
        <f t="shared" si="15"/>
        <v>0</v>
      </c>
      <c r="J477" s="78" t="str">
        <f t="shared" si="14"/>
        <v/>
      </c>
    </row>
    <row r="478" spans="1:10">
      <c r="A478" s="25">
        <v>477</v>
      </c>
      <c r="B478" s="25" t="s">
        <v>1</v>
      </c>
      <c r="C478" s="25" t="s">
        <v>13419</v>
      </c>
      <c r="D478" s="25" t="s">
        <v>12721</v>
      </c>
      <c r="E478" s="42">
        <v>60380</v>
      </c>
      <c r="F478" s="24">
        <v>23</v>
      </c>
      <c r="G478" s="94">
        <v>34.236666666666672</v>
      </c>
      <c r="H478" s="76"/>
      <c r="I478" s="79">
        <f t="shared" si="15"/>
        <v>0</v>
      </c>
      <c r="J478" s="78" t="str">
        <f t="shared" si="14"/>
        <v/>
      </c>
    </row>
    <row r="479" spans="1:10">
      <c r="A479" s="25">
        <v>478</v>
      </c>
      <c r="B479" s="25" t="s">
        <v>1</v>
      </c>
      <c r="C479" s="25" t="s">
        <v>5255</v>
      </c>
      <c r="D479" s="25" t="s">
        <v>115</v>
      </c>
      <c r="E479" s="42">
        <v>19565</v>
      </c>
      <c r="F479" s="24">
        <v>5</v>
      </c>
      <c r="G479" s="94">
        <v>90.493333333333339</v>
      </c>
      <c r="H479" s="76"/>
      <c r="I479" s="79">
        <f t="shared" si="15"/>
        <v>0</v>
      </c>
      <c r="J479" s="78" t="str">
        <f t="shared" si="14"/>
        <v/>
      </c>
    </row>
    <row r="480" spans="1:10">
      <c r="A480" s="25">
        <v>479</v>
      </c>
      <c r="B480" s="25" t="s">
        <v>1</v>
      </c>
      <c r="C480" s="25" t="s">
        <v>13418</v>
      </c>
      <c r="D480" s="25" t="s">
        <v>193</v>
      </c>
      <c r="E480" s="42">
        <v>6097</v>
      </c>
      <c r="F480" s="24">
        <v>60</v>
      </c>
      <c r="G480" s="94">
        <v>2.8166666666666664</v>
      </c>
      <c r="H480" s="76"/>
      <c r="I480" s="79">
        <f t="shared" si="15"/>
        <v>0</v>
      </c>
      <c r="J480" s="78" t="str">
        <f t="shared" si="14"/>
        <v/>
      </c>
    </row>
    <row r="481" spans="1:10">
      <c r="A481" s="25">
        <v>480</v>
      </c>
      <c r="B481" s="25" t="s">
        <v>1</v>
      </c>
      <c r="C481" s="25" t="s">
        <v>13417</v>
      </c>
      <c r="D481" s="25" t="s">
        <v>82</v>
      </c>
      <c r="E481" s="42">
        <v>62064</v>
      </c>
      <c r="F481" s="24">
        <v>108</v>
      </c>
      <c r="G481" s="94">
        <v>38.25</v>
      </c>
      <c r="H481" s="76"/>
      <c r="I481" s="79">
        <f t="shared" si="15"/>
        <v>0</v>
      </c>
      <c r="J481" s="78" t="str">
        <f t="shared" si="14"/>
        <v/>
      </c>
    </row>
    <row r="482" spans="1:10">
      <c r="A482" s="25">
        <v>481</v>
      </c>
      <c r="B482" s="25" t="s">
        <v>1</v>
      </c>
      <c r="C482" s="25" t="s">
        <v>13416</v>
      </c>
      <c r="D482" s="25" t="s">
        <v>10884</v>
      </c>
      <c r="E482" s="42">
        <v>62064</v>
      </c>
      <c r="F482" s="24">
        <v>24</v>
      </c>
      <c r="G482" s="94">
        <v>35.33</v>
      </c>
      <c r="H482" s="76"/>
      <c r="I482" s="79">
        <f t="shared" si="15"/>
        <v>0</v>
      </c>
      <c r="J482" s="78" t="str">
        <f t="shared" si="14"/>
        <v/>
      </c>
    </row>
    <row r="483" spans="1:10">
      <c r="A483" s="25">
        <v>482</v>
      </c>
      <c r="B483" s="25" t="s">
        <v>1</v>
      </c>
      <c r="C483" s="25" t="s">
        <v>10378</v>
      </c>
      <c r="D483" s="25" t="s">
        <v>10377</v>
      </c>
      <c r="E483" s="42">
        <v>33514</v>
      </c>
      <c r="F483" s="24">
        <v>150</v>
      </c>
      <c r="G483" s="94">
        <v>11.93</v>
      </c>
      <c r="H483" s="76"/>
      <c r="I483" s="79">
        <f t="shared" si="15"/>
        <v>0</v>
      </c>
      <c r="J483" s="78" t="str">
        <f t="shared" si="14"/>
        <v/>
      </c>
    </row>
    <row r="484" spans="1:10">
      <c r="A484" s="25">
        <v>483</v>
      </c>
      <c r="B484" s="25" t="s">
        <v>1</v>
      </c>
      <c r="C484" s="25" t="s">
        <v>13415</v>
      </c>
      <c r="D484" s="25" t="s">
        <v>10884</v>
      </c>
      <c r="E484" s="42">
        <v>62064</v>
      </c>
      <c r="F484" s="24">
        <v>18</v>
      </c>
      <c r="G484" s="94">
        <v>20.95</v>
      </c>
      <c r="H484" s="76"/>
      <c r="I484" s="79">
        <f t="shared" si="15"/>
        <v>0</v>
      </c>
      <c r="J484" s="78" t="str">
        <f t="shared" si="14"/>
        <v/>
      </c>
    </row>
    <row r="485" spans="1:10">
      <c r="A485" s="25">
        <v>484</v>
      </c>
      <c r="B485" s="25" t="s">
        <v>1</v>
      </c>
      <c r="C485" s="25" t="s">
        <v>13414</v>
      </c>
      <c r="D485" s="25" t="s">
        <v>10111</v>
      </c>
      <c r="E485" s="42" t="s">
        <v>5245</v>
      </c>
      <c r="F485" s="24">
        <v>58</v>
      </c>
      <c r="G485" s="94">
        <v>15.570000000000002</v>
      </c>
      <c r="H485" s="76"/>
      <c r="I485" s="79">
        <f t="shared" si="15"/>
        <v>0</v>
      </c>
      <c r="J485" s="78" t="str">
        <f t="shared" si="14"/>
        <v/>
      </c>
    </row>
    <row r="486" spans="1:10">
      <c r="A486" s="25">
        <v>485</v>
      </c>
      <c r="B486" s="25" t="s">
        <v>1</v>
      </c>
      <c r="C486" s="25" t="s">
        <v>13413</v>
      </c>
      <c r="D486" s="25" t="s">
        <v>13412</v>
      </c>
      <c r="E486" s="42" t="s">
        <v>5245</v>
      </c>
      <c r="F486" s="24">
        <v>9</v>
      </c>
      <c r="G486" s="94">
        <v>17.100000000000001</v>
      </c>
      <c r="H486" s="76"/>
      <c r="I486" s="79">
        <f t="shared" si="15"/>
        <v>0</v>
      </c>
      <c r="J486" s="78" t="str">
        <f t="shared" si="14"/>
        <v/>
      </c>
    </row>
    <row r="487" spans="1:10">
      <c r="A487" s="25">
        <v>486</v>
      </c>
      <c r="B487" s="25" t="s">
        <v>1</v>
      </c>
      <c r="C487" s="25" t="s">
        <v>13411</v>
      </c>
      <c r="D487" s="25" t="s">
        <v>10111</v>
      </c>
      <c r="E487" s="42" t="s">
        <v>5245</v>
      </c>
      <c r="F487" s="24">
        <v>8</v>
      </c>
      <c r="G487" s="94">
        <v>39.86</v>
      </c>
      <c r="H487" s="76"/>
      <c r="I487" s="79">
        <f t="shared" si="15"/>
        <v>0</v>
      </c>
      <c r="J487" s="78" t="str">
        <f t="shared" si="14"/>
        <v/>
      </c>
    </row>
    <row r="488" spans="1:10">
      <c r="A488" s="25">
        <v>487</v>
      </c>
      <c r="B488" s="25" t="s">
        <v>1</v>
      </c>
      <c r="C488" s="25" t="s">
        <v>13410</v>
      </c>
      <c r="D488" s="25" t="s">
        <v>12877</v>
      </c>
      <c r="E488" s="42" t="s">
        <v>5245</v>
      </c>
      <c r="F488" s="24">
        <v>32</v>
      </c>
      <c r="G488" s="94">
        <v>127</v>
      </c>
      <c r="H488" s="76"/>
      <c r="I488" s="79">
        <f t="shared" si="15"/>
        <v>0</v>
      </c>
      <c r="J488" s="78" t="str">
        <f t="shared" si="14"/>
        <v/>
      </c>
    </row>
    <row r="489" spans="1:10">
      <c r="A489" s="25">
        <v>488</v>
      </c>
      <c r="B489" s="25" t="s">
        <v>1</v>
      </c>
      <c r="C489" s="25" t="s">
        <v>13409</v>
      </c>
      <c r="D489" s="25" t="s">
        <v>13408</v>
      </c>
      <c r="E489" s="42">
        <v>55972</v>
      </c>
      <c r="F489" s="24">
        <v>5</v>
      </c>
      <c r="G489" s="94">
        <v>184.13000000000002</v>
      </c>
      <c r="H489" s="76"/>
      <c r="I489" s="79">
        <f t="shared" si="15"/>
        <v>0</v>
      </c>
      <c r="J489" s="78" t="str">
        <f t="shared" si="14"/>
        <v/>
      </c>
    </row>
    <row r="490" spans="1:10">
      <c r="A490" s="25">
        <v>489</v>
      </c>
      <c r="B490" s="25" t="s">
        <v>1</v>
      </c>
      <c r="C490" s="25" t="s">
        <v>13407</v>
      </c>
      <c r="D490" s="25" t="s">
        <v>13402</v>
      </c>
      <c r="E490" s="42">
        <v>13499</v>
      </c>
      <c r="F490" s="24">
        <v>5</v>
      </c>
      <c r="G490" s="94">
        <v>405</v>
      </c>
      <c r="H490" s="76"/>
      <c r="I490" s="79">
        <f t="shared" si="15"/>
        <v>0</v>
      </c>
      <c r="J490" s="78" t="str">
        <f t="shared" si="14"/>
        <v/>
      </c>
    </row>
    <row r="491" spans="1:10">
      <c r="A491" s="25">
        <v>490</v>
      </c>
      <c r="B491" s="25" t="s">
        <v>1</v>
      </c>
      <c r="C491" s="25" t="s">
        <v>13406</v>
      </c>
      <c r="D491" s="25" t="s">
        <v>13404</v>
      </c>
      <c r="E491" s="42">
        <v>13499</v>
      </c>
      <c r="F491" s="24">
        <v>5</v>
      </c>
      <c r="G491" s="94">
        <v>1201</v>
      </c>
      <c r="H491" s="76"/>
      <c r="I491" s="79">
        <f t="shared" si="15"/>
        <v>0</v>
      </c>
      <c r="J491" s="78" t="str">
        <f t="shared" si="14"/>
        <v/>
      </c>
    </row>
    <row r="492" spans="1:10">
      <c r="A492" s="25">
        <v>491</v>
      </c>
      <c r="B492" s="25" t="s">
        <v>1</v>
      </c>
      <c r="C492" s="25" t="s">
        <v>13405</v>
      </c>
      <c r="D492" s="25" t="s">
        <v>13404</v>
      </c>
      <c r="E492" s="42">
        <v>16329</v>
      </c>
      <c r="F492" s="24">
        <v>10</v>
      </c>
      <c r="G492" s="94">
        <v>520.35</v>
      </c>
      <c r="H492" s="76"/>
      <c r="I492" s="79">
        <f t="shared" si="15"/>
        <v>0</v>
      </c>
      <c r="J492" s="78" t="str">
        <f t="shared" si="14"/>
        <v/>
      </c>
    </row>
    <row r="493" spans="1:10">
      <c r="A493" s="25">
        <v>492</v>
      </c>
      <c r="B493" s="25" t="s">
        <v>1</v>
      </c>
      <c r="C493" s="25" t="s">
        <v>13403</v>
      </c>
      <c r="D493" s="25" t="s">
        <v>13402</v>
      </c>
      <c r="E493" s="42">
        <v>13499</v>
      </c>
      <c r="F493" s="24">
        <v>5</v>
      </c>
      <c r="G493" s="94">
        <v>1506.25</v>
      </c>
      <c r="H493" s="76"/>
      <c r="I493" s="79">
        <f t="shared" si="15"/>
        <v>0</v>
      </c>
      <c r="J493" s="78" t="str">
        <f t="shared" si="14"/>
        <v/>
      </c>
    </row>
    <row r="494" spans="1:10">
      <c r="A494" s="25">
        <v>493</v>
      </c>
      <c r="B494" s="25" t="s">
        <v>1</v>
      </c>
      <c r="C494" s="25" t="s">
        <v>13401</v>
      </c>
      <c r="D494" s="25" t="s">
        <v>12284</v>
      </c>
      <c r="E494" s="42">
        <v>62064</v>
      </c>
      <c r="F494" s="24">
        <v>5</v>
      </c>
      <c r="G494" s="94">
        <v>2357.87</v>
      </c>
      <c r="H494" s="76"/>
      <c r="I494" s="79">
        <f t="shared" si="15"/>
        <v>0</v>
      </c>
      <c r="J494" s="78" t="str">
        <f t="shared" si="14"/>
        <v/>
      </c>
    </row>
    <row r="495" spans="1:10">
      <c r="A495" s="25">
        <v>494</v>
      </c>
      <c r="B495" s="25" t="s">
        <v>1</v>
      </c>
      <c r="C495" s="25" t="s">
        <v>7985</v>
      </c>
      <c r="D495" s="25" t="s">
        <v>13400</v>
      </c>
      <c r="E495" s="42">
        <v>19315</v>
      </c>
      <c r="F495" s="24">
        <v>14</v>
      </c>
      <c r="G495" s="94">
        <v>635.32000000000005</v>
      </c>
      <c r="H495" s="76"/>
      <c r="I495" s="79">
        <f t="shared" si="15"/>
        <v>0</v>
      </c>
      <c r="J495" s="78" t="str">
        <f t="shared" si="14"/>
        <v/>
      </c>
    </row>
    <row r="496" spans="1:10">
      <c r="A496" s="25">
        <v>495</v>
      </c>
      <c r="B496" s="25" t="s">
        <v>1</v>
      </c>
      <c r="C496" s="25" t="s">
        <v>13399</v>
      </c>
      <c r="D496" s="25" t="s">
        <v>12284</v>
      </c>
      <c r="E496" s="42">
        <v>62064</v>
      </c>
      <c r="F496" s="24">
        <v>5</v>
      </c>
      <c r="G496" s="94">
        <v>1796.43</v>
      </c>
      <c r="H496" s="76"/>
      <c r="I496" s="79">
        <f t="shared" si="15"/>
        <v>0</v>
      </c>
      <c r="J496" s="78" t="str">
        <f t="shared" si="14"/>
        <v/>
      </c>
    </row>
    <row r="497" spans="1:10">
      <c r="A497" s="25">
        <v>496</v>
      </c>
      <c r="B497" s="25" t="s">
        <v>1</v>
      </c>
      <c r="C497" s="25" t="s">
        <v>13398</v>
      </c>
      <c r="D497" s="25" t="s">
        <v>13397</v>
      </c>
      <c r="E497" s="42">
        <v>9393</v>
      </c>
      <c r="F497" s="24">
        <v>34</v>
      </c>
      <c r="G497" s="94">
        <v>649.75</v>
      </c>
      <c r="H497" s="76"/>
      <c r="I497" s="79">
        <f t="shared" si="15"/>
        <v>0</v>
      </c>
      <c r="J497" s="78" t="str">
        <f t="shared" si="14"/>
        <v/>
      </c>
    </row>
    <row r="498" spans="1:10">
      <c r="A498" s="25">
        <v>497</v>
      </c>
      <c r="B498" s="25" t="s">
        <v>1</v>
      </c>
      <c r="C498" s="25" t="s">
        <v>13396</v>
      </c>
      <c r="D498" s="25" t="s">
        <v>13395</v>
      </c>
      <c r="E498" s="42">
        <v>9393</v>
      </c>
      <c r="F498" s="24">
        <v>32</v>
      </c>
      <c r="G498" s="94">
        <v>639.78</v>
      </c>
      <c r="H498" s="76"/>
      <c r="I498" s="79">
        <f t="shared" si="15"/>
        <v>0</v>
      </c>
      <c r="J498" s="78" t="str">
        <f t="shared" si="14"/>
        <v/>
      </c>
    </row>
    <row r="499" spans="1:10">
      <c r="A499" s="25">
        <v>498</v>
      </c>
      <c r="B499" s="25" t="s">
        <v>1</v>
      </c>
      <c r="C499" s="25" t="s">
        <v>13394</v>
      </c>
      <c r="D499" s="25" t="s">
        <v>13393</v>
      </c>
      <c r="E499" s="42">
        <v>97427</v>
      </c>
      <c r="F499" s="24">
        <v>10</v>
      </c>
      <c r="G499" s="94">
        <v>42</v>
      </c>
      <c r="H499" s="76"/>
      <c r="I499" s="79">
        <f t="shared" si="15"/>
        <v>0</v>
      </c>
      <c r="J499" s="78" t="str">
        <f t="shared" si="14"/>
        <v/>
      </c>
    </row>
    <row r="500" spans="1:10">
      <c r="A500" s="25">
        <v>499</v>
      </c>
      <c r="B500" s="25" t="s">
        <v>1</v>
      </c>
      <c r="C500" s="25" t="s">
        <v>13392</v>
      </c>
      <c r="D500" s="25" t="s">
        <v>10625</v>
      </c>
      <c r="E500" s="42">
        <v>25583</v>
      </c>
      <c r="F500" s="24">
        <v>5</v>
      </c>
      <c r="G500" s="94">
        <v>2121.9299999999998</v>
      </c>
      <c r="H500" s="76"/>
      <c r="I500" s="79">
        <f t="shared" si="15"/>
        <v>0</v>
      </c>
      <c r="J500" s="78" t="str">
        <f t="shared" si="14"/>
        <v/>
      </c>
    </row>
    <row r="501" spans="1:10">
      <c r="A501" s="25">
        <v>500</v>
      </c>
      <c r="B501" s="25" t="s">
        <v>1</v>
      </c>
      <c r="C501" s="25" t="s">
        <v>13391</v>
      </c>
      <c r="D501" s="25" t="s">
        <v>13390</v>
      </c>
      <c r="E501" s="42">
        <v>13499</v>
      </c>
      <c r="F501" s="24">
        <v>9</v>
      </c>
      <c r="G501" s="94">
        <v>81</v>
      </c>
      <c r="H501" s="76"/>
      <c r="I501" s="79">
        <f t="shared" si="15"/>
        <v>0</v>
      </c>
      <c r="J501" s="78" t="str">
        <f t="shared" si="14"/>
        <v/>
      </c>
    </row>
    <row r="502" spans="1:10">
      <c r="A502" s="25">
        <v>501</v>
      </c>
      <c r="B502" s="25" t="s">
        <v>1</v>
      </c>
      <c r="C502" s="25" t="s">
        <v>13389</v>
      </c>
      <c r="D502" s="25" t="s">
        <v>13388</v>
      </c>
      <c r="E502" s="42">
        <v>71286</v>
      </c>
      <c r="F502" s="24">
        <v>52</v>
      </c>
      <c r="G502" s="94">
        <v>5.52</v>
      </c>
      <c r="H502" s="76"/>
      <c r="I502" s="79">
        <f t="shared" si="15"/>
        <v>0</v>
      </c>
      <c r="J502" s="78" t="str">
        <f t="shared" si="14"/>
        <v/>
      </c>
    </row>
    <row r="503" spans="1:10">
      <c r="A503" s="25">
        <v>502</v>
      </c>
      <c r="B503" s="25" t="s">
        <v>1</v>
      </c>
      <c r="C503" s="25" t="s">
        <v>13387</v>
      </c>
      <c r="D503" s="25" t="s">
        <v>113</v>
      </c>
      <c r="E503" s="42">
        <v>77294</v>
      </c>
      <c r="F503" s="24">
        <v>18</v>
      </c>
      <c r="G503" s="94">
        <v>14.3</v>
      </c>
      <c r="H503" s="76"/>
      <c r="I503" s="79">
        <f t="shared" si="15"/>
        <v>0</v>
      </c>
      <c r="J503" s="78" t="str">
        <f t="shared" si="14"/>
        <v/>
      </c>
    </row>
    <row r="504" spans="1:10">
      <c r="A504" s="25">
        <v>503</v>
      </c>
      <c r="B504" s="25" t="s">
        <v>1</v>
      </c>
      <c r="C504" s="25" t="s">
        <v>13386</v>
      </c>
      <c r="D504" s="25" t="s">
        <v>13385</v>
      </c>
      <c r="E504" s="42">
        <v>83259</v>
      </c>
      <c r="F504" s="24">
        <v>164</v>
      </c>
      <c r="G504" s="94">
        <v>0.65</v>
      </c>
      <c r="H504" s="76"/>
      <c r="I504" s="79">
        <f t="shared" si="15"/>
        <v>0</v>
      </c>
      <c r="J504" s="78" t="str">
        <f t="shared" si="14"/>
        <v/>
      </c>
    </row>
    <row r="505" spans="1:10">
      <c r="A505" s="25">
        <v>504</v>
      </c>
      <c r="B505" s="25" t="s">
        <v>1</v>
      </c>
      <c r="C505" s="25" t="s">
        <v>13384</v>
      </c>
      <c r="D505" s="25" t="s">
        <v>540</v>
      </c>
      <c r="E505" s="42" t="s">
        <v>1900</v>
      </c>
      <c r="F505" s="24">
        <v>5</v>
      </c>
      <c r="G505" s="94">
        <v>397.42</v>
      </c>
      <c r="H505" s="76"/>
      <c r="I505" s="79">
        <f t="shared" si="15"/>
        <v>0</v>
      </c>
      <c r="J505" s="78" t="str">
        <f t="shared" si="14"/>
        <v/>
      </c>
    </row>
    <row r="506" spans="1:10">
      <c r="A506" s="25">
        <v>505</v>
      </c>
      <c r="B506" s="25" t="s">
        <v>1</v>
      </c>
      <c r="C506" s="25" t="s">
        <v>13383</v>
      </c>
      <c r="D506" s="25" t="s">
        <v>13382</v>
      </c>
      <c r="E506" s="42">
        <v>72914</v>
      </c>
      <c r="F506" s="24">
        <v>5</v>
      </c>
      <c r="G506" s="94">
        <v>7282.64</v>
      </c>
      <c r="H506" s="76"/>
      <c r="I506" s="79">
        <f t="shared" si="15"/>
        <v>0</v>
      </c>
      <c r="J506" s="78" t="str">
        <f t="shared" si="14"/>
        <v/>
      </c>
    </row>
    <row r="507" spans="1:10">
      <c r="A507" s="25">
        <v>506</v>
      </c>
      <c r="B507" s="25" t="s">
        <v>1</v>
      </c>
      <c r="C507" s="25" t="s">
        <v>13381</v>
      </c>
      <c r="D507" s="25" t="s">
        <v>13380</v>
      </c>
      <c r="E507" s="42">
        <v>72914</v>
      </c>
      <c r="F507" s="24">
        <v>6</v>
      </c>
      <c r="G507" s="94">
        <v>632.48</v>
      </c>
      <c r="H507" s="76"/>
      <c r="I507" s="79">
        <f t="shared" si="15"/>
        <v>0</v>
      </c>
      <c r="J507" s="78" t="str">
        <f t="shared" si="14"/>
        <v/>
      </c>
    </row>
    <row r="508" spans="1:10">
      <c r="A508" s="25">
        <v>507</v>
      </c>
      <c r="B508" s="25" t="s">
        <v>1</v>
      </c>
      <c r="C508" s="25" t="s">
        <v>13379</v>
      </c>
      <c r="D508" s="25" t="s">
        <v>75</v>
      </c>
      <c r="E508" s="42">
        <v>99251</v>
      </c>
      <c r="F508" s="24">
        <v>37</v>
      </c>
      <c r="G508" s="94">
        <v>24.243333333333329</v>
      </c>
      <c r="H508" s="76"/>
      <c r="I508" s="79">
        <f t="shared" si="15"/>
        <v>0</v>
      </c>
      <c r="J508" s="78" t="str">
        <f t="shared" si="14"/>
        <v/>
      </c>
    </row>
    <row r="509" spans="1:10">
      <c r="A509" s="25">
        <v>508</v>
      </c>
      <c r="B509" s="25" t="s">
        <v>1</v>
      </c>
      <c r="C509" s="25" t="s">
        <v>13378</v>
      </c>
      <c r="D509" s="25" t="s">
        <v>13377</v>
      </c>
      <c r="E509" s="42">
        <v>99251</v>
      </c>
      <c r="F509" s="24">
        <v>25</v>
      </c>
      <c r="G509" s="94">
        <v>632.06999999999994</v>
      </c>
      <c r="H509" s="76"/>
      <c r="I509" s="79">
        <f t="shared" si="15"/>
        <v>0</v>
      </c>
      <c r="J509" s="78" t="str">
        <f t="shared" si="14"/>
        <v/>
      </c>
    </row>
    <row r="510" spans="1:10">
      <c r="A510" s="25">
        <v>509</v>
      </c>
      <c r="B510" s="25" t="s">
        <v>1</v>
      </c>
      <c r="C510" s="25" t="s">
        <v>13376</v>
      </c>
      <c r="D510" s="25" t="s">
        <v>78</v>
      </c>
      <c r="E510" s="42">
        <v>99251</v>
      </c>
      <c r="F510" s="24">
        <v>5</v>
      </c>
      <c r="G510" s="94">
        <v>24.466666666666665</v>
      </c>
      <c r="H510" s="76"/>
      <c r="I510" s="79">
        <f t="shared" si="15"/>
        <v>0</v>
      </c>
      <c r="J510" s="78" t="str">
        <f t="shared" si="14"/>
        <v/>
      </c>
    </row>
    <row r="511" spans="1:10">
      <c r="A511" s="25">
        <v>510</v>
      </c>
      <c r="B511" s="25" t="s">
        <v>1</v>
      </c>
      <c r="C511" s="25" t="s">
        <v>13374</v>
      </c>
      <c r="D511" s="25" t="s">
        <v>13373</v>
      </c>
      <c r="E511" s="42">
        <v>99251</v>
      </c>
      <c r="F511" s="24">
        <v>22</v>
      </c>
      <c r="G511" s="94">
        <v>60.906666666666666</v>
      </c>
      <c r="H511" s="76"/>
      <c r="I511" s="79">
        <f t="shared" si="15"/>
        <v>0</v>
      </c>
      <c r="J511" s="78" t="str">
        <f t="shared" si="14"/>
        <v/>
      </c>
    </row>
    <row r="512" spans="1:10">
      <c r="A512" s="25">
        <v>511</v>
      </c>
      <c r="B512" s="25" t="s">
        <v>1</v>
      </c>
      <c r="C512" s="25" t="s">
        <v>13372</v>
      </c>
      <c r="D512" s="25" t="s">
        <v>13371</v>
      </c>
      <c r="E512" s="42">
        <v>99251</v>
      </c>
      <c r="F512" s="24">
        <v>40</v>
      </c>
      <c r="G512" s="94">
        <v>200.83333333333334</v>
      </c>
      <c r="H512" s="76"/>
      <c r="I512" s="79">
        <f t="shared" si="15"/>
        <v>0</v>
      </c>
      <c r="J512" s="78" t="str">
        <f t="shared" si="14"/>
        <v/>
      </c>
    </row>
    <row r="513" spans="1:10">
      <c r="A513" s="25">
        <v>512</v>
      </c>
      <c r="B513" s="25" t="s">
        <v>1</v>
      </c>
      <c r="C513" s="25" t="s">
        <v>13370</v>
      </c>
      <c r="D513" s="25" t="s">
        <v>641</v>
      </c>
      <c r="E513" s="42">
        <v>99251</v>
      </c>
      <c r="F513" s="24">
        <v>36</v>
      </c>
      <c r="G513" s="94">
        <v>271.22666666666669</v>
      </c>
      <c r="H513" s="76"/>
      <c r="I513" s="79">
        <f t="shared" si="15"/>
        <v>0</v>
      </c>
      <c r="J513" s="78" t="str">
        <f t="shared" si="14"/>
        <v/>
      </c>
    </row>
    <row r="514" spans="1:10">
      <c r="A514" s="25">
        <v>513</v>
      </c>
      <c r="B514" s="25" t="s">
        <v>1</v>
      </c>
      <c r="C514" s="25" t="s">
        <v>5187</v>
      </c>
      <c r="D514" s="25" t="s">
        <v>9926</v>
      </c>
      <c r="E514" s="42">
        <v>624</v>
      </c>
      <c r="F514" s="24">
        <v>5</v>
      </c>
      <c r="G514" s="94">
        <v>35.89</v>
      </c>
      <c r="H514" s="76"/>
      <c r="I514" s="79">
        <f t="shared" si="15"/>
        <v>0</v>
      </c>
      <c r="J514" s="78" t="str">
        <f t="shared" ref="J514:J577" si="16">IF(H:H&gt;G:G, "Above Estimated Unit Price", "")</f>
        <v/>
      </c>
    </row>
    <row r="515" spans="1:10">
      <c r="A515" s="25">
        <v>514</v>
      </c>
      <c r="B515" s="25" t="s">
        <v>1</v>
      </c>
      <c r="C515" s="25" t="s">
        <v>13369</v>
      </c>
      <c r="D515" s="25" t="s">
        <v>75</v>
      </c>
      <c r="E515" s="42">
        <v>99251</v>
      </c>
      <c r="F515" s="24">
        <v>11</v>
      </c>
      <c r="G515" s="94">
        <v>50.503333333333337</v>
      </c>
      <c r="H515" s="76"/>
      <c r="I515" s="79">
        <f t="shared" ref="I515:I578" si="17">H515*F515</f>
        <v>0</v>
      </c>
      <c r="J515" s="78" t="str">
        <f t="shared" si="16"/>
        <v/>
      </c>
    </row>
    <row r="516" spans="1:10">
      <c r="A516" s="25">
        <v>515</v>
      </c>
      <c r="B516" s="25" t="s">
        <v>1</v>
      </c>
      <c r="C516" s="25" t="s">
        <v>13368</v>
      </c>
      <c r="D516" s="25" t="s">
        <v>13367</v>
      </c>
      <c r="E516" s="42">
        <v>72724</v>
      </c>
      <c r="F516" s="24">
        <v>70</v>
      </c>
      <c r="G516" s="94">
        <v>58.68</v>
      </c>
      <c r="H516" s="76"/>
      <c r="I516" s="79">
        <f t="shared" si="17"/>
        <v>0</v>
      </c>
      <c r="J516" s="78" t="str">
        <f t="shared" si="16"/>
        <v/>
      </c>
    </row>
    <row r="517" spans="1:10">
      <c r="A517" s="25">
        <v>516</v>
      </c>
      <c r="B517" s="25" t="s">
        <v>1</v>
      </c>
      <c r="C517" s="25" t="s">
        <v>7973</v>
      </c>
      <c r="D517" s="25" t="s">
        <v>13344</v>
      </c>
      <c r="E517" s="42">
        <v>75595</v>
      </c>
      <c r="F517" s="24">
        <v>5</v>
      </c>
      <c r="G517" s="94">
        <v>227.5</v>
      </c>
      <c r="H517" s="76"/>
      <c r="I517" s="79">
        <f t="shared" si="17"/>
        <v>0</v>
      </c>
      <c r="J517" s="78" t="str">
        <f t="shared" si="16"/>
        <v/>
      </c>
    </row>
    <row r="518" spans="1:10">
      <c r="A518" s="25">
        <v>517</v>
      </c>
      <c r="B518" s="25" t="s">
        <v>1</v>
      </c>
      <c r="C518" s="25" t="s">
        <v>13366</v>
      </c>
      <c r="D518" s="25" t="s">
        <v>13365</v>
      </c>
      <c r="E518" s="42">
        <v>24692</v>
      </c>
      <c r="F518" s="24">
        <v>5</v>
      </c>
      <c r="G518" s="94">
        <v>580.82666666666671</v>
      </c>
      <c r="H518" s="76"/>
      <c r="I518" s="79">
        <f t="shared" si="17"/>
        <v>0</v>
      </c>
      <c r="J518" s="78" t="str">
        <f t="shared" si="16"/>
        <v/>
      </c>
    </row>
    <row r="519" spans="1:10">
      <c r="A519" s="25">
        <v>518</v>
      </c>
      <c r="B519" s="25" t="s">
        <v>1</v>
      </c>
      <c r="C519" s="25" t="s">
        <v>13364</v>
      </c>
      <c r="D519" s="25" t="s">
        <v>13363</v>
      </c>
      <c r="E519" s="42">
        <v>72724</v>
      </c>
      <c r="F519" s="24">
        <v>5</v>
      </c>
      <c r="G519" s="94">
        <v>55.436666666666667</v>
      </c>
      <c r="H519" s="76"/>
      <c r="I519" s="79">
        <f t="shared" si="17"/>
        <v>0</v>
      </c>
      <c r="J519" s="78" t="str">
        <f t="shared" si="16"/>
        <v/>
      </c>
    </row>
    <row r="520" spans="1:10">
      <c r="A520" s="25">
        <v>519</v>
      </c>
      <c r="B520" s="25" t="s">
        <v>1</v>
      </c>
      <c r="C520" s="25" t="s">
        <v>13362</v>
      </c>
      <c r="D520" s="25" t="s">
        <v>13361</v>
      </c>
      <c r="E520" s="42">
        <v>72724</v>
      </c>
      <c r="F520" s="24">
        <v>5</v>
      </c>
      <c r="G520" s="94">
        <v>54.859999999999992</v>
      </c>
      <c r="H520" s="76"/>
      <c r="I520" s="79">
        <f t="shared" si="17"/>
        <v>0</v>
      </c>
      <c r="J520" s="78" t="str">
        <f t="shared" si="16"/>
        <v/>
      </c>
    </row>
    <row r="521" spans="1:10">
      <c r="A521" s="25">
        <v>520</v>
      </c>
      <c r="B521" s="25" t="s">
        <v>1</v>
      </c>
      <c r="C521" s="25" t="s">
        <v>13360</v>
      </c>
      <c r="D521" s="25" t="s">
        <v>13359</v>
      </c>
      <c r="E521" s="42">
        <v>77294</v>
      </c>
      <c r="F521" s="24">
        <v>18</v>
      </c>
      <c r="G521" s="94">
        <v>34.82</v>
      </c>
      <c r="H521" s="76"/>
      <c r="I521" s="79">
        <f t="shared" si="17"/>
        <v>0</v>
      </c>
      <c r="J521" s="78" t="str">
        <f t="shared" si="16"/>
        <v/>
      </c>
    </row>
    <row r="522" spans="1:10">
      <c r="A522" s="25">
        <v>521</v>
      </c>
      <c r="B522" s="25" t="s">
        <v>1</v>
      </c>
      <c r="C522" s="25" t="s">
        <v>13358</v>
      </c>
      <c r="D522" s="25" t="s">
        <v>13357</v>
      </c>
      <c r="E522" s="42">
        <v>77294</v>
      </c>
      <c r="F522" s="24">
        <v>5</v>
      </c>
      <c r="G522" s="94">
        <v>1277.67</v>
      </c>
      <c r="H522" s="76"/>
      <c r="I522" s="79">
        <f t="shared" si="17"/>
        <v>0</v>
      </c>
      <c r="J522" s="78" t="str">
        <f t="shared" si="16"/>
        <v/>
      </c>
    </row>
    <row r="523" spans="1:10">
      <c r="A523" s="25">
        <v>522</v>
      </c>
      <c r="B523" s="25" t="s">
        <v>1</v>
      </c>
      <c r="C523" s="25" t="s">
        <v>13356</v>
      </c>
      <c r="D523" s="25" t="s">
        <v>13352</v>
      </c>
      <c r="E523" s="42">
        <v>77294</v>
      </c>
      <c r="F523" s="24">
        <v>7</v>
      </c>
      <c r="G523" s="94">
        <v>1277.67</v>
      </c>
      <c r="H523" s="76"/>
      <c r="I523" s="79">
        <f t="shared" si="17"/>
        <v>0</v>
      </c>
      <c r="J523" s="78" t="str">
        <f t="shared" si="16"/>
        <v/>
      </c>
    </row>
    <row r="524" spans="1:10">
      <c r="A524" s="25">
        <v>523</v>
      </c>
      <c r="B524" s="25" t="s">
        <v>1</v>
      </c>
      <c r="C524" s="25" t="s">
        <v>13355</v>
      </c>
      <c r="D524" s="25" t="s">
        <v>13354</v>
      </c>
      <c r="E524" s="42">
        <v>77294</v>
      </c>
      <c r="F524" s="24">
        <v>5</v>
      </c>
      <c r="G524" s="94">
        <v>803.14</v>
      </c>
      <c r="H524" s="76"/>
      <c r="I524" s="79">
        <f t="shared" si="17"/>
        <v>0</v>
      </c>
      <c r="J524" s="78" t="str">
        <f t="shared" si="16"/>
        <v/>
      </c>
    </row>
    <row r="525" spans="1:10">
      <c r="A525" s="25">
        <v>524</v>
      </c>
      <c r="B525" s="25" t="s">
        <v>1</v>
      </c>
      <c r="C525" s="25" t="s">
        <v>13353</v>
      </c>
      <c r="D525" s="25" t="s">
        <v>13352</v>
      </c>
      <c r="E525" s="42">
        <v>77294</v>
      </c>
      <c r="F525" s="24">
        <v>30</v>
      </c>
      <c r="G525" s="94">
        <v>1181.32</v>
      </c>
      <c r="H525" s="76"/>
      <c r="I525" s="79">
        <f t="shared" si="17"/>
        <v>0</v>
      </c>
      <c r="J525" s="78" t="str">
        <f t="shared" si="16"/>
        <v/>
      </c>
    </row>
    <row r="526" spans="1:10">
      <c r="A526" s="25">
        <v>525</v>
      </c>
      <c r="B526" s="25" t="s">
        <v>1</v>
      </c>
      <c r="C526" s="25" t="s">
        <v>13351</v>
      </c>
      <c r="D526" s="25" t="s">
        <v>254</v>
      </c>
      <c r="E526" s="42">
        <v>77294</v>
      </c>
      <c r="F526" s="24">
        <v>10</v>
      </c>
      <c r="G526" s="94">
        <v>22</v>
      </c>
      <c r="H526" s="76"/>
      <c r="I526" s="79">
        <f t="shared" si="17"/>
        <v>0</v>
      </c>
      <c r="J526" s="78" t="str">
        <f t="shared" si="16"/>
        <v/>
      </c>
    </row>
    <row r="527" spans="1:10">
      <c r="A527" s="25">
        <v>526</v>
      </c>
      <c r="B527" s="25" t="s">
        <v>1</v>
      </c>
      <c r="C527" s="25" t="s">
        <v>13350</v>
      </c>
      <c r="D527" s="25" t="s">
        <v>12046</v>
      </c>
      <c r="E527" s="42">
        <v>69705</v>
      </c>
      <c r="F527" s="24">
        <v>43</v>
      </c>
      <c r="G527" s="94">
        <v>46.736666666666672</v>
      </c>
      <c r="H527" s="76"/>
      <c r="I527" s="79">
        <f t="shared" si="17"/>
        <v>0</v>
      </c>
      <c r="J527" s="78" t="str">
        <f t="shared" si="16"/>
        <v/>
      </c>
    </row>
    <row r="528" spans="1:10">
      <c r="A528" s="25">
        <v>527</v>
      </c>
      <c r="B528" s="25" t="s">
        <v>1</v>
      </c>
      <c r="C528" s="25" t="s">
        <v>13349</v>
      </c>
      <c r="D528" s="25" t="s">
        <v>13058</v>
      </c>
      <c r="E528" s="42">
        <v>81349</v>
      </c>
      <c r="F528" s="24">
        <v>28</v>
      </c>
      <c r="G528" s="94">
        <v>38.046666666666667</v>
      </c>
      <c r="H528" s="76"/>
      <c r="I528" s="79">
        <f t="shared" si="17"/>
        <v>0</v>
      </c>
      <c r="J528" s="78" t="str">
        <f t="shared" si="16"/>
        <v/>
      </c>
    </row>
    <row r="529" spans="1:10">
      <c r="A529" s="25">
        <v>528</v>
      </c>
      <c r="B529" s="25" t="s">
        <v>1</v>
      </c>
      <c r="C529" s="25" t="s">
        <v>5147</v>
      </c>
      <c r="D529" s="25" t="s">
        <v>12195</v>
      </c>
      <c r="E529" s="42">
        <v>97499</v>
      </c>
      <c r="F529" s="24">
        <v>250</v>
      </c>
      <c r="G529" s="94">
        <v>1.1833333333333333</v>
      </c>
      <c r="H529" s="76"/>
      <c r="I529" s="79">
        <f t="shared" si="17"/>
        <v>0</v>
      </c>
      <c r="J529" s="78" t="str">
        <f t="shared" si="16"/>
        <v/>
      </c>
    </row>
    <row r="530" spans="1:10">
      <c r="A530" s="25">
        <v>529</v>
      </c>
      <c r="B530" s="25" t="s">
        <v>1</v>
      </c>
      <c r="C530" s="25" t="s">
        <v>5142</v>
      </c>
      <c r="D530" s="25" t="s">
        <v>12230</v>
      </c>
      <c r="E530" s="42">
        <v>94592</v>
      </c>
      <c r="F530" s="24">
        <v>10</v>
      </c>
      <c r="G530" s="94">
        <v>150.26</v>
      </c>
      <c r="H530" s="76"/>
      <c r="I530" s="79">
        <f t="shared" si="17"/>
        <v>0</v>
      </c>
      <c r="J530" s="78" t="str">
        <f t="shared" si="16"/>
        <v/>
      </c>
    </row>
    <row r="531" spans="1:10">
      <c r="A531" s="25">
        <v>530</v>
      </c>
      <c r="B531" s="25" t="s">
        <v>1</v>
      </c>
      <c r="C531" s="25" t="s">
        <v>13348</v>
      </c>
      <c r="D531" s="25" t="s">
        <v>13347</v>
      </c>
      <c r="E531" s="42">
        <v>97427</v>
      </c>
      <c r="F531" s="24">
        <v>23</v>
      </c>
      <c r="G531" s="94">
        <v>66.510000000000005</v>
      </c>
      <c r="H531" s="76"/>
      <c r="I531" s="79">
        <f t="shared" si="17"/>
        <v>0</v>
      </c>
      <c r="J531" s="78" t="str">
        <f t="shared" si="16"/>
        <v/>
      </c>
    </row>
    <row r="532" spans="1:10">
      <c r="A532" s="25">
        <v>531</v>
      </c>
      <c r="B532" s="25" t="s">
        <v>1</v>
      </c>
      <c r="C532" s="25" t="s">
        <v>5136</v>
      </c>
      <c r="D532" s="25" t="s">
        <v>600</v>
      </c>
      <c r="E532" s="42">
        <v>58657</v>
      </c>
      <c r="F532" s="24">
        <v>5</v>
      </c>
      <c r="G532" s="94">
        <v>1627.3</v>
      </c>
      <c r="H532" s="76"/>
      <c r="I532" s="79">
        <f t="shared" si="17"/>
        <v>0</v>
      </c>
      <c r="J532" s="78" t="str">
        <f t="shared" si="16"/>
        <v/>
      </c>
    </row>
    <row r="533" spans="1:10">
      <c r="A533" s="25">
        <v>532</v>
      </c>
      <c r="B533" s="25" t="s">
        <v>1</v>
      </c>
      <c r="C533" s="25" t="s">
        <v>13346</v>
      </c>
      <c r="D533" s="25" t="s">
        <v>70</v>
      </c>
      <c r="E533" s="42" t="s">
        <v>5132</v>
      </c>
      <c r="F533" s="24">
        <v>50</v>
      </c>
      <c r="G533" s="94">
        <v>23.833333333333332</v>
      </c>
      <c r="H533" s="76"/>
      <c r="I533" s="79">
        <f t="shared" si="17"/>
        <v>0</v>
      </c>
      <c r="J533" s="78" t="str">
        <f t="shared" si="16"/>
        <v/>
      </c>
    </row>
    <row r="534" spans="1:10">
      <c r="A534" s="25">
        <v>533</v>
      </c>
      <c r="B534" s="25" t="s">
        <v>1</v>
      </c>
      <c r="C534" s="25" t="s">
        <v>13345</v>
      </c>
      <c r="D534" s="25" t="s">
        <v>13344</v>
      </c>
      <c r="E534" s="42">
        <v>19070</v>
      </c>
      <c r="F534" s="24">
        <v>5</v>
      </c>
      <c r="G534" s="94">
        <v>345.98</v>
      </c>
      <c r="H534" s="76"/>
      <c r="I534" s="79">
        <f t="shared" si="17"/>
        <v>0</v>
      </c>
      <c r="J534" s="78" t="str">
        <f t="shared" si="16"/>
        <v/>
      </c>
    </row>
    <row r="535" spans="1:10">
      <c r="A535" s="25">
        <v>534</v>
      </c>
      <c r="B535" s="25" t="s">
        <v>1</v>
      </c>
      <c r="C535" s="25" t="s">
        <v>13343</v>
      </c>
      <c r="D535" s="25" t="s">
        <v>82</v>
      </c>
      <c r="E535" s="42">
        <v>99167</v>
      </c>
      <c r="F535" s="24">
        <v>50</v>
      </c>
      <c r="G535" s="94">
        <v>1.72</v>
      </c>
      <c r="H535" s="76"/>
      <c r="I535" s="79">
        <f t="shared" si="17"/>
        <v>0</v>
      </c>
      <c r="J535" s="78" t="str">
        <f t="shared" si="16"/>
        <v/>
      </c>
    </row>
    <row r="536" spans="1:10">
      <c r="A536" s="25">
        <v>535</v>
      </c>
      <c r="B536" s="25" t="s">
        <v>1</v>
      </c>
      <c r="C536" s="25" t="s">
        <v>13342</v>
      </c>
      <c r="D536" s="25" t="s">
        <v>70</v>
      </c>
      <c r="E536" s="42" t="s">
        <v>3117</v>
      </c>
      <c r="F536" s="24">
        <v>50</v>
      </c>
      <c r="G536" s="94">
        <v>4.246666666666667</v>
      </c>
      <c r="H536" s="76"/>
      <c r="I536" s="79">
        <f t="shared" si="17"/>
        <v>0</v>
      </c>
      <c r="J536" s="78" t="str">
        <f t="shared" si="16"/>
        <v/>
      </c>
    </row>
    <row r="537" spans="1:10">
      <c r="A537" s="25">
        <v>536</v>
      </c>
      <c r="B537" s="25" t="s">
        <v>1</v>
      </c>
      <c r="C537" s="25" t="s">
        <v>13341</v>
      </c>
      <c r="D537" s="25" t="s">
        <v>313</v>
      </c>
      <c r="E537" s="42" t="s">
        <v>112</v>
      </c>
      <c r="F537" s="24">
        <v>10</v>
      </c>
      <c r="G537" s="94">
        <v>43.49666666666667</v>
      </c>
      <c r="H537" s="76"/>
      <c r="I537" s="79">
        <f t="shared" si="17"/>
        <v>0</v>
      </c>
      <c r="J537" s="78" t="str">
        <f t="shared" si="16"/>
        <v/>
      </c>
    </row>
    <row r="538" spans="1:10">
      <c r="A538" s="25">
        <v>537</v>
      </c>
      <c r="B538" s="25" t="s">
        <v>1</v>
      </c>
      <c r="C538" s="25" t="s">
        <v>13340</v>
      </c>
      <c r="D538" s="25" t="s">
        <v>70</v>
      </c>
      <c r="E538" s="42" t="s">
        <v>2790</v>
      </c>
      <c r="F538" s="24">
        <v>40</v>
      </c>
      <c r="G538" s="94">
        <v>2.4700000000000002</v>
      </c>
      <c r="H538" s="76"/>
      <c r="I538" s="79">
        <f t="shared" si="17"/>
        <v>0</v>
      </c>
      <c r="J538" s="78" t="str">
        <f t="shared" si="16"/>
        <v/>
      </c>
    </row>
    <row r="539" spans="1:10">
      <c r="A539" s="25">
        <v>538</v>
      </c>
      <c r="B539" s="25" t="s">
        <v>1</v>
      </c>
      <c r="C539" s="25" t="s">
        <v>13339</v>
      </c>
      <c r="D539" s="25" t="s">
        <v>70</v>
      </c>
      <c r="E539" s="42" t="s">
        <v>3117</v>
      </c>
      <c r="F539" s="24">
        <v>40</v>
      </c>
      <c r="G539" s="94">
        <v>1.5866666666666667</v>
      </c>
      <c r="H539" s="76"/>
      <c r="I539" s="79">
        <f t="shared" si="17"/>
        <v>0</v>
      </c>
      <c r="J539" s="78" t="str">
        <f t="shared" si="16"/>
        <v/>
      </c>
    </row>
    <row r="540" spans="1:10">
      <c r="A540" s="25">
        <v>539</v>
      </c>
      <c r="B540" s="25" t="s">
        <v>1</v>
      </c>
      <c r="C540" s="25" t="s">
        <v>13338</v>
      </c>
      <c r="D540" s="25" t="s">
        <v>70</v>
      </c>
      <c r="E540" s="42" t="s">
        <v>112</v>
      </c>
      <c r="F540" s="24">
        <v>30</v>
      </c>
      <c r="G540" s="94">
        <v>15.366666666666665</v>
      </c>
      <c r="H540" s="76"/>
      <c r="I540" s="79">
        <f t="shared" si="17"/>
        <v>0</v>
      </c>
      <c r="J540" s="78" t="str">
        <f t="shared" si="16"/>
        <v/>
      </c>
    </row>
    <row r="541" spans="1:10">
      <c r="A541" s="25">
        <v>540</v>
      </c>
      <c r="B541" s="25" t="s">
        <v>1</v>
      </c>
      <c r="C541" s="25" t="s">
        <v>13337</v>
      </c>
      <c r="D541" s="25" t="s">
        <v>70</v>
      </c>
      <c r="E541" s="42" t="s">
        <v>112</v>
      </c>
      <c r="F541" s="24">
        <v>5</v>
      </c>
      <c r="G541" s="94">
        <v>20</v>
      </c>
      <c r="H541" s="76"/>
      <c r="I541" s="79">
        <f t="shared" si="17"/>
        <v>0</v>
      </c>
      <c r="J541" s="78" t="str">
        <f t="shared" si="16"/>
        <v/>
      </c>
    </row>
    <row r="542" spans="1:10">
      <c r="A542" s="25">
        <v>541</v>
      </c>
      <c r="B542" s="25" t="s">
        <v>1</v>
      </c>
      <c r="C542" s="25" t="s">
        <v>13336</v>
      </c>
      <c r="D542" s="25" t="s">
        <v>313</v>
      </c>
      <c r="E542" s="42" t="s">
        <v>13331</v>
      </c>
      <c r="F542" s="24">
        <v>130</v>
      </c>
      <c r="G542" s="94">
        <v>0.56999999999999995</v>
      </c>
      <c r="H542" s="76"/>
      <c r="I542" s="79">
        <f t="shared" si="17"/>
        <v>0</v>
      </c>
      <c r="J542" s="78" t="str">
        <f t="shared" si="16"/>
        <v/>
      </c>
    </row>
    <row r="543" spans="1:10">
      <c r="A543" s="25">
        <v>542</v>
      </c>
      <c r="B543" s="25" t="s">
        <v>1</v>
      </c>
      <c r="C543" s="25" t="s">
        <v>13335</v>
      </c>
      <c r="D543" s="25" t="s">
        <v>313</v>
      </c>
      <c r="E543" s="42" t="s">
        <v>112</v>
      </c>
      <c r="F543" s="24">
        <v>50</v>
      </c>
      <c r="G543" s="94">
        <v>1.01</v>
      </c>
      <c r="H543" s="76"/>
      <c r="I543" s="79">
        <f t="shared" si="17"/>
        <v>0</v>
      </c>
      <c r="J543" s="78" t="str">
        <f t="shared" si="16"/>
        <v/>
      </c>
    </row>
    <row r="544" spans="1:10">
      <c r="A544" s="25">
        <v>543</v>
      </c>
      <c r="B544" s="25" t="s">
        <v>1</v>
      </c>
      <c r="C544" s="25" t="s">
        <v>13334</v>
      </c>
      <c r="D544" s="25" t="s">
        <v>313</v>
      </c>
      <c r="E544" s="42" t="s">
        <v>112</v>
      </c>
      <c r="F544" s="24">
        <v>250</v>
      </c>
      <c r="G544" s="94">
        <v>1.2300000000000002</v>
      </c>
      <c r="H544" s="76"/>
      <c r="I544" s="79">
        <f t="shared" si="17"/>
        <v>0</v>
      </c>
      <c r="J544" s="78" t="str">
        <f t="shared" si="16"/>
        <v/>
      </c>
    </row>
    <row r="545" spans="1:10">
      <c r="A545" s="25">
        <v>544</v>
      </c>
      <c r="B545" s="25" t="s">
        <v>1</v>
      </c>
      <c r="C545" s="25" t="s">
        <v>13333</v>
      </c>
      <c r="D545" s="25" t="s">
        <v>313</v>
      </c>
      <c r="E545" s="42" t="s">
        <v>3117</v>
      </c>
      <c r="F545" s="24">
        <v>250</v>
      </c>
      <c r="G545" s="94">
        <v>1.43</v>
      </c>
      <c r="H545" s="76"/>
      <c r="I545" s="79">
        <f t="shared" si="17"/>
        <v>0</v>
      </c>
      <c r="J545" s="78" t="str">
        <f t="shared" si="16"/>
        <v/>
      </c>
    </row>
    <row r="546" spans="1:10">
      <c r="A546" s="25">
        <v>545</v>
      </c>
      <c r="B546" s="25" t="s">
        <v>1</v>
      </c>
      <c r="C546" s="25" t="s">
        <v>13332</v>
      </c>
      <c r="D546" s="25" t="s">
        <v>313</v>
      </c>
      <c r="E546" s="42" t="s">
        <v>13331</v>
      </c>
      <c r="F546" s="24">
        <v>80</v>
      </c>
      <c r="G546" s="94">
        <v>13.806666666666667</v>
      </c>
      <c r="H546" s="76"/>
      <c r="I546" s="79">
        <f t="shared" si="17"/>
        <v>0</v>
      </c>
      <c r="J546" s="78" t="str">
        <f t="shared" si="16"/>
        <v/>
      </c>
    </row>
    <row r="547" spans="1:10">
      <c r="A547" s="25">
        <v>546</v>
      </c>
      <c r="B547" s="25" t="s">
        <v>1</v>
      </c>
      <c r="C547" s="25" t="s">
        <v>13330</v>
      </c>
      <c r="D547" s="25" t="s">
        <v>313</v>
      </c>
      <c r="E547" s="42" t="s">
        <v>112</v>
      </c>
      <c r="F547" s="24">
        <v>250</v>
      </c>
      <c r="G547" s="94">
        <v>182.87666666666669</v>
      </c>
      <c r="H547" s="76"/>
      <c r="I547" s="79">
        <f t="shared" si="17"/>
        <v>0</v>
      </c>
      <c r="J547" s="78" t="str">
        <f t="shared" si="16"/>
        <v/>
      </c>
    </row>
    <row r="548" spans="1:10">
      <c r="A548" s="25">
        <v>547</v>
      </c>
      <c r="B548" s="25" t="s">
        <v>1</v>
      </c>
      <c r="C548" s="25" t="s">
        <v>13329</v>
      </c>
      <c r="D548" s="25" t="s">
        <v>313</v>
      </c>
      <c r="E548" s="42" t="s">
        <v>3117</v>
      </c>
      <c r="F548" s="24">
        <v>87</v>
      </c>
      <c r="G548" s="94">
        <v>0.57666666666666666</v>
      </c>
      <c r="H548" s="76"/>
      <c r="I548" s="79">
        <f t="shared" si="17"/>
        <v>0</v>
      </c>
      <c r="J548" s="78" t="str">
        <f t="shared" si="16"/>
        <v/>
      </c>
    </row>
    <row r="549" spans="1:10">
      <c r="A549" s="25">
        <v>548</v>
      </c>
      <c r="B549" s="25" t="s">
        <v>1</v>
      </c>
      <c r="C549" s="25" t="s">
        <v>13328</v>
      </c>
      <c r="D549" s="25" t="s">
        <v>313</v>
      </c>
      <c r="E549" s="42" t="s">
        <v>112</v>
      </c>
      <c r="F549" s="24">
        <v>250</v>
      </c>
      <c r="G549" s="94">
        <v>0.35333333333333333</v>
      </c>
      <c r="H549" s="76"/>
      <c r="I549" s="79">
        <f t="shared" si="17"/>
        <v>0</v>
      </c>
      <c r="J549" s="78" t="str">
        <f t="shared" si="16"/>
        <v/>
      </c>
    </row>
    <row r="550" spans="1:10">
      <c r="A550" s="25">
        <v>549</v>
      </c>
      <c r="B550" s="25" t="s">
        <v>1</v>
      </c>
      <c r="C550" s="25" t="s">
        <v>13327</v>
      </c>
      <c r="D550" s="25" t="s">
        <v>2422</v>
      </c>
      <c r="E550" s="42" t="s">
        <v>100</v>
      </c>
      <c r="F550" s="24">
        <v>15</v>
      </c>
      <c r="G550" s="94">
        <v>380</v>
      </c>
      <c r="H550" s="76"/>
      <c r="I550" s="79">
        <f t="shared" si="17"/>
        <v>0</v>
      </c>
      <c r="J550" s="78" t="str">
        <f t="shared" si="16"/>
        <v/>
      </c>
    </row>
    <row r="551" spans="1:10">
      <c r="A551" s="25">
        <v>550</v>
      </c>
      <c r="B551" s="25" t="s">
        <v>1</v>
      </c>
      <c r="C551" s="25" t="s">
        <v>13326</v>
      </c>
      <c r="D551" s="25" t="s">
        <v>2541</v>
      </c>
      <c r="E551" s="42" t="s">
        <v>100</v>
      </c>
      <c r="F551" s="24">
        <v>5</v>
      </c>
      <c r="G551" s="94">
        <v>1235</v>
      </c>
      <c r="H551" s="76"/>
      <c r="I551" s="79">
        <f t="shared" si="17"/>
        <v>0</v>
      </c>
      <c r="J551" s="78" t="str">
        <f t="shared" si="16"/>
        <v/>
      </c>
    </row>
    <row r="552" spans="1:10">
      <c r="A552" s="25">
        <v>551</v>
      </c>
      <c r="B552" s="25" t="s">
        <v>1</v>
      </c>
      <c r="C552" s="25" t="s">
        <v>13325</v>
      </c>
      <c r="D552" s="25" t="s">
        <v>2422</v>
      </c>
      <c r="E552" s="42" t="s">
        <v>100</v>
      </c>
      <c r="F552" s="24">
        <v>5</v>
      </c>
      <c r="G552" s="94">
        <v>410.99</v>
      </c>
      <c r="H552" s="76"/>
      <c r="I552" s="79">
        <f t="shared" si="17"/>
        <v>0</v>
      </c>
      <c r="J552" s="78" t="str">
        <f t="shared" si="16"/>
        <v/>
      </c>
    </row>
    <row r="553" spans="1:10">
      <c r="A553" s="25">
        <v>552</v>
      </c>
      <c r="B553" s="25" t="s">
        <v>1</v>
      </c>
      <c r="C553" s="25" t="s">
        <v>13324</v>
      </c>
      <c r="D553" s="25" t="s">
        <v>2422</v>
      </c>
      <c r="E553" s="42" t="s">
        <v>100</v>
      </c>
      <c r="F553" s="24">
        <v>121</v>
      </c>
      <c r="G553" s="94">
        <v>67.69</v>
      </c>
      <c r="H553" s="76"/>
      <c r="I553" s="79">
        <f t="shared" si="17"/>
        <v>0</v>
      </c>
      <c r="J553" s="78" t="str">
        <f t="shared" si="16"/>
        <v/>
      </c>
    </row>
    <row r="554" spans="1:10">
      <c r="A554" s="25">
        <v>553</v>
      </c>
      <c r="B554" s="25" t="s">
        <v>1</v>
      </c>
      <c r="C554" s="25" t="s">
        <v>13323</v>
      </c>
      <c r="D554" s="25" t="s">
        <v>2422</v>
      </c>
      <c r="E554" s="42" t="s">
        <v>100</v>
      </c>
      <c r="F554" s="24">
        <v>5</v>
      </c>
      <c r="G554" s="94">
        <v>98.8</v>
      </c>
      <c r="H554" s="76"/>
      <c r="I554" s="79">
        <f t="shared" si="17"/>
        <v>0</v>
      </c>
      <c r="J554" s="78" t="str">
        <f t="shared" si="16"/>
        <v/>
      </c>
    </row>
    <row r="555" spans="1:10">
      <c r="A555" s="25">
        <v>554</v>
      </c>
      <c r="B555" s="25" t="s">
        <v>1</v>
      </c>
      <c r="C555" s="25" t="s">
        <v>13322</v>
      </c>
      <c r="D555" s="25" t="s">
        <v>66</v>
      </c>
      <c r="E555" s="42" t="s">
        <v>3117</v>
      </c>
      <c r="F555" s="24">
        <v>90</v>
      </c>
      <c r="G555" s="94">
        <v>2.59</v>
      </c>
      <c r="H555" s="76"/>
      <c r="I555" s="79">
        <f t="shared" si="17"/>
        <v>0</v>
      </c>
      <c r="J555" s="78" t="str">
        <f t="shared" si="16"/>
        <v/>
      </c>
    </row>
    <row r="556" spans="1:10">
      <c r="A556" s="25">
        <v>555</v>
      </c>
      <c r="B556" s="25" t="s">
        <v>1</v>
      </c>
      <c r="C556" s="25" t="s">
        <v>5103</v>
      </c>
      <c r="D556" s="25" t="s">
        <v>13321</v>
      </c>
      <c r="E556" s="42" t="s">
        <v>4678</v>
      </c>
      <c r="F556" s="24">
        <v>24</v>
      </c>
      <c r="G556" s="94">
        <v>10.75</v>
      </c>
      <c r="H556" s="76"/>
      <c r="I556" s="79">
        <f t="shared" si="17"/>
        <v>0</v>
      </c>
      <c r="J556" s="78" t="str">
        <f t="shared" si="16"/>
        <v/>
      </c>
    </row>
    <row r="557" spans="1:10">
      <c r="A557" s="25">
        <v>556</v>
      </c>
      <c r="B557" s="25" t="s">
        <v>1</v>
      </c>
      <c r="C557" s="25" t="s">
        <v>5101</v>
      </c>
      <c r="D557" s="25" t="s">
        <v>13320</v>
      </c>
      <c r="E557" s="42">
        <v>24692</v>
      </c>
      <c r="F557" s="24">
        <v>245</v>
      </c>
      <c r="G557" s="94">
        <v>2.31</v>
      </c>
      <c r="H557" s="76"/>
      <c r="I557" s="79">
        <f t="shared" si="17"/>
        <v>0</v>
      </c>
      <c r="J557" s="78" t="str">
        <f t="shared" si="16"/>
        <v/>
      </c>
    </row>
    <row r="558" spans="1:10">
      <c r="A558" s="25">
        <v>557</v>
      </c>
      <c r="B558" s="25" t="s">
        <v>1</v>
      </c>
      <c r="C558" s="25" t="s">
        <v>13319</v>
      </c>
      <c r="D558" s="25" t="s">
        <v>2103</v>
      </c>
      <c r="E558" s="42">
        <v>24692</v>
      </c>
      <c r="F558" s="24">
        <v>60</v>
      </c>
      <c r="G558" s="94">
        <v>81.13</v>
      </c>
      <c r="H558" s="76"/>
      <c r="I558" s="79">
        <f t="shared" si="17"/>
        <v>0</v>
      </c>
      <c r="J558" s="78" t="str">
        <f t="shared" si="16"/>
        <v/>
      </c>
    </row>
    <row r="559" spans="1:10">
      <c r="A559" s="25">
        <v>558</v>
      </c>
      <c r="B559" s="25" t="s">
        <v>1</v>
      </c>
      <c r="C559" s="25" t="s">
        <v>5098</v>
      </c>
      <c r="D559" s="25" t="s">
        <v>70</v>
      </c>
      <c r="E559" s="42">
        <v>24692</v>
      </c>
      <c r="F559" s="24">
        <v>125</v>
      </c>
      <c r="G559" s="94">
        <v>13.336666666666666</v>
      </c>
      <c r="H559" s="76"/>
      <c r="I559" s="79">
        <f t="shared" si="17"/>
        <v>0</v>
      </c>
      <c r="J559" s="78" t="str">
        <f t="shared" si="16"/>
        <v/>
      </c>
    </row>
    <row r="560" spans="1:10">
      <c r="A560" s="25">
        <v>559</v>
      </c>
      <c r="B560" s="25" t="s">
        <v>1</v>
      </c>
      <c r="C560" s="25" t="s">
        <v>5098</v>
      </c>
      <c r="D560" s="25" t="s">
        <v>70</v>
      </c>
      <c r="E560" s="42" t="s">
        <v>4678</v>
      </c>
      <c r="F560" s="24">
        <v>194</v>
      </c>
      <c r="G560" s="94">
        <v>18.733333333333334</v>
      </c>
      <c r="H560" s="76"/>
      <c r="I560" s="79">
        <f t="shared" si="17"/>
        <v>0</v>
      </c>
      <c r="J560" s="78" t="str">
        <f t="shared" si="16"/>
        <v/>
      </c>
    </row>
    <row r="561" spans="1:10">
      <c r="A561" s="25">
        <v>560</v>
      </c>
      <c r="B561" s="25" t="s">
        <v>1</v>
      </c>
      <c r="C561" s="25" t="s">
        <v>5097</v>
      </c>
      <c r="D561" s="25" t="s">
        <v>66</v>
      </c>
      <c r="E561" s="42">
        <v>24692</v>
      </c>
      <c r="F561" s="24">
        <v>71</v>
      </c>
      <c r="G561" s="94">
        <v>171.59333333333333</v>
      </c>
      <c r="H561" s="76"/>
      <c r="I561" s="79">
        <f t="shared" si="17"/>
        <v>0</v>
      </c>
      <c r="J561" s="78" t="str">
        <f t="shared" si="16"/>
        <v/>
      </c>
    </row>
    <row r="562" spans="1:10">
      <c r="A562" s="25">
        <v>561</v>
      </c>
      <c r="B562" s="25" t="s">
        <v>1</v>
      </c>
      <c r="C562" s="25" t="s">
        <v>5097</v>
      </c>
      <c r="D562" s="25" t="s">
        <v>66</v>
      </c>
      <c r="E562" s="42" t="s">
        <v>4678</v>
      </c>
      <c r="F562" s="24">
        <v>256</v>
      </c>
      <c r="G562" s="94">
        <v>171.59333333333333</v>
      </c>
      <c r="H562" s="76"/>
      <c r="I562" s="79">
        <f t="shared" si="17"/>
        <v>0</v>
      </c>
      <c r="J562" s="78" t="str">
        <f t="shared" si="16"/>
        <v/>
      </c>
    </row>
    <row r="563" spans="1:10">
      <c r="A563" s="25">
        <v>562</v>
      </c>
      <c r="B563" s="25" t="s">
        <v>1</v>
      </c>
      <c r="C563" s="25" t="s">
        <v>5096</v>
      </c>
      <c r="D563" s="25" t="s">
        <v>13318</v>
      </c>
      <c r="E563" s="42">
        <v>24692</v>
      </c>
      <c r="F563" s="24">
        <v>169</v>
      </c>
      <c r="G563" s="94">
        <v>62.223333333333329</v>
      </c>
      <c r="H563" s="76"/>
      <c r="I563" s="79">
        <f t="shared" si="17"/>
        <v>0</v>
      </c>
      <c r="J563" s="78" t="str">
        <f t="shared" si="16"/>
        <v/>
      </c>
    </row>
    <row r="564" spans="1:10">
      <c r="A564" s="25">
        <v>563</v>
      </c>
      <c r="B564" s="25" t="s">
        <v>1</v>
      </c>
      <c r="C564" s="25" t="s">
        <v>13317</v>
      </c>
      <c r="D564" s="25" t="s">
        <v>84</v>
      </c>
      <c r="E564" s="42">
        <v>736</v>
      </c>
      <c r="F564" s="24">
        <v>5</v>
      </c>
      <c r="G564" s="94">
        <v>40</v>
      </c>
      <c r="H564" s="76"/>
      <c r="I564" s="79">
        <f t="shared" si="17"/>
        <v>0</v>
      </c>
      <c r="J564" s="78" t="str">
        <f t="shared" si="16"/>
        <v/>
      </c>
    </row>
    <row r="565" spans="1:10">
      <c r="A565" s="25">
        <v>564</v>
      </c>
      <c r="B565" s="25" t="s">
        <v>1</v>
      </c>
      <c r="C565" s="25" t="s">
        <v>13316</v>
      </c>
      <c r="D565" s="25" t="s">
        <v>313</v>
      </c>
      <c r="E565" s="42" t="s">
        <v>112</v>
      </c>
      <c r="F565" s="24">
        <v>50</v>
      </c>
      <c r="G565" s="94">
        <v>2.2466666666666666</v>
      </c>
      <c r="H565" s="76"/>
      <c r="I565" s="79">
        <f t="shared" si="17"/>
        <v>0</v>
      </c>
      <c r="J565" s="78" t="str">
        <f t="shared" si="16"/>
        <v/>
      </c>
    </row>
    <row r="566" spans="1:10">
      <c r="A566" s="25">
        <v>565</v>
      </c>
      <c r="B566" s="25" t="s">
        <v>1</v>
      </c>
      <c r="C566" s="25" t="s">
        <v>13315</v>
      </c>
      <c r="D566" s="25" t="s">
        <v>313</v>
      </c>
      <c r="E566" s="42" t="s">
        <v>112</v>
      </c>
      <c r="F566" s="24">
        <v>50</v>
      </c>
      <c r="G566" s="94">
        <v>1.9</v>
      </c>
      <c r="H566" s="76"/>
      <c r="I566" s="79">
        <f t="shared" si="17"/>
        <v>0</v>
      </c>
      <c r="J566" s="78" t="str">
        <f t="shared" si="16"/>
        <v/>
      </c>
    </row>
    <row r="567" spans="1:10">
      <c r="A567" s="25">
        <v>566</v>
      </c>
      <c r="B567" s="25" t="s">
        <v>1</v>
      </c>
      <c r="C567" s="25" t="s">
        <v>13314</v>
      </c>
      <c r="D567" s="25" t="s">
        <v>13286</v>
      </c>
      <c r="E567" s="42">
        <v>24692</v>
      </c>
      <c r="F567" s="24">
        <v>6</v>
      </c>
      <c r="G567" s="94">
        <v>594.90666666666664</v>
      </c>
      <c r="H567" s="76"/>
      <c r="I567" s="79">
        <f t="shared" si="17"/>
        <v>0</v>
      </c>
      <c r="J567" s="78" t="str">
        <f t="shared" si="16"/>
        <v/>
      </c>
    </row>
    <row r="568" spans="1:10">
      <c r="A568" s="25">
        <v>567</v>
      </c>
      <c r="B568" s="25" t="s">
        <v>1</v>
      </c>
      <c r="C568" s="25" t="s">
        <v>13313</v>
      </c>
      <c r="D568" s="25" t="s">
        <v>13312</v>
      </c>
      <c r="E568" s="42">
        <v>24692</v>
      </c>
      <c r="F568" s="24">
        <v>55</v>
      </c>
      <c r="G568" s="94">
        <v>503.5</v>
      </c>
      <c r="H568" s="76"/>
      <c r="I568" s="79">
        <f t="shared" si="17"/>
        <v>0</v>
      </c>
      <c r="J568" s="78" t="str">
        <f t="shared" si="16"/>
        <v/>
      </c>
    </row>
    <row r="569" spans="1:10">
      <c r="A569" s="25">
        <v>568</v>
      </c>
      <c r="B569" s="25" t="s">
        <v>1</v>
      </c>
      <c r="C569" s="25" t="s">
        <v>5092</v>
      </c>
      <c r="D569" s="25" t="s">
        <v>13311</v>
      </c>
      <c r="E569" s="42">
        <v>24692</v>
      </c>
      <c r="F569" s="24">
        <v>5</v>
      </c>
      <c r="G569" s="94">
        <v>77.06</v>
      </c>
      <c r="H569" s="76"/>
      <c r="I569" s="79">
        <f t="shared" si="17"/>
        <v>0</v>
      </c>
      <c r="J569" s="78" t="str">
        <f t="shared" si="16"/>
        <v/>
      </c>
    </row>
    <row r="570" spans="1:10">
      <c r="A570" s="25">
        <v>569</v>
      </c>
      <c r="B570" s="25" t="s">
        <v>1</v>
      </c>
      <c r="C570" s="25" t="s">
        <v>5092</v>
      </c>
      <c r="D570" s="25" t="s">
        <v>13311</v>
      </c>
      <c r="E570" s="42" t="s">
        <v>4678</v>
      </c>
      <c r="F570" s="24">
        <v>28</v>
      </c>
      <c r="G570" s="94">
        <v>77.716666666666654</v>
      </c>
      <c r="H570" s="76"/>
      <c r="I570" s="79">
        <f t="shared" si="17"/>
        <v>0</v>
      </c>
      <c r="J570" s="78" t="str">
        <f t="shared" si="16"/>
        <v/>
      </c>
    </row>
    <row r="571" spans="1:10">
      <c r="A571" s="25">
        <v>570</v>
      </c>
      <c r="B571" s="25" t="s">
        <v>1</v>
      </c>
      <c r="C571" s="25" t="s">
        <v>5090</v>
      </c>
      <c r="D571" s="25" t="s">
        <v>99</v>
      </c>
      <c r="E571" s="42">
        <v>24692</v>
      </c>
      <c r="F571" s="24">
        <v>149</v>
      </c>
      <c r="G571" s="94">
        <v>3.3800000000000003</v>
      </c>
      <c r="H571" s="76"/>
      <c r="I571" s="79">
        <f t="shared" si="17"/>
        <v>0</v>
      </c>
      <c r="J571" s="78" t="str">
        <f t="shared" si="16"/>
        <v/>
      </c>
    </row>
    <row r="572" spans="1:10">
      <c r="A572" s="25">
        <v>571</v>
      </c>
      <c r="B572" s="25" t="s">
        <v>1</v>
      </c>
      <c r="C572" s="25" t="s">
        <v>13310</v>
      </c>
      <c r="D572" s="25" t="s">
        <v>99</v>
      </c>
      <c r="E572" s="42">
        <v>24692</v>
      </c>
      <c r="F572" s="24">
        <v>21</v>
      </c>
      <c r="G572" s="94">
        <v>4.22</v>
      </c>
      <c r="H572" s="76"/>
      <c r="I572" s="79">
        <f t="shared" si="17"/>
        <v>0</v>
      </c>
      <c r="J572" s="78" t="str">
        <f t="shared" si="16"/>
        <v/>
      </c>
    </row>
    <row r="573" spans="1:10">
      <c r="A573" s="25">
        <v>572</v>
      </c>
      <c r="B573" s="25" t="s">
        <v>1</v>
      </c>
      <c r="C573" s="25" t="s">
        <v>13309</v>
      </c>
      <c r="D573" s="25" t="s">
        <v>13308</v>
      </c>
      <c r="E573" s="42">
        <v>24692</v>
      </c>
      <c r="F573" s="24">
        <v>5</v>
      </c>
      <c r="G573" s="94">
        <v>128.14666666666668</v>
      </c>
      <c r="H573" s="76"/>
      <c r="I573" s="79">
        <f t="shared" si="17"/>
        <v>0</v>
      </c>
      <c r="J573" s="78" t="str">
        <f t="shared" si="16"/>
        <v/>
      </c>
    </row>
    <row r="574" spans="1:10">
      <c r="A574" s="25">
        <v>573</v>
      </c>
      <c r="B574" s="25" t="s">
        <v>1</v>
      </c>
      <c r="C574" s="25" t="s">
        <v>13307</v>
      </c>
      <c r="D574" s="25" t="s">
        <v>13306</v>
      </c>
      <c r="E574" s="42">
        <v>73949</v>
      </c>
      <c r="F574" s="24">
        <v>5</v>
      </c>
      <c r="G574" s="94">
        <v>308</v>
      </c>
      <c r="H574" s="76"/>
      <c r="I574" s="79">
        <f t="shared" si="17"/>
        <v>0</v>
      </c>
      <c r="J574" s="78" t="str">
        <f t="shared" si="16"/>
        <v/>
      </c>
    </row>
    <row r="575" spans="1:10">
      <c r="A575" s="25">
        <v>574</v>
      </c>
      <c r="B575" s="25" t="s">
        <v>1</v>
      </c>
      <c r="C575" s="25" t="s">
        <v>5089</v>
      </c>
      <c r="D575" s="25" t="s">
        <v>619</v>
      </c>
      <c r="E575" s="42">
        <v>24692</v>
      </c>
      <c r="F575" s="24">
        <v>322</v>
      </c>
      <c r="G575" s="94">
        <v>15.37</v>
      </c>
      <c r="H575" s="76"/>
      <c r="I575" s="79">
        <f t="shared" si="17"/>
        <v>0</v>
      </c>
      <c r="J575" s="78" t="str">
        <f t="shared" si="16"/>
        <v/>
      </c>
    </row>
    <row r="576" spans="1:10">
      <c r="A576" s="25">
        <v>575</v>
      </c>
      <c r="B576" s="25" t="s">
        <v>1</v>
      </c>
      <c r="C576" s="25" t="s">
        <v>13305</v>
      </c>
      <c r="D576" s="25" t="s">
        <v>619</v>
      </c>
      <c r="E576" s="42">
        <v>24692</v>
      </c>
      <c r="F576" s="24">
        <v>10</v>
      </c>
      <c r="G576" s="94">
        <v>7.75</v>
      </c>
      <c r="H576" s="76"/>
      <c r="I576" s="79">
        <f t="shared" si="17"/>
        <v>0</v>
      </c>
      <c r="J576" s="78" t="str">
        <f t="shared" si="16"/>
        <v/>
      </c>
    </row>
    <row r="577" spans="1:10">
      <c r="A577" s="25">
        <v>576</v>
      </c>
      <c r="B577" s="25" t="s">
        <v>1</v>
      </c>
      <c r="C577" s="25" t="s">
        <v>12480</v>
      </c>
      <c r="D577" s="25" t="s">
        <v>66</v>
      </c>
      <c r="E577" s="42">
        <v>88044</v>
      </c>
      <c r="F577" s="24">
        <v>21</v>
      </c>
      <c r="G577" s="94">
        <v>58.919999999999995</v>
      </c>
      <c r="H577" s="76"/>
      <c r="I577" s="79">
        <f t="shared" si="17"/>
        <v>0</v>
      </c>
      <c r="J577" s="78" t="str">
        <f t="shared" si="16"/>
        <v/>
      </c>
    </row>
    <row r="578" spans="1:10">
      <c r="A578" s="25">
        <v>577</v>
      </c>
      <c r="B578" s="25" t="s">
        <v>1</v>
      </c>
      <c r="C578" s="25" t="s">
        <v>13304</v>
      </c>
      <c r="D578" s="25" t="s">
        <v>70</v>
      </c>
      <c r="E578" s="42">
        <v>24692</v>
      </c>
      <c r="F578" s="24">
        <v>5</v>
      </c>
      <c r="G578" s="94">
        <v>22.47</v>
      </c>
      <c r="H578" s="76"/>
      <c r="I578" s="79">
        <f t="shared" si="17"/>
        <v>0</v>
      </c>
      <c r="J578" s="78" t="str">
        <f t="shared" ref="J578:J641" si="18">IF(H:H&gt;G:G, "Above Estimated Unit Price", "")</f>
        <v/>
      </c>
    </row>
    <row r="579" spans="1:10">
      <c r="A579" s="25">
        <v>578</v>
      </c>
      <c r="B579" s="25" t="s">
        <v>1</v>
      </c>
      <c r="C579" s="25" t="s">
        <v>13303</v>
      </c>
      <c r="D579" s="25" t="s">
        <v>313</v>
      </c>
      <c r="E579" s="42" t="s">
        <v>112</v>
      </c>
      <c r="F579" s="24">
        <v>40</v>
      </c>
      <c r="G579" s="94">
        <v>2.5366666666666666</v>
      </c>
      <c r="H579" s="76"/>
      <c r="I579" s="79">
        <f t="shared" ref="I579:I642" si="19">H579*F579</f>
        <v>0</v>
      </c>
      <c r="J579" s="78" t="str">
        <f t="shared" si="18"/>
        <v/>
      </c>
    </row>
    <row r="580" spans="1:10">
      <c r="A580" s="25">
        <v>579</v>
      </c>
      <c r="B580" s="25" t="s">
        <v>1</v>
      </c>
      <c r="C580" s="25" t="s">
        <v>5086</v>
      </c>
      <c r="D580" s="25" t="s">
        <v>70</v>
      </c>
      <c r="E580" s="42">
        <v>24692</v>
      </c>
      <c r="F580" s="24">
        <v>440</v>
      </c>
      <c r="G580" s="94">
        <v>15.54</v>
      </c>
      <c r="H580" s="76"/>
      <c r="I580" s="79">
        <f t="shared" si="19"/>
        <v>0</v>
      </c>
      <c r="J580" s="78" t="str">
        <f t="shared" si="18"/>
        <v/>
      </c>
    </row>
    <row r="581" spans="1:10">
      <c r="A581" s="25">
        <v>580</v>
      </c>
      <c r="B581" s="25" t="s">
        <v>1</v>
      </c>
      <c r="C581" s="25" t="s">
        <v>13302</v>
      </c>
      <c r="D581" s="25" t="s">
        <v>313</v>
      </c>
      <c r="E581" s="42" t="s">
        <v>112</v>
      </c>
      <c r="F581" s="24">
        <v>200</v>
      </c>
      <c r="G581" s="94">
        <v>0.75</v>
      </c>
      <c r="H581" s="76"/>
      <c r="I581" s="79">
        <f t="shared" si="19"/>
        <v>0</v>
      </c>
      <c r="J581" s="78" t="str">
        <f t="shared" si="18"/>
        <v/>
      </c>
    </row>
    <row r="582" spans="1:10">
      <c r="A582" s="25">
        <v>581</v>
      </c>
      <c r="B582" s="25" t="s">
        <v>1</v>
      </c>
      <c r="C582" s="25" t="s">
        <v>13301</v>
      </c>
      <c r="D582" s="25" t="s">
        <v>313</v>
      </c>
      <c r="E582" s="42" t="s">
        <v>112</v>
      </c>
      <c r="F582" s="24">
        <v>30</v>
      </c>
      <c r="G582" s="94">
        <v>71.88666666666667</v>
      </c>
      <c r="H582" s="76"/>
      <c r="I582" s="79">
        <f t="shared" si="19"/>
        <v>0</v>
      </c>
      <c r="J582" s="78" t="str">
        <f t="shared" si="18"/>
        <v/>
      </c>
    </row>
    <row r="583" spans="1:10">
      <c r="A583" s="25">
        <v>582</v>
      </c>
      <c r="B583" s="25" t="s">
        <v>1</v>
      </c>
      <c r="C583" s="25" t="s">
        <v>13300</v>
      </c>
      <c r="D583" s="25" t="s">
        <v>13298</v>
      </c>
      <c r="E583" s="42">
        <v>73949</v>
      </c>
      <c r="F583" s="24">
        <v>5</v>
      </c>
      <c r="G583" s="94">
        <v>221.43</v>
      </c>
      <c r="H583" s="76"/>
      <c r="I583" s="79">
        <f t="shared" si="19"/>
        <v>0</v>
      </c>
      <c r="J583" s="78" t="str">
        <f t="shared" si="18"/>
        <v/>
      </c>
    </row>
    <row r="584" spans="1:10">
      <c r="A584" s="25">
        <v>583</v>
      </c>
      <c r="B584" s="25" t="s">
        <v>1</v>
      </c>
      <c r="C584" s="25" t="s">
        <v>13299</v>
      </c>
      <c r="D584" s="25" t="s">
        <v>13298</v>
      </c>
      <c r="E584" s="42">
        <v>73949</v>
      </c>
      <c r="F584" s="24">
        <v>5</v>
      </c>
      <c r="G584" s="94">
        <v>432</v>
      </c>
      <c r="H584" s="76"/>
      <c r="I584" s="79">
        <f t="shared" si="19"/>
        <v>0</v>
      </c>
      <c r="J584" s="78" t="str">
        <f t="shared" si="18"/>
        <v/>
      </c>
    </row>
    <row r="585" spans="1:10">
      <c r="A585" s="25">
        <v>584</v>
      </c>
      <c r="B585" s="25" t="s">
        <v>1</v>
      </c>
      <c r="C585" s="25" t="s">
        <v>13297</v>
      </c>
      <c r="D585" s="25" t="s">
        <v>12477</v>
      </c>
      <c r="E585" s="42">
        <v>73949</v>
      </c>
      <c r="F585" s="24">
        <v>35</v>
      </c>
      <c r="G585" s="94">
        <v>2971.98</v>
      </c>
      <c r="H585" s="76"/>
      <c r="I585" s="79">
        <f t="shared" si="19"/>
        <v>0</v>
      </c>
      <c r="J585" s="78" t="str">
        <f t="shared" si="18"/>
        <v/>
      </c>
    </row>
    <row r="586" spans="1:10">
      <c r="A586" s="25">
        <v>585</v>
      </c>
      <c r="B586" s="25" t="s">
        <v>1</v>
      </c>
      <c r="C586" s="25" t="s">
        <v>13296</v>
      </c>
      <c r="D586" s="25" t="s">
        <v>13295</v>
      </c>
      <c r="E586" s="42">
        <v>73949</v>
      </c>
      <c r="F586" s="24">
        <v>5</v>
      </c>
      <c r="G586" s="94">
        <v>307.05333333333334</v>
      </c>
      <c r="H586" s="76"/>
      <c r="I586" s="79">
        <f t="shared" si="19"/>
        <v>0</v>
      </c>
      <c r="J586" s="78" t="str">
        <f t="shared" si="18"/>
        <v/>
      </c>
    </row>
    <row r="587" spans="1:10">
      <c r="A587" s="25">
        <v>586</v>
      </c>
      <c r="B587" s="25" t="s">
        <v>1</v>
      </c>
      <c r="C587" s="25" t="s">
        <v>13294</v>
      </c>
      <c r="D587" s="25" t="s">
        <v>13274</v>
      </c>
      <c r="E587" s="42">
        <v>24692</v>
      </c>
      <c r="F587" s="24">
        <v>5</v>
      </c>
      <c r="G587" s="94">
        <v>30.01</v>
      </c>
      <c r="H587" s="76"/>
      <c r="I587" s="79">
        <f t="shared" si="19"/>
        <v>0</v>
      </c>
      <c r="J587" s="78" t="str">
        <f t="shared" si="18"/>
        <v/>
      </c>
    </row>
    <row r="588" spans="1:10">
      <c r="A588" s="25">
        <v>587</v>
      </c>
      <c r="B588" s="25" t="s">
        <v>1</v>
      </c>
      <c r="C588" s="25" t="s">
        <v>5085</v>
      </c>
      <c r="D588" s="25" t="s">
        <v>1910</v>
      </c>
      <c r="E588" s="42">
        <v>24692</v>
      </c>
      <c r="F588" s="24">
        <v>75</v>
      </c>
      <c r="G588" s="94">
        <v>50</v>
      </c>
      <c r="H588" s="76"/>
      <c r="I588" s="79">
        <f t="shared" si="19"/>
        <v>0</v>
      </c>
      <c r="J588" s="78" t="str">
        <f t="shared" si="18"/>
        <v/>
      </c>
    </row>
    <row r="589" spans="1:10">
      <c r="A589" s="25">
        <v>588</v>
      </c>
      <c r="B589" s="25" t="s">
        <v>1</v>
      </c>
      <c r="C589" s="25" t="s">
        <v>5081</v>
      </c>
      <c r="D589" s="25" t="s">
        <v>2244</v>
      </c>
      <c r="E589" s="42">
        <v>24692</v>
      </c>
      <c r="F589" s="24">
        <v>101</v>
      </c>
      <c r="G589" s="94">
        <v>117.5</v>
      </c>
      <c r="H589" s="76"/>
      <c r="I589" s="79">
        <f t="shared" si="19"/>
        <v>0</v>
      </c>
      <c r="J589" s="78" t="str">
        <f t="shared" si="18"/>
        <v/>
      </c>
    </row>
    <row r="590" spans="1:10">
      <c r="A590" s="25">
        <v>589</v>
      </c>
      <c r="B590" s="25" t="s">
        <v>1</v>
      </c>
      <c r="C590" s="25" t="s">
        <v>5080</v>
      </c>
      <c r="D590" s="25" t="s">
        <v>51</v>
      </c>
      <c r="E590" s="42">
        <v>24692</v>
      </c>
      <c r="F590" s="24">
        <v>127</v>
      </c>
      <c r="G590" s="94">
        <v>1.18</v>
      </c>
      <c r="H590" s="76"/>
      <c r="I590" s="79">
        <f t="shared" si="19"/>
        <v>0</v>
      </c>
      <c r="J590" s="78" t="str">
        <f t="shared" si="18"/>
        <v/>
      </c>
    </row>
    <row r="591" spans="1:10">
      <c r="A591" s="25">
        <v>590</v>
      </c>
      <c r="B591" s="25" t="s">
        <v>1</v>
      </c>
      <c r="C591" s="25" t="s">
        <v>13293</v>
      </c>
      <c r="D591" s="25" t="s">
        <v>641</v>
      </c>
      <c r="E591" s="42" t="s">
        <v>4678</v>
      </c>
      <c r="F591" s="24">
        <v>64</v>
      </c>
      <c r="G591" s="94">
        <v>7.6066666666666665</v>
      </c>
      <c r="H591" s="76"/>
      <c r="I591" s="79">
        <f t="shared" si="19"/>
        <v>0</v>
      </c>
      <c r="J591" s="78" t="str">
        <f t="shared" si="18"/>
        <v/>
      </c>
    </row>
    <row r="592" spans="1:10">
      <c r="A592" s="25">
        <v>591</v>
      </c>
      <c r="B592" s="25" t="s">
        <v>1</v>
      </c>
      <c r="C592" s="25" t="s">
        <v>13293</v>
      </c>
      <c r="D592" s="25" t="s">
        <v>641</v>
      </c>
      <c r="E592" s="42">
        <v>24692</v>
      </c>
      <c r="F592" s="24">
        <v>47</v>
      </c>
      <c r="G592" s="94">
        <v>7.9666666666666659</v>
      </c>
      <c r="H592" s="76"/>
      <c r="I592" s="79">
        <f t="shared" si="19"/>
        <v>0</v>
      </c>
      <c r="J592" s="78" t="str">
        <f t="shared" si="18"/>
        <v/>
      </c>
    </row>
    <row r="593" spans="1:10">
      <c r="A593" s="25">
        <v>592</v>
      </c>
      <c r="B593" s="25" t="s">
        <v>1</v>
      </c>
      <c r="C593" s="25" t="s">
        <v>5079</v>
      </c>
      <c r="D593" s="25" t="s">
        <v>13292</v>
      </c>
      <c r="E593" s="42">
        <v>24692</v>
      </c>
      <c r="F593" s="24">
        <v>311</v>
      </c>
      <c r="G593" s="94">
        <v>4.04</v>
      </c>
      <c r="H593" s="76"/>
      <c r="I593" s="79">
        <f t="shared" si="19"/>
        <v>0</v>
      </c>
      <c r="J593" s="78" t="str">
        <f t="shared" si="18"/>
        <v/>
      </c>
    </row>
    <row r="594" spans="1:10">
      <c r="A594" s="25">
        <v>593</v>
      </c>
      <c r="B594" s="25" t="s">
        <v>1</v>
      </c>
      <c r="C594" s="25" t="s">
        <v>5077</v>
      </c>
      <c r="D594" s="25" t="s">
        <v>13291</v>
      </c>
      <c r="E594" s="42">
        <v>24692</v>
      </c>
      <c r="F594" s="24">
        <v>5</v>
      </c>
      <c r="G594" s="94">
        <v>96.40000000000002</v>
      </c>
      <c r="H594" s="76"/>
      <c r="I594" s="79">
        <f t="shared" si="19"/>
        <v>0</v>
      </c>
      <c r="J594" s="78" t="str">
        <f t="shared" si="18"/>
        <v/>
      </c>
    </row>
    <row r="595" spans="1:10">
      <c r="A595" s="25">
        <v>594</v>
      </c>
      <c r="B595" s="25" t="s">
        <v>1</v>
      </c>
      <c r="C595" s="25" t="s">
        <v>13290</v>
      </c>
      <c r="D595" s="25" t="s">
        <v>84</v>
      </c>
      <c r="E595" s="42">
        <v>24692</v>
      </c>
      <c r="F595" s="24">
        <v>38</v>
      </c>
      <c r="G595" s="94">
        <v>51.213333333333331</v>
      </c>
      <c r="H595" s="76"/>
      <c r="I595" s="79">
        <f t="shared" si="19"/>
        <v>0</v>
      </c>
      <c r="J595" s="78" t="str">
        <f t="shared" si="18"/>
        <v/>
      </c>
    </row>
    <row r="596" spans="1:10">
      <c r="A596" s="25">
        <v>595</v>
      </c>
      <c r="B596" s="25" t="s">
        <v>1</v>
      </c>
      <c r="C596" s="25" t="s">
        <v>13289</v>
      </c>
      <c r="D596" s="25" t="s">
        <v>13288</v>
      </c>
      <c r="E596" s="42">
        <v>24692</v>
      </c>
      <c r="F596" s="24">
        <v>12</v>
      </c>
      <c r="G596" s="94">
        <v>61.65</v>
      </c>
      <c r="H596" s="76"/>
      <c r="I596" s="79">
        <f t="shared" si="19"/>
        <v>0</v>
      </c>
      <c r="J596" s="78" t="str">
        <f t="shared" si="18"/>
        <v/>
      </c>
    </row>
    <row r="597" spans="1:10">
      <c r="A597" s="25">
        <v>596</v>
      </c>
      <c r="B597" s="25" t="s">
        <v>1</v>
      </c>
      <c r="C597" s="25" t="s">
        <v>13287</v>
      </c>
      <c r="D597" s="25" t="s">
        <v>1003</v>
      </c>
      <c r="E597" s="42">
        <v>24692</v>
      </c>
      <c r="F597" s="24">
        <v>19</v>
      </c>
      <c r="G597" s="94">
        <v>66.89</v>
      </c>
      <c r="H597" s="76"/>
      <c r="I597" s="79">
        <f t="shared" si="19"/>
        <v>0</v>
      </c>
      <c r="J597" s="78" t="str">
        <f t="shared" si="18"/>
        <v/>
      </c>
    </row>
    <row r="598" spans="1:10">
      <c r="A598" s="25">
        <v>597</v>
      </c>
      <c r="B598" s="25" t="s">
        <v>1</v>
      </c>
      <c r="C598" s="25" t="s">
        <v>5075</v>
      </c>
      <c r="D598" s="25" t="s">
        <v>13286</v>
      </c>
      <c r="E598" s="42">
        <v>24692</v>
      </c>
      <c r="F598" s="24">
        <v>6</v>
      </c>
      <c r="G598" s="94">
        <v>44.383333333333333</v>
      </c>
      <c r="H598" s="76"/>
      <c r="I598" s="79">
        <f t="shared" si="19"/>
        <v>0</v>
      </c>
      <c r="J598" s="78" t="str">
        <f t="shared" si="18"/>
        <v/>
      </c>
    </row>
    <row r="599" spans="1:10">
      <c r="A599" s="25">
        <v>598</v>
      </c>
      <c r="B599" s="25" t="s">
        <v>1</v>
      </c>
      <c r="C599" s="25" t="s">
        <v>13285</v>
      </c>
      <c r="D599" s="25" t="s">
        <v>2129</v>
      </c>
      <c r="E599" s="42">
        <v>24692</v>
      </c>
      <c r="F599" s="24">
        <v>126</v>
      </c>
      <c r="G599" s="94">
        <v>10.979999999999999</v>
      </c>
      <c r="H599" s="76"/>
      <c r="I599" s="79">
        <f t="shared" si="19"/>
        <v>0</v>
      </c>
      <c r="J599" s="78" t="str">
        <f t="shared" si="18"/>
        <v/>
      </c>
    </row>
    <row r="600" spans="1:10">
      <c r="A600" s="25">
        <v>599</v>
      </c>
      <c r="B600" s="25" t="s">
        <v>1</v>
      </c>
      <c r="C600" s="25" t="s">
        <v>13284</v>
      </c>
      <c r="D600" s="25" t="s">
        <v>13283</v>
      </c>
      <c r="E600" s="42">
        <v>26433</v>
      </c>
      <c r="F600" s="24">
        <v>40</v>
      </c>
      <c r="G600" s="94">
        <v>687</v>
      </c>
      <c r="H600" s="76"/>
      <c r="I600" s="79">
        <f t="shared" si="19"/>
        <v>0</v>
      </c>
      <c r="J600" s="78" t="str">
        <f t="shared" si="18"/>
        <v/>
      </c>
    </row>
    <row r="601" spans="1:10">
      <c r="A601" s="25">
        <v>600</v>
      </c>
      <c r="B601" s="25" t="s">
        <v>1</v>
      </c>
      <c r="C601" s="25" t="s">
        <v>13282</v>
      </c>
      <c r="D601" s="25" t="s">
        <v>13281</v>
      </c>
      <c r="E601" s="42">
        <v>10402</v>
      </c>
      <c r="F601" s="24">
        <v>14</v>
      </c>
      <c r="G601" s="94">
        <v>274.22000000000003</v>
      </c>
      <c r="H601" s="76"/>
      <c r="I601" s="79">
        <f t="shared" si="19"/>
        <v>0</v>
      </c>
      <c r="J601" s="78" t="str">
        <f t="shared" si="18"/>
        <v/>
      </c>
    </row>
    <row r="602" spans="1:10">
      <c r="A602" s="25">
        <v>601</v>
      </c>
      <c r="B602" s="25" t="s">
        <v>1</v>
      </c>
      <c r="C602" s="25" t="s">
        <v>13280</v>
      </c>
      <c r="D602" s="25" t="s">
        <v>13279</v>
      </c>
      <c r="E602" s="42">
        <v>26433</v>
      </c>
      <c r="F602" s="24">
        <v>124</v>
      </c>
      <c r="G602" s="94">
        <v>19.77</v>
      </c>
      <c r="H602" s="76"/>
      <c r="I602" s="79">
        <f t="shared" si="19"/>
        <v>0</v>
      </c>
      <c r="J602" s="78" t="str">
        <f t="shared" si="18"/>
        <v/>
      </c>
    </row>
    <row r="603" spans="1:10">
      <c r="A603" s="25">
        <v>602</v>
      </c>
      <c r="B603" s="25" t="s">
        <v>1</v>
      </c>
      <c r="C603" s="25" t="s">
        <v>5062</v>
      </c>
      <c r="D603" s="25" t="s">
        <v>2065</v>
      </c>
      <c r="E603" s="42">
        <v>24692</v>
      </c>
      <c r="F603" s="24">
        <v>192</v>
      </c>
      <c r="G603" s="94">
        <v>338.42</v>
      </c>
      <c r="H603" s="76"/>
      <c r="I603" s="79">
        <f t="shared" si="19"/>
        <v>0</v>
      </c>
      <c r="J603" s="78" t="str">
        <f t="shared" si="18"/>
        <v/>
      </c>
    </row>
    <row r="604" spans="1:10">
      <c r="A604" s="25">
        <v>603</v>
      </c>
      <c r="B604" s="25" t="s">
        <v>1</v>
      </c>
      <c r="C604" s="25" t="s">
        <v>12448</v>
      </c>
      <c r="D604" s="25" t="s">
        <v>1475</v>
      </c>
      <c r="E604" s="42">
        <v>24692</v>
      </c>
      <c r="F604" s="24">
        <v>9</v>
      </c>
      <c r="G604" s="94">
        <v>7.7033333333333331</v>
      </c>
      <c r="H604" s="76"/>
      <c r="I604" s="79">
        <f t="shared" si="19"/>
        <v>0</v>
      </c>
      <c r="J604" s="78" t="str">
        <f t="shared" si="18"/>
        <v/>
      </c>
    </row>
    <row r="605" spans="1:10">
      <c r="A605" s="25">
        <v>604</v>
      </c>
      <c r="B605" s="25" t="s">
        <v>1</v>
      </c>
      <c r="C605" s="25" t="s">
        <v>5058</v>
      </c>
      <c r="D605" s="25" t="s">
        <v>2526</v>
      </c>
      <c r="E605" s="42">
        <v>72914</v>
      </c>
      <c r="F605" s="24">
        <v>30</v>
      </c>
      <c r="G605" s="94">
        <v>95</v>
      </c>
      <c r="H605" s="76"/>
      <c r="I605" s="79">
        <f t="shared" si="19"/>
        <v>0</v>
      </c>
      <c r="J605" s="78" t="str">
        <f t="shared" si="18"/>
        <v/>
      </c>
    </row>
    <row r="606" spans="1:10">
      <c r="A606" s="25">
        <v>605</v>
      </c>
      <c r="B606" s="25" t="s">
        <v>1</v>
      </c>
      <c r="C606" s="25" t="s">
        <v>13278</v>
      </c>
      <c r="D606" s="25" t="s">
        <v>11935</v>
      </c>
      <c r="E606" s="42">
        <v>26433</v>
      </c>
      <c r="F606" s="24">
        <v>49</v>
      </c>
      <c r="G606" s="94">
        <v>208</v>
      </c>
      <c r="H606" s="76"/>
      <c r="I606" s="79">
        <f t="shared" si="19"/>
        <v>0</v>
      </c>
      <c r="J606" s="78" t="str">
        <f t="shared" si="18"/>
        <v/>
      </c>
    </row>
    <row r="607" spans="1:10">
      <c r="A607" s="25">
        <v>606</v>
      </c>
      <c r="B607" s="25" t="s">
        <v>1</v>
      </c>
      <c r="C607" s="25" t="s">
        <v>5056</v>
      </c>
      <c r="D607" s="25" t="s">
        <v>12239</v>
      </c>
      <c r="E607" s="42">
        <v>96906</v>
      </c>
      <c r="F607" s="24">
        <v>7</v>
      </c>
      <c r="G607" s="94">
        <v>15.876666666666665</v>
      </c>
      <c r="H607" s="76"/>
      <c r="I607" s="79">
        <f t="shared" si="19"/>
        <v>0</v>
      </c>
      <c r="J607" s="78" t="str">
        <f t="shared" si="18"/>
        <v/>
      </c>
    </row>
    <row r="608" spans="1:10">
      <c r="A608" s="25">
        <v>607</v>
      </c>
      <c r="B608" s="25" t="s">
        <v>1</v>
      </c>
      <c r="C608" s="25" t="s">
        <v>12442</v>
      </c>
      <c r="D608" s="25" t="s">
        <v>12441</v>
      </c>
      <c r="E608" s="42">
        <v>24692</v>
      </c>
      <c r="F608" s="24">
        <v>46</v>
      </c>
      <c r="G608" s="94">
        <v>28.459999999999997</v>
      </c>
      <c r="H608" s="76"/>
      <c r="I608" s="79">
        <f t="shared" si="19"/>
        <v>0</v>
      </c>
      <c r="J608" s="78" t="str">
        <f t="shared" si="18"/>
        <v/>
      </c>
    </row>
    <row r="609" spans="1:10">
      <c r="A609" s="25">
        <v>608</v>
      </c>
      <c r="B609" s="25" t="s">
        <v>1</v>
      </c>
      <c r="C609" s="25" t="s">
        <v>13277</v>
      </c>
      <c r="D609" s="25" t="s">
        <v>13276</v>
      </c>
      <c r="E609" s="42">
        <v>24692</v>
      </c>
      <c r="F609" s="24">
        <v>47</v>
      </c>
      <c r="G609" s="94">
        <v>14.226666666666667</v>
      </c>
      <c r="H609" s="76"/>
      <c r="I609" s="79">
        <f t="shared" si="19"/>
        <v>0</v>
      </c>
      <c r="J609" s="78" t="str">
        <f t="shared" si="18"/>
        <v/>
      </c>
    </row>
    <row r="610" spans="1:10">
      <c r="A610" s="25">
        <v>609</v>
      </c>
      <c r="B610" s="25" t="s">
        <v>1</v>
      </c>
      <c r="C610" s="25" t="s">
        <v>13275</v>
      </c>
      <c r="D610" s="25" t="s">
        <v>13274</v>
      </c>
      <c r="E610" s="42">
        <v>24692</v>
      </c>
      <c r="F610" s="24">
        <v>10</v>
      </c>
      <c r="G610" s="94">
        <v>39.859999999999992</v>
      </c>
      <c r="H610" s="76"/>
      <c r="I610" s="79">
        <f t="shared" si="19"/>
        <v>0</v>
      </c>
      <c r="J610" s="78" t="str">
        <f t="shared" si="18"/>
        <v/>
      </c>
    </row>
    <row r="611" spans="1:10">
      <c r="A611" s="25">
        <v>610</v>
      </c>
      <c r="B611" s="25" t="s">
        <v>1</v>
      </c>
      <c r="C611" s="25" t="s">
        <v>5034</v>
      </c>
      <c r="D611" s="25" t="s">
        <v>2129</v>
      </c>
      <c r="E611" s="42" t="s">
        <v>4678</v>
      </c>
      <c r="F611" s="24">
        <v>71</v>
      </c>
      <c r="G611" s="94">
        <v>2.82</v>
      </c>
      <c r="H611" s="76"/>
      <c r="I611" s="79">
        <f t="shared" si="19"/>
        <v>0</v>
      </c>
      <c r="J611" s="78" t="str">
        <f t="shared" si="18"/>
        <v/>
      </c>
    </row>
    <row r="612" spans="1:10">
      <c r="A612" s="25">
        <v>611</v>
      </c>
      <c r="B612" s="25" t="s">
        <v>1</v>
      </c>
      <c r="C612" s="25" t="s">
        <v>5034</v>
      </c>
      <c r="D612" s="25" t="s">
        <v>2129</v>
      </c>
      <c r="E612" s="42">
        <v>24692</v>
      </c>
      <c r="F612" s="24">
        <v>71</v>
      </c>
      <c r="G612" s="94">
        <v>2.6199999999999997</v>
      </c>
      <c r="H612" s="76"/>
      <c r="I612" s="79">
        <f t="shared" si="19"/>
        <v>0</v>
      </c>
      <c r="J612" s="78" t="str">
        <f t="shared" si="18"/>
        <v/>
      </c>
    </row>
    <row r="613" spans="1:10">
      <c r="A613" s="25">
        <v>612</v>
      </c>
      <c r="B613" s="25" t="s">
        <v>1</v>
      </c>
      <c r="C613" s="25" t="s">
        <v>13273</v>
      </c>
      <c r="D613" s="25" t="s">
        <v>2422</v>
      </c>
      <c r="E613" s="42">
        <v>58536</v>
      </c>
      <c r="F613" s="24">
        <v>21</v>
      </c>
      <c r="G613" s="94">
        <v>65.963333333333324</v>
      </c>
      <c r="H613" s="76"/>
      <c r="I613" s="79">
        <f t="shared" si="19"/>
        <v>0</v>
      </c>
      <c r="J613" s="78" t="str">
        <f t="shared" si="18"/>
        <v/>
      </c>
    </row>
    <row r="614" spans="1:10">
      <c r="A614" s="25">
        <v>613</v>
      </c>
      <c r="B614" s="25" t="s">
        <v>1</v>
      </c>
      <c r="C614" s="25" t="s">
        <v>13272</v>
      </c>
      <c r="D614" s="25" t="s">
        <v>2422</v>
      </c>
      <c r="E614" s="42">
        <v>58536</v>
      </c>
      <c r="F614" s="24">
        <v>7</v>
      </c>
      <c r="G614" s="94">
        <v>44.080000000000005</v>
      </c>
      <c r="H614" s="76"/>
      <c r="I614" s="79">
        <f t="shared" si="19"/>
        <v>0</v>
      </c>
      <c r="J614" s="78" t="str">
        <f t="shared" si="18"/>
        <v/>
      </c>
    </row>
    <row r="615" spans="1:10">
      <c r="A615" s="25">
        <v>614</v>
      </c>
      <c r="B615" s="25" t="s">
        <v>1</v>
      </c>
      <c r="C615" s="25" t="s">
        <v>13271</v>
      </c>
      <c r="D615" s="25" t="s">
        <v>876</v>
      </c>
      <c r="E615" s="42">
        <v>18350</v>
      </c>
      <c r="F615" s="24">
        <v>5</v>
      </c>
      <c r="G615" s="94">
        <v>46.433333333333337</v>
      </c>
      <c r="H615" s="76"/>
      <c r="I615" s="79">
        <f t="shared" si="19"/>
        <v>0</v>
      </c>
      <c r="J615" s="78" t="str">
        <f t="shared" si="18"/>
        <v/>
      </c>
    </row>
    <row r="616" spans="1:10">
      <c r="A616" s="25">
        <v>615</v>
      </c>
      <c r="B616" s="25" t="s">
        <v>1</v>
      </c>
      <c r="C616" s="25" t="s">
        <v>5026</v>
      </c>
      <c r="D616" s="25" t="s">
        <v>876</v>
      </c>
      <c r="E616" s="42">
        <v>18350</v>
      </c>
      <c r="F616" s="24">
        <v>5</v>
      </c>
      <c r="G616" s="94">
        <v>48.793333333333329</v>
      </c>
      <c r="H616" s="76"/>
      <c r="I616" s="79">
        <f t="shared" si="19"/>
        <v>0</v>
      </c>
      <c r="J616" s="78" t="str">
        <f t="shared" si="18"/>
        <v/>
      </c>
    </row>
    <row r="617" spans="1:10">
      <c r="A617" s="25">
        <v>616</v>
      </c>
      <c r="B617" s="25" t="s">
        <v>1</v>
      </c>
      <c r="C617" s="25" t="s">
        <v>13270</v>
      </c>
      <c r="D617" s="25" t="s">
        <v>13269</v>
      </c>
      <c r="E617" s="42" t="s">
        <v>6717</v>
      </c>
      <c r="F617" s="24">
        <v>9</v>
      </c>
      <c r="G617" s="94">
        <v>49850</v>
      </c>
      <c r="H617" s="76"/>
      <c r="I617" s="79">
        <f t="shared" si="19"/>
        <v>0</v>
      </c>
      <c r="J617" s="78" t="str">
        <f t="shared" si="18"/>
        <v/>
      </c>
    </row>
    <row r="618" spans="1:10">
      <c r="A618" s="25">
        <v>617</v>
      </c>
      <c r="B618" s="25" t="s">
        <v>1</v>
      </c>
      <c r="C618" s="25" t="s">
        <v>5016</v>
      </c>
      <c r="D618" s="25" t="s">
        <v>13268</v>
      </c>
      <c r="E618" s="42">
        <v>624</v>
      </c>
      <c r="F618" s="24">
        <v>156</v>
      </c>
      <c r="G618" s="94">
        <v>6.4866666666666672</v>
      </c>
      <c r="H618" s="76"/>
      <c r="I618" s="79">
        <f t="shared" si="19"/>
        <v>0</v>
      </c>
      <c r="J618" s="78" t="str">
        <f t="shared" si="18"/>
        <v/>
      </c>
    </row>
    <row r="619" spans="1:10">
      <c r="A619" s="25">
        <v>618</v>
      </c>
      <c r="B619" s="25" t="s">
        <v>1</v>
      </c>
      <c r="C619" s="25" t="s">
        <v>12431</v>
      </c>
      <c r="D619" s="25" t="s">
        <v>1202</v>
      </c>
      <c r="E619" s="42">
        <v>624</v>
      </c>
      <c r="F619" s="24">
        <v>82</v>
      </c>
      <c r="G619" s="94">
        <v>4.2966666666666669</v>
      </c>
      <c r="H619" s="76"/>
      <c r="I619" s="79">
        <f t="shared" si="19"/>
        <v>0</v>
      </c>
      <c r="J619" s="78" t="str">
        <f t="shared" si="18"/>
        <v/>
      </c>
    </row>
    <row r="620" spans="1:10">
      <c r="A620" s="25">
        <v>619</v>
      </c>
      <c r="B620" s="25" t="s">
        <v>1</v>
      </c>
      <c r="C620" s="25" t="s">
        <v>13267</v>
      </c>
      <c r="D620" s="25" t="s">
        <v>13266</v>
      </c>
      <c r="E620" s="42">
        <v>61349</v>
      </c>
      <c r="F620" s="24">
        <v>5</v>
      </c>
      <c r="G620" s="94">
        <v>300</v>
      </c>
      <c r="H620" s="76"/>
      <c r="I620" s="79">
        <f t="shared" si="19"/>
        <v>0</v>
      </c>
      <c r="J620" s="78" t="str">
        <f t="shared" si="18"/>
        <v/>
      </c>
    </row>
    <row r="621" spans="1:10">
      <c r="A621" s="25">
        <v>620</v>
      </c>
      <c r="B621" s="25" t="s">
        <v>1</v>
      </c>
      <c r="C621" s="25" t="s">
        <v>13265</v>
      </c>
      <c r="D621" s="25" t="s">
        <v>13264</v>
      </c>
      <c r="E621" s="42">
        <v>61349</v>
      </c>
      <c r="F621" s="24">
        <v>5</v>
      </c>
      <c r="G621" s="94">
        <v>159.9</v>
      </c>
      <c r="H621" s="76"/>
      <c r="I621" s="79">
        <f t="shared" si="19"/>
        <v>0</v>
      </c>
      <c r="J621" s="78" t="str">
        <f t="shared" si="18"/>
        <v/>
      </c>
    </row>
    <row r="622" spans="1:10">
      <c r="A622" s="25">
        <v>621</v>
      </c>
      <c r="B622" s="25" t="s">
        <v>1</v>
      </c>
      <c r="C622" s="25" t="s">
        <v>13263</v>
      </c>
      <c r="D622" s="25" t="s">
        <v>196</v>
      </c>
      <c r="E622" s="42" t="s">
        <v>1222</v>
      </c>
      <c r="F622" s="24">
        <v>100</v>
      </c>
      <c r="G622" s="94">
        <v>5.61</v>
      </c>
      <c r="H622" s="76"/>
      <c r="I622" s="79">
        <f t="shared" si="19"/>
        <v>0</v>
      </c>
      <c r="J622" s="78" t="str">
        <f t="shared" si="18"/>
        <v/>
      </c>
    </row>
    <row r="623" spans="1:10">
      <c r="A623" s="25">
        <v>622</v>
      </c>
      <c r="B623" s="25" t="s">
        <v>1</v>
      </c>
      <c r="C623" s="25" t="s">
        <v>13262</v>
      </c>
      <c r="D623" s="25" t="s">
        <v>70</v>
      </c>
      <c r="E623" s="42">
        <v>88044</v>
      </c>
      <c r="F623" s="24">
        <v>5</v>
      </c>
      <c r="G623" s="94">
        <v>28.840000000000003</v>
      </c>
      <c r="H623" s="76"/>
      <c r="I623" s="79">
        <f t="shared" si="19"/>
        <v>0</v>
      </c>
      <c r="J623" s="78" t="str">
        <f t="shared" si="18"/>
        <v/>
      </c>
    </row>
    <row r="624" spans="1:10">
      <c r="A624" s="25">
        <v>623</v>
      </c>
      <c r="B624" s="25" t="s">
        <v>1</v>
      </c>
      <c r="C624" s="25" t="s">
        <v>13261</v>
      </c>
      <c r="D624" s="25" t="s">
        <v>70</v>
      </c>
      <c r="E624" s="42">
        <v>88044</v>
      </c>
      <c r="F624" s="24">
        <v>9</v>
      </c>
      <c r="G624" s="94">
        <v>70.649999999999991</v>
      </c>
      <c r="H624" s="76"/>
      <c r="I624" s="79">
        <f t="shared" si="19"/>
        <v>0</v>
      </c>
      <c r="J624" s="78" t="str">
        <f t="shared" si="18"/>
        <v/>
      </c>
    </row>
    <row r="625" spans="1:10">
      <c r="A625" s="25">
        <v>624</v>
      </c>
      <c r="B625" s="25" t="s">
        <v>1</v>
      </c>
      <c r="C625" s="25" t="s">
        <v>4977</v>
      </c>
      <c r="D625" s="25" t="s">
        <v>10716</v>
      </c>
      <c r="E625" s="42">
        <v>198</v>
      </c>
      <c r="F625" s="24">
        <v>5</v>
      </c>
      <c r="G625" s="94">
        <v>17.173333333333336</v>
      </c>
      <c r="H625" s="76"/>
      <c r="I625" s="79">
        <f t="shared" si="19"/>
        <v>0</v>
      </c>
      <c r="J625" s="78" t="str">
        <f t="shared" si="18"/>
        <v/>
      </c>
    </row>
    <row r="626" spans="1:10">
      <c r="A626" s="25">
        <v>625</v>
      </c>
      <c r="B626" s="25" t="s">
        <v>1</v>
      </c>
      <c r="C626" s="25" t="s">
        <v>11229</v>
      </c>
      <c r="D626" s="25" t="s">
        <v>70</v>
      </c>
      <c r="E626" s="42">
        <v>88044</v>
      </c>
      <c r="F626" s="24">
        <v>153</v>
      </c>
      <c r="G626" s="94">
        <v>0.93</v>
      </c>
      <c r="H626" s="76"/>
      <c r="I626" s="79">
        <f t="shared" si="19"/>
        <v>0</v>
      </c>
      <c r="J626" s="78" t="str">
        <f t="shared" si="18"/>
        <v/>
      </c>
    </row>
    <row r="627" spans="1:10">
      <c r="A627" s="25">
        <v>626</v>
      </c>
      <c r="B627" s="25" t="s">
        <v>1</v>
      </c>
      <c r="C627" s="25" t="s">
        <v>13260</v>
      </c>
      <c r="D627" s="25" t="s">
        <v>267</v>
      </c>
      <c r="E627" s="42">
        <v>88044</v>
      </c>
      <c r="F627" s="24">
        <v>5</v>
      </c>
      <c r="G627" s="94">
        <v>39.093333333333334</v>
      </c>
      <c r="H627" s="76"/>
      <c r="I627" s="79">
        <f t="shared" si="19"/>
        <v>0</v>
      </c>
      <c r="J627" s="78" t="str">
        <f t="shared" si="18"/>
        <v/>
      </c>
    </row>
    <row r="628" spans="1:10">
      <c r="A628" s="25">
        <v>627</v>
      </c>
      <c r="B628" s="25" t="s">
        <v>1</v>
      </c>
      <c r="C628" s="25" t="s">
        <v>13259</v>
      </c>
      <c r="D628" s="25" t="s">
        <v>13258</v>
      </c>
      <c r="E628" s="42">
        <v>88044</v>
      </c>
      <c r="F628" s="24">
        <v>85</v>
      </c>
      <c r="G628" s="94">
        <v>12.37</v>
      </c>
      <c r="H628" s="76"/>
      <c r="I628" s="79">
        <f t="shared" si="19"/>
        <v>0</v>
      </c>
      <c r="J628" s="78" t="str">
        <f t="shared" si="18"/>
        <v/>
      </c>
    </row>
    <row r="629" spans="1:10">
      <c r="A629" s="25">
        <v>628</v>
      </c>
      <c r="B629" s="25" t="s">
        <v>1</v>
      </c>
      <c r="C629" s="25" t="s">
        <v>13257</v>
      </c>
      <c r="D629" s="25" t="s">
        <v>267</v>
      </c>
      <c r="E629" s="42">
        <v>88044</v>
      </c>
      <c r="F629" s="24">
        <v>12</v>
      </c>
      <c r="G629" s="94">
        <v>21.42</v>
      </c>
      <c r="H629" s="76"/>
      <c r="I629" s="79">
        <f t="shared" si="19"/>
        <v>0</v>
      </c>
      <c r="J629" s="78" t="str">
        <f t="shared" si="18"/>
        <v/>
      </c>
    </row>
    <row r="630" spans="1:10">
      <c r="A630" s="25">
        <v>629</v>
      </c>
      <c r="B630" s="25" t="s">
        <v>1</v>
      </c>
      <c r="C630" s="25" t="s">
        <v>13256</v>
      </c>
      <c r="D630" s="25" t="s">
        <v>267</v>
      </c>
      <c r="E630" s="42">
        <v>88044</v>
      </c>
      <c r="F630" s="24">
        <v>31</v>
      </c>
      <c r="G630" s="94">
        <v>20.123333333333335</v>
      </c>
      <c r="H630" s="76"/>
      <c r="I630" s="79">
        <f t="shared" si="19"/>
        <v>0</v>
      </c>
      <c r="J630" s="78" t="str">
        <f t="shared" si="18"/>
        <v/>
      </c>
    </row>
    <row r="631" spans="1:10">
      <c r="A631" s="25">
        <v>630</v>
      </c>
      <c r="B631" s="25" t="s">
        <v>1</v>
      </c>
      <c r="C631" s="25" t="s">
        <v>4968</v>
      </c>
      <c r="D631" s="25" t="s">
        <v>70</v>
      </c>
      <c r="E631" s="42">
        <v>88044</v>
      </c>
      <c r="F631" s="24">
        <v>155</v>
      </c>
      <c r="G631" s="94">
        <v>30.361203333333332</v>
      </c>
      <c r="H631" s="76"/>
      <c r="I631" s="79">
        <f t="shared" si="19"/>
        <v>0</v>
      </c>
      <c r="J631" s="78" t="str">
        <f t="shared" si="18"/>
        <v/>
      </c>
    </row>
    <row r="632" spans="1:10">
      <c r="A632" s="25">
        <v>631</v>
      </c>
      <c r="B632" s="25" t="s">
        <v>1</v>
      </c>
      <c r="C632" s="25" t="s">
        <v>1297</v>
      </c>
      <c r="D632" s="25" t="s">
        <v>846</v>
      </c>
      <c r="E632" s="42">
        <v>80205</v>
      </c>
      <c r="F632" s="24">
        <v>5</v>
      </c>
      <c r="G632" s="94">
        <v>51.98</v>
      </c>
      <c r="H632" s="76"/>
      <c r="I632" s="79">
        <f t="shared" si="19"/>
        <v>0</v>
      </c>
      <c r="J632" s="78" t="str">
        <f t="shared" si="18"/>
        <v/>
      </c>
    </row>
    <row r="633" spans="1:10">
      <c r="A633" s="25">
        <v>632</v>
      </c>
      <c r="B633" s="25" t="s">
        <v>1</v>
      </c>
      <c r="C633" s="25" t="s">
        <v>12404</v>
      </c>
      <c r="D633" s="25" t="s">
        <v>846</v>
      </c>
      <c r="E633" s="42">
        <v>88044</v>
      </c>
      <c r="F633" s="24">
        <v>12</v>
      </c>
      <c r="G633" s="94">
        <v>43.346666666666671</v>
      </c>
      <c r="H633" s="76"/>
      <c r="I633" s="79">
        <f t="shared" si="19"/>
        <v>0</v>
      </c>
      <c r="J633" s="78" t="str">
        <f t="shared" si="18"/>
        <v/>
      </c>
    </row>
    <row r="634" spans="1:10">
      <c r="A634" s="25">
        <v>633</v>
      </c>
      <c r="B634" s="25" t="s">
        <v>1</v>
      </c>
      <c r="C634" s="25" t="s">
        <v>4964</v>
      </c>
      <c r="D634" s="25" t="s">
        <v>846</v>
      </c>
      <c r="E634" s="42">
        <v>80205</v>
      </c>
      <c r="F634" s="24">
        <v>56</v>
      </c>
      <c r="G634" s="94">
        <v>1.1633333333333333</v>
      </c>
      <c r="H634" s="76"/>
      <c r="I634" s="79">
        <f t="shared" si="19"/>
        <v>0</v>
      </c>
      <c r="J634" s="78" t="str">
        <f t="shared" si="18"/>
        <v/>
      </c>
    </row>
    <row r="635" spans="1:10">
      <c r="A635" s="25">
        <v>634</v>
      </c>
      <c r="B635" s="25" t="s">
        <v>1</v>
      </c>
      <c r="C635" s="25" t="s">
        <v>12403</v>
      </c>
      <c r="D635" s="25" t="s">
        <v>846</v>
      </c>
      <c r="E635" s="42">
        <v>88044</v>
      </c>
      <c r="F635" s="24">
        <v>38</v>
      </c>
      <c r="G635" s="94">
        <v>1.9400000000000002</v>
      </c>
      <c r="H635" s="76"/>
      <c r="I635" s="79">
        <f t="shared" si="19"/>
        <v>0</v>
      </c>
      <c r="J635" s="78" t="str">
        <f t="shared" si="18"/>
        <v/>
      </c>
    </row>
    <row r="636" spans="1:10">
      <c r="A636" s="25">
        <v>635</v>
      </c>
      <c r="B636" s="25" t="s">
        <v>1</v>
      </c>
      <c r="C636" s="25" t="s">
        <v>10159</v>
      </c>
      <c r="D636" s="25" t="s">
        <v>70</v>
      </c>
      <c r="E636" s="42">
        <v>88044</v>
      </c>
      <c r="F636" s="24">
        <v>150</v>
      </c>
      <c r="G636" s="94">
        <v>29.983333333333331</v>
      </c>
      <c r="H636" s="76"/>
      <c r="I636" s="79">
        <f t="shared" si="19"/>
        <v>0</v>
      </c>
      <c r="J636" s="78" t="str">
        <f t="shared" si="18"/>
        <v/>
      </c>
    </row>
    <row r="637" spans="1:10">
      <c r="A637" s="25">
        <v>636</v>
      </c>
      <c r="B637" s="25" t="s">
        <v>1</v>
      </c>
      <c r="C637" s="25" t="s">
        <v>13255</v>
      </c>
      <c r="D637" s="25" t="s">
        <v>115</v>
      </c>
      <c r="E637" s="42">
        <v>71468</v>
      </c>
      <c r="F637" s="24">
        <v>5</v>
      </c>
      <c r="G637" s="94">
        <v>32.606666666666662</v>
      </c>
      <c r="H637" s="76"/>
      <c r="I637" s="79">
        <f t="shared" si="19"/>
        <v>0</v>
      </c>
      <c r="J637" s="78" t="str">
        <f t="shared" si="18"/>
        <v/>
      </c>
    </row>
    <row r="638" spans="1:10">
      <c r="A638" s="25">
        <v>637</v>
      </c>
      <c r="B638" s="25" t="s">
        <v>1</v>
      </c>
      <c r="C638" s="25" t="s">
        <v>4960</v>
      </c>
      <c r="D638" s="25" t="s">
        <v>70</v>
      </c>
      <c r="E638" s="42">
        <v>88044</v>
      </c>
      <c r="F638" s="24">
        <v>102</v>
      </c>
      <c r="G638" s="94">
        <v>6.2553666666666672</v>
      </c>
      <c r="H638" s="76"/>
      <c r="I638" s="79">
        <f t="shared" si="19"/>
        <v>0</v>
      </c>
      <c r="J638" s="78" t="str">
        <f t="shared" si="18"/>
        <v/>
      </c>
    </row>
    <row r="639" spans="1:10">
      <c r="A639" s="25">
        <v>638</v>
      </c>
      <c r="B639" s="25" t="s">
        <v>1</v>
      </c>
      <c r="C639" s="25" t="s">
        <v>4956</v>
      </c>
      <c r="D639" s="25" t="s">
        <v>70</v>
      </c>
      <c r="E639" s="42">
        <v>88044</v>
      </c>
      <c r="F639" s="24">
        <v>19</v>
      </c>
      <c r="G639" s="94">
        <v>32.201969999999996</v>
      </c>
      <c r="H639" s="76"/>
      <c r="I639" s="79">
        <f t="shared" si="19"/>
        <v>0</v>
      </c>
      <c r="J639" s="78" t="str">
        <f t="shared" si="18"/>
        <v/>
      </c>
    </row>
    <row r="640" spans="1:10">
      <c r="A640" s="25">
        <v>639</v>
      </c>
      <c r="B640" s="25" t="s">
        <v>1</v>
      </c>
      <c r="C640" s="25" t="s">
        <v>13254</v>
      </c>
      <c r="D640" s="25" t="s">
        <v>70</v>
      </c>
      <c r="E640" s="42">
        <v>88044</v>
      </c>
      <c r="F640" s="24">
        <v>50</v>
      </c>
      <c r="G640" s="94">
        <v>32.462989999999998</v>
      </c>
      <c r="H640" s="76"/>
      <c r="I640" s="79">
        <f t="shared" si="19"/>
        <v>0</v>
      </c>
      <c r="J640" s="78" t="str">
        <f t="shared" si="18"/>
        <v/>
      </c>
    </row>
    <row r="641" spans="1:10">
      <c r="A641" s="25">
        <v>640</v>
      </c>
      <c r="B641" s="25" t="s">
        <v>1</v>
      </c>
      <c r="C641" s="25" t="s">
        <v>4954</v>
      </c>
      <c r="D641" s="25" t="s">
        <v>84</v>
      </c>
      <c r="E641" s="42">
        <v>80205</v>
      </c>
      <c r="F641" s="24">
        <v>43</v>
      </c>
      <c r="G641" s="94">
        <v>6.6397000000000004</v>
      </c>
      <c r="H641" s="76"/>
      <c r="I641" s="79">
        <f t="shared" si="19"/>
        <v>0</v>
      </c>
      <c r="J641" s="78" t="str">
        <f t="shared" si="18"/>
        <v/>
      </c>
    </row>
    <row r="642" spans="1:10">
      <c r="A642" s="25">
        <v>641</v>
      </c>
      <c r="B642" s="25" t="s">
        <v>1</v>
      </c>
      <c r="C642" s="25" t="s">
        <v>13253</v>
      </c>
      <c r="D642" s="25" t="s">
        <v>84</v>
      </c>
      <c r="E642" s="42">
        <v>81352</v>
      </c>
      <c r="F642" s="24">
        <v>16</v>
      </c>
      <c r="G642" s="94">
        <v>5.2200300000000004</v>
      </c>
      <c r="H642" s="76"/>
      <c r="I642" s="79">
        <f t="shared" si="19"/>
        <v>0</v>
      </c>
      <c r="J642" s="78" t="str">
        <f t="shared" ref="J642:J705" si="20">IF(H:H&gt;G:G, "Above Estimated Unit Price", "")</f>
        <v/>
      </c>
    </row>
    <row r="643" spans="1:10">
      <c r="A643" s="25">
        <v>642</v>
      </c>
      <c r="B643" s="25" t="s">
        <v>1</v>
      </c>
      <c r="C643" s="25" t="s">
        <v>1293</v>
      </c>
      <c r="D643" s="25" t="s">
        <v>79</v>
      </c>
      <c r="E643" s="42">
        <v>45681</v>
      </c>
      <c r="F643" s="24">
        <v>35</v>
      </c>
      <c r="G643" s="94">
        <v>10.499000000000001</v>
      </c>
      <c r="H643" s="76"/>
      <c r="I643" s="79">
        <f t="shared" ref="I643:I706" si="21">H643*F643</f>
        <v>0</v>
      </c>
      <c r="J643" s="78" t="str">
        <f t="shared" si="20"/>
        <v/>
      </c>
    </row>
    <row r="644" spans="1:10">
      <c r="A644" s="25">
        <v>643</v>
      </c>
      <c r="B644" s="25" t="s">
        <v>1</v>
      </c>
      <c r="C644" s="25" t="s">
        <v>4950</v>
      </c>
      <c r="D644" s="25" t="s">
        <v>889</v>
      </c>
      <c r="E644" s="42">
        <v>88044</v>
      </c>
      <c r="F644" s="24">
        <v>151</v>
      </c>
      <c r="G644" s="94">
        <v>13.899999999999999</v>
      </c>
      <c r="H644" s="76"/>
      <c r="I644" s="79">
        <f t="shared" si="21"/>
        <v>0</v>
      </c>
      <c r="J644" s="78" t="str">
        <f t="shared" si="20"/>
        <v/>
      </c>
    </row>
    <row r="645" spans="1:10">
      <c r="A645" s="25">
        <v>644</v>
      </c>
      <c r="B645" s="25" t="s">
        <v>1</v>
      </c>
      <c r="C645" s="25" t="s">
        <v>4947</v>
      </c>
      <c r="D645" s="25" t="s">
        <v>514</v>
      </c>
      <c r="E645" s="42">
        <v>88044</v>
      </c>
      <c r="F645" s="24">
        <v>5</v>
      </c>
      <c r="G645" s="94">
        <v>10.88</v>
      </c>
      <c r="H645" s="76"/>
      <c r="I645" s="79">
        <f t="shared" si="21"/>
        <v>0</v>
      </c>
      <c r="J645" s="78" t="str">
        <f t="shared" si="20"/>
        <v/>
      </c>
    </row>
    <row r="646" spans="1:10">
      <c r="A646" s="25">
        <v>645</v>
      </c>
      <c r="B646" s="25" t="s">
        <v>1</v>
      </c>
      <c r="C646" s="25" t="s">
        <v>1292</v>
      </c>
      <c r="D646" s="25" t="s">
        <v>1291</v>
      </c>
      <c r="E646" s="42">
        <v>88044</v>
      </c>
      <c r="F646" s="24">
        <v>115</v>
      </c>
      <c r="G646" s="94">
        <v>0.89</v>
      </c>
      <c r="H646" s="76"/>
      <c r="I646" s="79">
        <f t="shared" si="21"/>
        <v>0</v>
      </c>
      <c r="J646" s="78" t="str">
        <f t="shared" si="20"/>
        <v/>
      </c>
    </row>
    <row r="647" spans="1:10">
      <c r="A647" s="25">
        <v>646</v>
      </c>
      <c r="B647" s="25" t="s">
        <v>1</v>
      </c>
      <c r="C647" s="25" t="s">
        <v>4939</v>
      </c>
      <c r="D647" s="25" t="s">
        <v>70</v>
      </c>
      <c r="E647" s="42">
        <v>88044</v>
      </c>
      <c r="F647" s="24">
        <v>75</v>
      </c>
      <c r="G647" s="94">
        <v>7.0837533333333331</v>
      </c>
      <c r="H647" s="76"/>
      <c r="I647" s="79">
        <f t="shared" si="21"/>
        <v>0</v>
      </c>
      <c r="J647" s="78" t="str">
        <f t="shared" si="20"/>
        <v/>
      </c>
    </row>
    <row r="648" spans="1:10">
      <c r="A648" s="25">
        <v>647</v>
      </c>
      <c r="B648" s="25" t="s">
        <v>1</v>
      </c>
      <c r="C648" s="25" t="s">
        <v>13252</v>
      </c>
      <c r="D648" s="25" t="s">
        <v>514</v>
      </c>
      <c r="E648" s="42">
        <v>88044</v>
      </c>
      <c r="F648" s="24">
        <v>5</v>
      </c>
      <c r="G648" s="94">
        <v>56.820336666666662</v>
      </c>
      <c r="H648" s="76"/>
      <c r="I648" s="79">
        <f t="shared" si="21"/>
        <v>0</v>
      </c>
      <c r="J648" s="78" t="str">
        <f t="shared" si="20"/>
        <v/>
      </c>
    </row>
    <row r="649" spans="1:10">
      <c r="A649" s="25">
        <v>648</v>
      </c>
      <c r="B649" s="25" t="s">
        <v>1</v>
      </c>
      <c r="C649" s="25" t="s">
        <v>4937</v>
      </c>
      <c r="D649" s="25" t="s">
        <v>70</v>
      </c>
      <c r="E649" s="42">
        <v>55284</v>
      </c>
      <c r="F649" s="24">
        <v>91</v>
      </c>
      <c r="G649" s="94">
        <v>23.083333333333332</v>
      </c>
      <c r="H649" s="76"/>
      <c r="I649" s="79">
        <f t="shared" si="21"/>
        <v>0</v>
      </c>
      <c r="J649" s="78" t="str">
        <f t="shared" si="20"/>
        <v/>
      </c>
    </row>
    <row r="650" spans="1:10">
      <c r="A650" s="25">
        <v>649</v>
      </c>
      <c r="B650" s="25" t="s">
        <v>1</v>
      </c>
      <c r="C650" s="25" t="s">
        <v>4931</v>
      </c>
      <c r="D650" s="25" t="s">
        <v>70</v>
      </c>
      <c r="E650" s="42">
        <v>88044</v>
      </c>
      <c r="F650" s="24">
        <v>270</v>
      </c>
      <c r="G650" s="94">
        <v>4.5764000000000005</v>
      </c>
      <c r="H650" s="76"/>
      <c r="I650" s="79">
        <f t="shared" si="21"/>
        <v>0</v>
      </c>
      <c r="J650" s="78" t="str">
        <f t="shared" si="20"/>
        <v/>
      </c>
    </row>
    <row r="651" spans="1:10">
      <c r="A651" s="25">
        <v>650</v>
      </c>
      <c r="B651" s="25" t="s">
        <v>1</v>
      </c>
      <c r="C651" s="25" t="s">
        <v>4930</v>
      </c>
      <c r="D651" s="25" t="s">
        <v>70</v>
      </c>
      <c r="E651" s="42">
        <v>88044</v>
      </c>
      <c r="F651" s="24">
        <v>55</v>
      </c>
      <c r="G651" s="94">
        <v>23.866666666666664</v>
      </c>
      <c r="H651" s="76"/>
      <c r="I651" s="79">
        <f t="shared" si="21"/>
        <v>0</v>
      </c>
      <c r="J651" s="78" t="str">
        <f t="shared" si="20"/>
        <v/>
      </c>
    </row>
    <row r="652" spans="1:10">
      <c r="A652" s="25">
        <v>651</v>
      </c>
      <c r="B652" s="25" t="s">
        <v>1</v>
      </c>
      <c r="C652" s="25" t="s">
        <v>4928</v>
      </c>
      <c r="D652" s="25" t="s">
        <v>79</v>
      </c>
      <c r="E652" s="42" t="s">
        <v>1236</v>
      </c>
      <c r="F652" s="24">
        <v>1110</v>
      </c>
      <c r="G652" s="94">
        <v>1</v>
      </c>
      <c r="H652" s="76"/>
      <c r="I652" s="79">
        <f t="shared" si="21"/>
        <v>0</v>
      </c>
      <c r="J652" s="78" t="str">
        <f t="shared" si="20"/>
        <v/>
      </c>
    </row>
    <row r="653" spans="1:10">
      <c r="A653" s="25">
        <v>652</v>
      </c>
      <c r="B653" s="25" t="s">
        <v>1</v>
      </c>
      <c r="C653" s="25" t="s">
        <v>4928</v>
      </c>
      <c r="D653" s="25" t="s">
        <v>70</v>
      </c>
      <c r="E653" s="42">
        <v>80205</v>
      </c>
      <c r="F653" s="24">
        <v>73</v>
      </c>
      <c r="G653" s="94">
        <v>3.9085000000000001</v>
      </c>
      <c r="H653" s="76"/>
      <c r="I653" s="79">
        <f t="shared" si="21"/>
        <v>0</v>
      </c>
      <c r="J653" s="78" t="str">
        <f t="shared" si="20"/>
        <v/>
      </c>
    </row>
    <row r="654" spans="1:10">
      <c r="A654" s="25">
        <v>653</v>
      </c>
      <c r="B654" s="25" t="s">
        <v>1</v>
      </c>
      <c r="C654" s="25" t="s">
        <v>4927</v>
      </c>
      <c r="D654" s="25" t="s">
        <v>70</v>
      </c>
      <c r="E654" s="42">
        <v>88044</v>
      </c>
      <c r="F654" s="24">
        <v>17</v>
      </c>
      <c r="G654" s="94">
        <v>29.684059999999999</v>
      </c>
      <c r="H654" s="76"/>
      <c r="I654" s="79">
        <f t="shared" si="21"/>
        <v>0</v>
      </c>
      <c r="J654" s="78" t="str">
        <f t="shared" si="20"/>
        <v/>
      </c>
    </row>
    <row r="655" spans="1:10">
      <c r="A655" s="25">
        <v>654</v>
      </c>
      <c r="B655" s="25" t="s">
        <v>1</v>
      </c>
      <c r="C655" s="25" t="s">
        <v>1289</v>
      </c>
      <c r="D655" s="25" t="s">
        <v>70</v>
      </c>
      <c r="E655" s="42">
        <v>88044</v>
      </c>
      <c r="F655" s="24">
        <v>294</v>
      </c>
      <c r="G655" s="94">
        <v>5.1523000000000003</v>
      </c>
      <c r="H655" s="76"/>
      <c r="I655" s="79">
        <f t="shared" si="21"/>
        <v>0</v>
      </c>
      <c r="J655" s="78" t="str">
        <f t="shared" si="20"/>
        <v/>
      </c>
    </row>
    <row r="656" spans="1:10">
      <c r="A656" s="25">
        <v>655</v>
      </c>
      <c r="B656" s="25" t="s">
        <v>1</v>
      </c>
      <c r="C656" s="25" t="s">
        <v>13251</v>
      </c>
      <c r="D656" s="25" t="s">
        <v>66</v>
      </c>
      <c r="E656" s="42">
        <v>88044</v>
      </c>
      <c r="F656" s="24">
        <v>30</v>
      </c>
      <c r="G656" s="94">
        <v>6.9501400000000002</v>
      </c>
      <c r="H656" s="76"/>
      <c r="I656" s="79">
        <f t="shared" si="21"/>
        <v>0</v>
      </c>
      <c r="J656" s="78" t="str">
        <f t="shared" si="20"/>
        <v/>
      </c>
    </row>
    <row r="657" spans="1:10">
      <c r="A657" s="25">
        <v>656</v>
      </c>
      <c r="B657" s="25" t="s">
        <v>1</v>
      </c>
      <c r="C657" s="25" t="s">
        <v>1288</v>
      </c>
      <c r="D657" s="25" t="s">
        <v>70</v>
      </c>
      <c r="E657" s="42">
        <v>539</v>
      </c>
      <c r="F657" s="24">
        <v>100</v>
      </c>
      <c r="G657" s="94">
        <v>5.09</v>
      </c>
      <c r="H657" s="76"/>
      <c r="I657" s="79">
        <f t="shared" si="21"/>
        <v>0</v>
      </c>
      <c r="J657" s="78" t="str">
        <f t="shared" si="20"/>
        <v/>
      </c>
    </row>
    <row r="658" spans="1:10">
      <c r="A658" s="25">
        <v>657</v>
      </c>
      <c r="B658" s="25" t="s">
        <v>1</v>
      </c>
      <c r="C658" s="25" t="s">
        <v>1288</v>
      </c>
      <c r="D658" s="25" t="s">
        <v>70</v>
      </c>
      <c r="E658" s="42">
        <v>88044</v>
      </c>
      <c r="F658" s="24">
        <v>460</v>
      </c>
      <c r="G658" s="94">
        <v>5.09</v>
      </c>
      <c r="H658" s="76"/>
      <c r="I658" s="79">
        <f t="shared" si="21"/>
        <v>0</v>
      </c>
      <c r="J658" s="78" t="str">
        <f t="shared" si="20"/>
        <v/>
      </c>
    </row>
    <row r="659" spans="1:10">
      <c r="A659" s="25">
        <v>658</v>
      </c>
      <c r="B659" s="25" t="s">
        <v>1</v>
      </c>
      <c r="C659" s="25" t="s">
        <v>4920</v>
      </c>
      <c r="D659" s="25" t="s">
        <v>79</v>
      </c>
      <c r="E659" s="42">
        <v>88044</v>
      </c>
      <c r="F659" s="24">
        <v>188</v>
      </c>
      <c r="G659" s="94">
        <v>31.065853333333333</v>
      </c>
      <c r="H659" s="76"/>
      <c r="I659" s="79">
        <f t="shared" si="21"/>
        <v>0</v>
      </c>
      <c r="J659" s="78" t="str">
        <f t="shared" si="20"/>
        <v/>
      </c>
    </row>
    <row r="660" spans="1:10">
      <c r="A660" s="25">
        <v>659</v>
      </c>
      <c r="B660" s="25" t="s">
        <v>1</v>
      </c>
      <c r="C660" s="25" t="s">
        <v>4919</v>
      </c>
      <c r="D660" s="25" t="s">
        <v>70</v>
      </c>
      <c r="E660" s="42">
        <v>88044</v>
      </c>
      <c r="F660" s="24">
        <v>100</v>
      </c>
      <c r="G660" s="94">
        <v>5.9398999999999988</v>
      </c>
      <c r="H660" s="76"/>
      <c r="I660" s="79">
        <f t="shared" si="21"/>
        <v>0</v>
      </c>
      <c r="J660" s="78" t="str">
        <f t="shared" si="20"/>
        <v/>
      </c>
    </row>
    <row r="661" spans="1:10">
      <c r="A661" s="25">
        <v>660</v>
      </c>
      <c r="B661" s="25" t="s">
        <v>1</v>
      </c>
      <c r="C661" s="25" t="s">
        <v>4918</v>
      </c>
      <c r="D661" s="25" t="s">
        <v>22</v>
      </c>
      <c r="E661" s="42">
        <v>88044</v>
      </c>
      <c r="F661" s="24">
        <v>53</v>
      </c>
      <c r="G661" s="94">
        <v>1.6666666666666667</v>
      </c>
      <c r="H661" s="76"/>
      <c r="I661" s="79">
        <f t="shared" si="21"/>
        <v>0</v>
      </c>
      <c r="J661" s="78" t="str">
        <f t="shared" si="20"/>
        <v/>
      </c>
    </row>
    <row r="662" spans="1:10">
      <c r="A662" s="25">
        <v>661</v>
      </c>
      <c r="B662" s="25" t="s">
        <v>1</v>
      </c>
      <c r="C662" s="25" t="s">
        <v>13250</v>
      </c>
      <c r="D662" s="25" t="s">
        <v>22</v>
      </c>
      <c r="E662" s="42">
        <v>88044</v>
      </c>
      <c r="F662" s="24">
        <v>200</v>
      </c>
      <c r="G662" s="94">
        <v>1.7533333333333332</v>
      </c>
      <c r="H662" s="76"/>
      <c r="I662" s="79">
        <f t="shared" si="21"/>
        <v>0</v>
      </c>
      <c r="J662" s="78" t="str">
        <f t="shared" si="20"/>
        <v/>
      </c>
    </row>
    <row r="663" spans="1:10">
      <c r="A663" s="25">
        <v>662</v>
      </c>
      <c r="B663" s="25" t="s">
        <v>1</v>
      </c>
      <c r="C663" s="25" t="s">
        <v>4912</v>
      </c>
      <c r="D663" s="25" t="s">
        <v>70</v>
      </c>
      <c r="E663" s="42">
        <v>88044</v>
      </c>
      <c r="F663" s="24">
        <v>50</v>
      </c>
      <c r="G663" s="94">
        <v>14.586666666666668</v>
      </c>
      <c r="H663" s="76"/>
      <c r="I663" s="79">
        <f t="shared" si="21"/>
        <v>0</v>
      </c>
      <c r="J663" s="78" t="str">
        <f t="shared" si="20"/>
        <v/>
      </c>
    </row>
    <row r="664" spans="1:10">
      <c r="A664" s="25">
        <v>663</v>
      </c>
      <c r="B664" s="25" t="s">
        <v>1</v>
      </c>
      <c r="C664" s="25" t="s">
        <v>10158</v>
      </c>
      <c r="D664" s="25" t="s">
        <v>70</v>
      </c>
      <c r="E664" s="42" t="s">
        <v>13249</v>
      </c>
      <c r="F664" s="24">
        <v>50</v>
      </c>
      <c r="G664" s="94">
        <v>11.733333333333333</v>
      </c>
      <c r="H664" s="76"/>
      <c r="I664" s="79">
        <f t="shared" si="21"/>
        <v>0</v>
      </c>
      <c r="J664" s="78" t="str">
        <f t="shared" si="20"/>
        <v/>
      </c>
    </row>
    <row r="665" spans="1:10">
      <c r="A665" s="25">
        <v>664</v>
      </c>
      <c r="B665" s="25" t="s">
        <v>1</v>
      </c>
      <c r="C665" s="25" t="s">
        <v>7169</v>
      </c>
      <c r="D665" s="25" t="s">
        <v>70</v>
      </c>
      <c r="E665" s="42">
        <v>88044</v>
      </c>
      <c r="F665" s="24">
        <v>36</v>
      </c>
      <c r="G665" s="94">
        <v>19.936666666666667</v>
      </c>
      <c r="H665" s="76"/>
      <c r="I665" s="79">
        <f t="shared" si="21"/>
        <v>0</v>
      </c>
      <c r="J665" s="78" t="str">
        <f t="shared" si="20"/>
        <v/>
      </c>
    </row>
    <row r="666" spans="1:10">
      <c r="A666" s="25">
        <v>665</v>
      </c>
      <c r="B666" s="25" t="s">
        <v>1</v>
      </c>
      <c r="C666" s="25" t="s">
        <v>4911</v>
      </c>
      <c r="D666" s="25" t="s">
        <v>10092</v>
      </c>
      <c r="E666" s="42">
        <v>88044</v>
      </c>
      <c r="F666" s="24">
        <v>68</v>
      </c>
      <c r="G666" s="94">
        <v>26.79</v>
      </c>
      <c r="H666" s="76"/>
      <c r="I666" s="79">
        <f t="shared" si="21"/>
        <v>0</v>
      </c>
      <c r="J666" s="78" t="str">
        <f t="shared" si="20"/>
        <v/>
      </c>
    </row>
    <row r="667" spans="1:10">
      <c r="A667" s="25">
        <v>666</v>
      </c>
      <c r="B667" s="25" t="s">
        <v>1</v>
      </c>
      <c r="C667" s="25" t="s">
        <v>13248</v>
      </c>
      <c r="D667" s="25" t="s">
        <v>70</v>
      </c>
      <c r="E667" s="42">
        <v>88044</v>
      </c>
      <c r="F667" s="24">
        <v>10</v>
      </c>
      <c r="G667" s="94">
        <v>18.486666666666668</v>
      </c>
      <c r="H667" s="76"/>
      <c r="I667" s="79">
        <f t="shared" si="21"/>
        <v>0</v>
      </c>
      <c r="J667" s="78" t="str">
        <f t="shared" si="20"/>
        <v/>
      </c>
    </row>
    <row r="668" spans="1:10">
      <c r="A668" s="25">
        <v>667</v>
      </c>
      <c r="B668" s="25" t="s">
        <v>1</v>
      </c>
      <c r="C668" s="25" t="s">
        <v>4910</v>
      </c>
      <c r="D668" s="25" t="s">
        <v>514</v>
      </c>
      <c r="E668" s="42">
        <v>88044</v>
      </c>
      <c r="F668" s="24">
        <v>75</v>
      </c>
      <c r="G668" s="94">
        <v>30.823333333333334</v>
      </c>
      <c r="H668" s="76"/>
      <c r="I668" s="79">
        <f t="shared" si="21"/>
        <v>0</v>
      </c>
      <c r="J668" s="78" t="str">
        <f t="shared" si="20"/>
        <v/>
      </c>
    </row>
    <row r="669" spans="1:10">
      <c r="A669" s="25">
        <v>668</v>
      </c>
      <c r="B669" s="25" t="s">
        <v>1</v>
      </c>
      <c r="C669" s="25" t="s">
        <v>4909</v>
      </c>
      <c r="D669" s="25" t="s">
        <v>70</v>
      </c>
      <c r="E669" s="42">
        <v>88044</v>
      </c>
      <c r="F669" s="24">
        <v>20</v>
      </c>
      <c r="G669" s="94">
        <v>9.15</v>
      </c>
      <c r="H669" s="76"/>
      <c r="I669" s="79">
        <f t="shared" si="21"/>
        <v>0</v>
      </c>
      <c r="J669" s="78" t="str">
        <f t="shared" si="20"/>
        <v/>
      </c>
    </row>
    <row r="670" spans="1:10">
      <c r="A670" s="25">
        <v>669</v>
      </c>
      <c r="B670" s="25" t="s">
        <v>1</v>
      </c>
      <c r="C670" s="25" t="s">
        <v>4906</v>
      </c>
      <c r="D670" s="25" t="s">
        <v>70</v>
      </c>
      <c r="E670" s="42">
        <v>88044</v>
      </c>
      <c r="F670" s="24">
        <v>54</v>
      </c>
      <c r="G670" s="94">
        <v>9.8699999999999992</v>
      </c>
      <c r="H670" s="76"/>
      <c r="I670" s="79">
        <f t="shared" si="21"/>
        <v>0</v>
      </c>
      <c r="J670" s="78" t="str">
        <f t="shared" si="20"/>
        <v/>
      </c>
    </row>
    <row r="671" spans="1:10">
      <c r="A671" s="25">
        <v>670</v>
      </c>
      <c r="B671" s="25" t="s">
        <v>1</v>
      </c>
      <c r="C671" s="25" t="s">
        <v>4902</v>
      </c>
      <c r="D671" s="25" t="s">
        <v>514</v>
      </c>
      <c r="E671" s="42">
        <v>88044</v>
      </c>
      <c r="F671" s="24">
        <v>28</v>
      </c>
      <c r="G671" s="94">
        <v>14.603333333333333</v>
      </c>
      <c r="H671" s="76"/>
      <c r="I671" s="79">
        <f t="shared" si="21"/>
        <v>0</v>
      </c>
      <c r="J671" s="78" t="str">
        <f t="shared" si="20"/>
        <v/>
      </c>
    </row>
    <row r="672" spans="1:10">
      <c r="A672" s="25">
        <v>671</v>
      </c>
      <c r="B672" s="25" t="s">
        <v>1</v>
      </c>
      <c r="C672" s="25" t="s">
        <v>13247</v>
      </c>
      <c r="D672" s="25" t="s">
        <v>70</v>
      </c>
      <c r="E672" s="42">
        <v>88044</v>
      </c>
      <c r="F672" s="24">
        <v>52</v>
      </c>
      <c r="G672" s="94">
        <v>5.9833333333333334</v>
      </c>
      <c r="H672" s="76"/>
      <c r="I672" s="79">
        <f t="shared" si="21"/>
        <v>0</v>
      </c>
      <c r="J672" s="78" t="str">
        <f t="shared" si="20"/>
        <v/>
      </c>
    </row>
    <row r="673" spans="1:10">
      <c r="A673" s="25">
        <v>672</v>
      </c>
      <c r="B673" s="25" t="s">
        <v>1</v>
      </c>
      <c r="C673" s="25" t="s">
        <v>10155</v>
      </c>
      <c r="D673" s="25" t="s">
        <v>70</v>
      </c>
      <c r="E673" s="42">
        <v>88044</v>
      </c>
      <c r="F673" s="24">
        <v>8</v>
      </c>
      <c r="G673" s="94">
        <v>16.72666666666667</v>
      </c>
      <c r="H673" s="76"/>
      <c r="I673" s="79">
        <f t="shared" si="21"/>
        <v>0</v>
      </c>
      <c r="J673" s="78" t="str">
        <f t="shared" si="20"/>
        <v/>
      </c>
    </row>
    <row r="674" spans="1:10">
      <c r="A674" s="25">
        <v>673</v>
      </c>
      <c r="B674" s="25" t="s">
        <v>1</v>
      </c>
      <c r="C674" s="25" t="s">
        <v>12386</v>
      </c>
      <c r="D674" s="25" t="s">
        <v>70</v>
      </c>
      <c r="E674" s="42">
        <v>88044</v>
      </c>
      <c r="F674" s="24">
        <v>120</v>
      </c>
      <c r="G674" s="94">
        <v>0.54</v>
      </c>
      <c r="H674" s="76"/>
      <c r="I674" s="79">
        <f t="shared" si="21"/>
        <v>0</v>
      </c>
      <c r="J674" s="78" t="str">
        <f t="shared" si="20"/>
        <v/>
      </c>
    </row>
    <row r="675" spans="1:10">
      <c r="A675" s="25">
        <v>674</v>
      </c>
      <c r="B675" s="25" t="s">
        <v>1</v>
      </c>
      <c r="C675" s="25" t="s">
        <v>4899</v>
      </c>
      <c r="D675" s="25" t="s">
        <v>70</v>
      </c>
      <c r="E675" s="42">
        <v>88044</v>
      </c>
      <c r="F675" s="24">
        <v>50</v>
      </c>
      <c r="G675" s="94">
        <v>11.913333333333334</v>
      </c>
      <c r="H675" s="76"/>
      <c r="I675" s="79">
        <f t="shared" si="21"/>
        <v>0</v>
      </c>
      <c r="J675" s="78" t="str">
        <f t="shared" si="20"/>
        <v/>
      </c>
    </row>
    <row r="676" spans="1:10">
      <c r="A676" s="25">
        <v>675</v>
      </c>
      <c r="B676" s="25" t="s">
        <v>1</v>
      </c>
      <c r="C676" s="25" t="s">
        <v>13246</v>
      </c>
      <c r="D676" s="25" t="s">
        <v>514</v>
      </c>
      <c r="E676" s="42">
        <v>88044</v>
      </c>
      <c r="F676" s="24">
        <v>170</v>
      </c>
      <c r="G676" s="94">
        <v>7.9899999999999993</v>
      </c>
      <c r="H676" s="76"/>
      <c r="I676" s="79">
        <f t="shared" si="21"/>
        <v>0</v>
      </c>
      <c r="J676" s="78" t="str">
        <f t="shared" si="20"/>
        <v/>
      </c>
    </row>
    <row r="677" spans="1:10">
      <c r="A677" s="25">
        <v>676</v>
      </c>
      <c r="B677" s="25" t="s">
        <v>1</v>
      </c>
      <c r="C677" s="25" t="s">
        <v>7170</v>
      </c>
      <c r="D677" s="25" t="s">
        <v>70</v>
      </c>
      <c r="E677" s="42">
        <v>88044</v>
      </c>
      <c r="F677" s="24">
        <v>8</v>
      </c>
      <c r="G677" s="94">
        <v>18.156666666666666</v>
      </c>
      <c r="H677" s="76"/>
      <c r="I677" s="79">
        <f t="shared" si="21"/>
        <v>0</v>
      </c>
      <c r="J677" s="78" t="str">
        <f t="shared" si="20"/>
        <v/>
      </c>
    </row>
    <row r="678" spans="1:10">
      <c r="A678" s="25">
        <v>677</v>
      </c>
      <c r="B678" s="25" t="s">
        <v>1</v>
      </c>
      <c r="C678" s="25" t="s">
        <v>10154</v>
      </c>
      <c r="D678" s="25" t="s">
        <v>70</v>
      </c>
      <c r="E678" s="42">
        <v>88044</v>
      </c>
      <c r="F678" s="24">
        <v>16</v>
      </c>
      <c r="G678" s="94">
        <v>16.286666666666665</v>
      </c>
      <c r="H678" s="76"/>
      <c r="I678" s="79">
        <f t="shared" si="21"/>
        <v>0</v>
      </c>
      <c r="J678" s="78" t="str">
        <f t="shared" si="20"/>
        <v/>
      </c>
    </row>
    <row r="679" spans="1:10">
      <c r="A679" s="25">
        <v>678</v>
      </c>
      <c r="B679" s="25" t="s">
        <v>1</v>
      </c>
      <c r="C679" s="25" t="s">
        <v>1285</v>
      </c>
      <c r="D679" s="25" t="s">
        <v>70</v>
      </c>
      <c r="E679" s="42">
        <v>88044</v>
      </c>
      <c r="F679" s="24">
        <v>146</v>
      </c>
      <c r="G679" s="94">
        <v>17.936666666666667</v>
      </c>
      <c r="H679" s="76"/>
      <c r="I679" s="79">
        <f t="shared" si="21"/>
        <v>0</v>
      </c>
      <c r="J679" s="78" t="str">
        <f t="shared" si="20"/>
        <v/>
      </c>
    </row>
    <row r="680" spans="1:10">
      <c r="A680" s="25">
        <v>679</v>
      </c>
      <c r="B680" s="25" t="s">
        <v>1</v>
      </c>
      <c r="C680" s="25" t="s">
        <v>4895</v>
      </c>
      <c r="D680" s="25" t="s">
        <v>79</v>
      </c>
      <c r="E680" s="42">
        <v>88044</v>
      </c>
      <c r="F680" s="24">
        <v>13</v>
      </c>
      <c r="G680" s="94">
        <v>4.22</v>
      </c>
      <c r="H680" s="76"/>
      <c r="I680" s="79">
        <f t="shared" si="21"/>
        <v>0</v>
      </c>
      <c r="J680" s="78" t="str">
        <f t="shared" si="20"/>
        <v/>
      </c>
    </row>
    <row r="681" spans="1:10">
      <c r="A681" s="25">
        <v>680</v>
      </c>
      <c r="B681" s="25" t="s">
        <v>1</v>
      </c>
      <c r="C681" s="25" t="s">
        <v>13245</v>
      </c>
      <c r="D681" s="25" t="s">
        <v>70</v>
      </c>
      <c r="E681" s="42">
        <v>88044</v>
      </c>
      <c r="F681" s="24">
        <v>130</v>
      </c>
      <c r="G681" s="94">
        <v>48.99666666666667</v>
      </c>
      <c r="H681" s="76"/>
      <c r="I681" s="79">
        <f t="shared" si="21"/>
        <v>0</v>
      </c>
      <c r="J681" s="78" t="str">
        <f t="shared" si="20"/>
        <v/>
      </c>
    </row>
    <row r="682" spans="1:10">
      <c r="A682" s="25">
        <v>681</v>
      </c>
      <c r="B682" s="25" t="s">
        <v>1</v>
      </c>
      <c r="C682" s="25" t="s">
        <v>13244</v>
      </c>
      <c r="D682" s="25" t="s">
        <v>70</v>
      </c>
      <c r="E682" s="42">
        <v>88044</v>
      </c>
      <c r="F682" s="24">
        <v>5</v>
      </c>
      <c r="G682" s="94">
        <v>13.393333333333333</v>
      </c>
      <c r="H682" s="76"/>
      <c r="I682" s="79">
        <f t="shared" si="21"/>
        <v>0</v>
      </c>
      <c r="J682" s="78" t="str">
        <f t="shared" si="20"/>
        <v/>
      </c>
    </row>
    <row r="683" spans="1:10">
      <c r="A683" s="25">
        <v>682</v>
      </c>
      <c r="B683" s="25" t="s">
        <v>1</v>
      </c>
      <c r="C683" s="25" t="s">
        <v>4890</v>
      </c>
      <c r="D683" s="25" t="s">
        <v>10092</v>
      </c>
      <c r="E683" s="42">
        <v>88044</v>
      </c>
      <c r="F683" s="24">
        <v>176</v>
      </c>
      <c r="G683" s="94">
        <v>45.436666666666667</v>
      </c>
      <c r="H683" s="76"/>
      <c r="I683" s="79">
        <f t="shared" si="21"/>
        <v>0</v>
      </c>
      <c r="J683" s="78" t="str">
        <f t="shared" si="20"/>
        <v/>
      </c>
    </row>
    <row r="684" spans="1:10">
      <c r="A684" s="25">
        <v>683</v>
      </c>
      <c r="B684" s="25" t="s">
        <v>1</v>
      </c>
      <c r="C684" s="25" t="s">
        <v>4890</v>
      </c>
      <c r="D684" s="25" t="s">
        <v>10092</v>
      </c>
      <c r="E684" s="42">
        <v>88040</v>
      </c>
      <c r="F684" s="24">
        <v>8</v>
      </c>
      <c r="G684" s="94">
        <v>45.436666666666667</v>
      </c>
      <c r="H684" s="76"/>
      <c r="I684" s="79">
        <f t="shared" si="21"/>
        <v>0</v>
      </c>
      <c r="J684" s="78" t="str">
        <f t="shared" si="20"/>
        <v/>
      </c>
    </row>
    <row r="685" spans="1:10">
      <c r="A685" s="25">
        <v>684</v>
      </c>
      <c r="B685" s="25" t="s">
        <v>1</v>
      </c>
      <c r="C685" s="25" t="s">
        <v>4890</v>
      </c>
      <c r="D685" s="25" t="s">
        <v>12381</v>
      </c>
      <c r="E685" s="42">
        <v>21439</v>
      </c>
      <c r="F685" s="24">
        <v>70</v>
      </c>
      <c r="G685" s="94">
        <v>45.393333333333338</v>
      </c>
      <c r="H685" s="76"/>
      <c r="I685" s="79">
        <f t="shared" si="21"/>
        <v>0</v>
      </c>
      <c r="J685" s="78" t="str">
        <f t="shared" si="20"/>
        <v/>
      </c>
    </row>
    <row r="686" spans="1:10">
      <c r="A686" s="25">
        <v>685</v>
      </c>
      <c r="B686" s="25" t="s">
        <v>1</v>
      </c>
      <c r="C686" s="25" t="s">
        <v>4890</v>
      </c>
      <c r="D686" s="25" t="s">
        <v>10092</v>
      </c>
      <c r="E686" s="42">
        <v>80205</v>
      </c>
      <c r="F686" s="24">
        <v>354</v>
      </c>
      <c r="G686" s="94">
        <v>45.426666666666669</v>
      </c>
      <c r="H686" s="76"/>
      <c r="I686" s="79">
        <f t="shared" si="21"/>
        <v>0</v>
      </c>
      <c r="J686" s="78" t="str">
        <f t="shared" si="20"/>
        <v/>
      </c>
    </row>
    <row r="687" spans="1:10">
      <c r="A687" s="25">
        <v>686</v>
      </c>
      <c r="B687" s="25" t="s">
        <v>1</v>
      </c>
      <c r="C687" s="25" t="s">
        <v>4886</v>
      </c>
      <c r="D687" s="25" t="s">
        <v>9786</v>
      </c>
      <c r="E687" s="42">
        <v>80205</v>
      </c>
      <c r="F687" s="24">
        <v>499</v>
      </c>
      <c r="G687" s="94">
        <v>10.903333333333331</v>
      </c>
      <c r="H687" s="76"/>
      <c r="I687" s="79">
        <f t="shared" si="21"/>
        <v>0</v>
      </c>
      <c r="J687" s="78" t="str">
        <f t="shared" si="20"/>
        <v/>
      </c>
    </row>
    <row r="688" spans="1:10">
      <c r="A688" s="25">
        <v>687</v>
      </c>
      <c r="B688" s="25" t="s">
        <v>1</v>
      </c>
      <c r="C688" s="25" t="s">
        <v>13243</v>
      </c>
      <c r="D688" s="25" t="s">
        <v>70</v>
      </c>
      <c r="E688" s="42">
        <v>88044</v>
      </c>
      <c r="F688" s="24">
        <v>12</v>
      </c>
      <c r="G688" s="94">
        <v>50.24</v>
      </c>
      <c r="H688" s="76"/>
      <c r="I688" s="79">
        <f t="shared" si="21"/>
        <v>0</v>
      </c>
      <c r="J688" s="78" t="str">
        <f t="shared" si="20"/>
        <v/>
      </c>
    </row>
    <row r="689" spans="1:10">
      <c r="A689" s="25">
        <v>688</v>
      </c>
      <c r="B689" s="25" t="s">
        <v>1</v>
      </c>
      <c r="C689" s="25" t="s">
        <v>13242</v>
      </c>
      <c r="D689" s="25" t="s">
        <v>514</v>
      </c>
      <c r="E689" s="42">
        <v>88044</v>
      </c>
      <c r="F689" s="24">
        <v>5</v>
      </c>
      <c r="G689" s="94">
        <v>25.12</v>
      </c>
      <c r="H689" s="76"/>
      <c r="I689" s="79">
        <f t="shared" si="21"/>
        <v>0</v>
      </c>
      <c r="J689" s="78" t="str">
        <f t="shared" si="20"/>
        <v/>
      </c>
    </row>
    <row r="690" spans="1:10">
      <c r="A690" s="25">
        <v>689</v>
      </c>
      <c r="B690" s="25" t="s">
        <v>1</v>
      </c>
      <c r="C690" s="25" t="s">
        <v>7151</v>
      </c>
      <c r="D690" s="25" t="s">
        <v>70</v>
      </c>
      <c r="E690" s="42">
        <v>88044</v>
      </c>
      <c r="F690" s="24">
        <v>20</v>
      </c>
      <c r="G690" s="94">
        <v>63.27</v>
      </c>
      <c r="H690" s="76"/>
      <c r="I690" s="79">
        <f t="shared" si="21"/>
        <v>0</v>
      </c>
      <c r="J690" s="78" t="str">
        <f t="shared" si="20"/>
        <v/>
      </c>
    </row>
    <row r="691" spans="1:10">
      <c r="A691" s="25">
        <v>690</v>
      </c>
      <c r="B691" s="25" t="s">
        <v>1</v>
      </c>
      <c r="C691" s="25" t="s">
        <v>12379</v>
      </c>
      <c r="D691" s="25" t="s">
        <v>70</v>
      </c>
      <c r="E691" s="42">
        <v>88044</v>
      </c>
      <c r="F691" s="24">
        <v>40</v>
      </c>
      <c r="G691" s="94">
        <v>49.426666666666677</v>
      </c>
      <c r="H691" s="76"/>
      <c r="I691" s="79">
        <f t="shared" si="21"/>
        <v>0</v>
      </c>
      <c r="J691" s="78" t="str">
        <f t="shared" si="20"/>
        <v/>
      </c>
    </row>
    <row r="692" spans="1:10">
      <c r="A692" s="25">
        <v>691</v>
      </c>
      <c r="B692" s="25" t="s">
        <v>1</v>
      </c>
      <c r="C692" s="25" t="s">
        <v>13241</v>
      </c>
      <c r="D692" s="25" t="s">
        <v>70</v>
      </c>
      <c r="E692" s="42">
        <v>88044</v>
      </c>
      <c r="F692" s="24">
        <v>120</v>
      </c>
      <c r="G692" s="94">
        <v>52.563333333333333</v>
      </c>
      <c r="H692" s="76"/>
      <c r="I692" s="79">
        <f t="shared" si="21"/>
        <v>0</v>
      </c>
      <c r="J692" s="78" t="str">
        <f t="shared" si="20"/>
        <v/>
      </c>
    </row>
    <row r="693" spans="1:10">
      <c r="A693" s="25">
        <v>692</v>
      </c>
      <c r="B693" s="25" t="s">
        <v>1</v>
      </c>
      <c r="C693" s="25" t="s">
        <v>4884</v>
      </c>
      <c r="D693" s="25" t="s">
        <v>70</v>
      </c>
      <c r="E693" s="42">
        <v>88044</v>
      </c>
      <c r="F693" s="24">
        <v>192</v>
      </c>
      <c r="G693" s="94">
        <v>22.443333333333332</v>
      </c>
      <c r="H693" s="76"/>
      <c r="I693" s="79">
        <f t="shared" si="21"/>
        <v>0</v>
      </c>
      <c r="J693" s="78" t="str">
        <f t="shared" si="20"/>
        <v/>
      </c>
    </row>
    <row r="694" spans="1:10">
      <c r="A694" s="25">
        <v>693</v>
      </c>
      <c r="B694" s="25" t="s">
        <v>1</v>
      </c>
      <c r="C694" s="25" t="s">
        <v>13240</v>
      </c>
      <c r="D694" s="25" t="s">
        <v>70</v>
      </c>
      <c r="E694" s="42">
        <v>80205</v>
      </c>
      <c r="F694" s="24">
        <v>210</v>
      </c>
      <c r="G694" s="94">
        <v>0.62666666666666659</v>
      </c>
      <c r="H694" s="76"/>
      <c r="I694" s="79">
        <f t="shared" si="21"/>
        <v>0</v>
      </c>
      <c r="J694" s="78" t="str">
        <f t="shared" si="20"/>
        <v/>
      </c>
    </row>
    <row r="695" spans="1:10">
      <c r="A695" s="25">
        <v>694</v>
      </c>
      <c r="B695" s="25" t="s">
        <v>1</v>
      </c>
      <c r="C695" s="25" t="s">
        <v>13239</v>
      </c>
      <c r="D695" s="25" t="s">
        <v>70</v>
      </c>
      <c r="E695" s="42">
        <v>88044</v>
      </c>
      <c r="F695" s="24">
        <v>214</v>
      </c>
      <c r="G695" s="94">
        <v>0.97333333333333327</v>
      </c>
      <c r="H695" s="76"/>
      <c r="I695" s="79">
        <f t="shared" si="21"/>
        <v>0</v>
      </c>
      <c r="J695" s="78" t="str">
        <f t="shared" si="20"/>
        <v/>
      </c>
    </row>
    <row r="696" spans="1:10">
      <c r="A696" s="25">
        <v>695</v>
      </c>
      <c r="B696" s="25" t="s">
        <v>1</v>
      </c>
      <c r="C696" s="25" t="s">
        <v>4882</v>
      </c>
      <c r="D696" s="25" t="s">
        <v>70</v>
      </c>
      <c r="E696" s="42">
        <v>88044</v>
      </c>
      <c r="F696" s="24">
        <v>134</v>
      </c>
      <c r="G696" s="94">
        <v>25.973333333333333</v>
      </c>
      <c r="H696" s="76"/>
      <c r="I696" s="79">
        <f t="shared" si="21"/>
        <v>0</v>
      </c>
      <c r="J696" s="78" t="str">
        <f t="shared" si="20"/>
        <v/>
      </c>
    </row>
    <row r="697" spans="1:10">
      <c r="A697" s="25">
        <v>696</v>
      </c>
      <c r="B697" s="25" t="s">
        <v>1</v>
      </c>
      <c r="C697" s="25" t="s">
        <v>4876</v>
      </c>
      <c r="D697" s="25" t="s">
        <v>358</v>
      </c>
      <c r="E697" s="42">
        <v>88044</v>
      </c>
      <c r="F697" s="24">
        <v>314</v>
      </c>
      <c r="G697" s="94">
        <v>7.2633333333333328</v>
      </c>
      <c r="H697" s="76"/>
      <c r="I697" s="79">
        <f t="shared" si="21"/>
        <v>0</v>
      </c>
      <c r="J697" s="78" t="str">
        <f t="shared" si="20"/>
        <v/>
      </c>
    </row>
    <row r="698" spans="1:10">
      <c r="A698" s="25">
        <v>697</v>
      </c>
      <c r="B698" s="25" t="s">
        <v>1</v>
      </c>
      <c r="C698" s="25" t="s">
        <v>4875</v>
      </c>
      <c r="D698" s="25" t="s">
        <v>313</v>
      </c>
      <c r="E698" s="42">
        <v>88044</v>
      </c>
      <c r="F698" s="24">
        <v>77</v>
      </c>
      <c r="G698" s="94">
        <v>6.5766666666666653</v>
      </c>
      <c r="H698" s="76"/>
      <c r="I698" s="79">
        <f t="shared" si="21"/>
        <v>0</v>
      </c>
      <c r="J698" s="78" t="str">
        <f t="shared" si="20"/>
        <v/>
      </c>
    </row>
    <row r="699" spans="1:10">
      <c r="A699" s="25">
        <v>698</v>
      </c>
      <c r="B699" s="25" t="s">
        <v>1</v>
      </c>
      <c r="C699" s="25" t="s">
        <v>4871</v>
      </c>
      <c r="D699" s="25" t="s">
        <v>70</v>
      </c>
      <c r="E699" s="42">
        <v>88044</v>
      </c>
      <c r="F699" s="24">
        <v>5</v>
      </c>
      <c r="G699" s="94">
        <v>36.846666666666671</v>
      </c>
      <c r="H699" s="76"/>
      <c r="I699" s="79">
        <f t="shared" si="21"/>
        <v>0</v>
      </c>
      <c r="J699" s="78" t="str">
        <f t="shared" si="20"/>
        <v/>
      </c>
    </row>
    <row r="700" spans="1:10">
      <c r="A700" s="25">
        <v>699</v>
      </c>
      <c r="B700" s="25" t="s">
        <v>1</v>
      </c>
      <c r="C700" s="25" t="s">
        <v>13238</v>
      </c>
      <c r="D700" s="25" t="s">
        <v>313</v>
      </c>
      <c r="E700" s="42">
        <v>98897</v>
      </c>
      <c r="F700" s="24">
        <v>126</v>
      </c>
      <c r="G700" s="94">
        <v>1.5833333333333333</v>
      </c>
      <c r="H700" s="76"/>
      <c r="I700" s="79">
        <f t="shared" si="21"/>
        <v>0</v>
      </c>
      <c r="J700" s="78" t="str">
        <f t="shared" si="20"/>
        <v/>
      </c>
    </row>
    <row r="701" spans="1:10">
      <c r="A701" s="25">
        <v>700</v>
      </c>
      <c r="B701" s="25" t="s">
        <v>1</v>
      </c>
      <c r="C701" s="25" t="s">
        <v>4867</v>
      </c>
      <c r="D701" s="25" t="s">
        <v>79</v>
      </c>
      <c r="E701" s="42">
        <v>88044</v>
      </c>
      <c r="F701" s="24">
        <v>5</v>
      </c>
      <c r="G701" s="94">
        <v>36.11</v>
      </c>
      <c r="H701" s="76"/>
      <c r="I701" s="79">
        <f t="shared" si="21"/>
        <v>0</v>
      </c>
      <c r="J701" s="78" t="str">
        <f t="shared" si="20"/>
        <v/>
      </c>
    </row>
    <row r="702" spans="1:10">
      <c r="A702" s="25">
        <v>701</v>
      </c>
      <c r="B702" s="25" t="s">
        <v>1</v>
      </c>
      <c r="C702" s="25" t="s">
        <v>13237</v>
      </c>
      <c r="D702" s="25" t="s">
        <v>313</v>
      </c>
      <c r="E702" s="42">
        <v>88044</v>
      </c>
      <c r="F702" s="24">
        <v>300</v>
      </c>
      <c r="G702" s="94">
        <v>12.616666666666667</v>
      </c>
      <c r="H702" s="76"/>
      <c r="I702" s="79">
        <f t="shared" si="21"/>
        <v>0</v>
      </c>
      <c r="J702" s="78" t="str">
        <f t="shared" si="20"/>
        <v/>
      </c>
    </row>
    <row r="703" spans="1:10">
      <c r="A703" s="25">
        <v>702</v>
      </c>
      <c r="B703" s="25" t="s">
        <v>1</v>
      </c>
      <c r="C703" s="25" t="s">
        <v>13236</v>
      </c>
      <c r="D703" s="25" t="s">
        <v>10092</v>
      </c>
      <c r="E703" s="42">
        <v>88044</v>
      </c>
      <c r="F703" s="24">
        <v>14</v>
      </c>
      <c r="G703" s="94">
        <v>94.33</v>
      </c>
      <c r="H703" s="76"/>
      <c r="I703" s="79">
        <f t="shared" si="21"/>
        <v>0</v>
      </c>
      <c r="J703" s="78" t="str">
        <f t="shared" si="20"/>
        <v/>
      </c>
    </row>
    <row r="704" spans="1:10">
      <c r="A704" s="25">
        <v>703</v>
      </c>
      <c r="B704" s="25" t="s">
        <v>1</v>
      </c>
      <c r="C704" s="25" t="s">
        <v>13235</v>
      </c>
      <c r="D704" s="25" t="s">
        <v>9790</v>
      </c>
      <c r="E704" s="42">
        <v>88044</v>
      </c>
      <c r="F704" s="24">
        <v>20</v>
      </c>
      <c r="G704" s="94">
        <v>51.526666666666664</v>
      </c>
      <c r="H704" s="76"/>
      <c r="I704" s="79">
        <f t="shared" si="21"/>
        <v>0</v>
      </c>
      <c r="J704" s="78" t="str">
        <f t="shared" si="20"/>
        <v/>
      </c>
    </row>
    <row r="705" spans="1:10">
      <c r="A705" s="25">
        <v>704</v>
      </c>
      <c r="B705" s="25" t="s">
        <v>1</v>
      </c>
      <c r="C705" s="25" t="s">
        <v>13234</v>
      </c>
      <c r="D705" s="25" t="s">
        <v>2613</v>
      </c>
      <c r="E705" s="42">
        <v>88044</v>
      </c>
      <c r="F705" s="24">
        <v>16</v>
      </c>
      <c r="G705" s="94">
        <v>460.70333333333332</v>
      </c>
      <c r="H705" s="76"/>
      <c r="I705" s="79">
        <f t="shared" si="21"/>
        <v>0</v>
      </c>
      <c r="J705" s="78" t="str">
        <f t="shared" si="20"/>
        <v/>
      </c>
    </row>
    <row r="706" spans="1:10">
      <c r="A706" s="25">
        <v>705</v>
      </c>
      <c r="B706" s="25" t="s">
        <v>1</v>
      </c>
      <c r="C706" s="25" t="s">
        <v>13233</v>
      </c>
      <c r="D706" s="25" t="s">
        <v>1282</v>
      </c>
      <c r="E706" s="42">
        <v>88044</v>
      </c>
      <c r="F706" s="24">
        <v>100</v>
      </c>
      <c r="G706" s="94">
        <v>29.443333333333332</v>
      </c>
      <c r="H706" s="76"/>
      <c r="I706" s="79">
        <f t="shared" si="21"/>
        <v>0</v>
      </c>
      <c r="J706" s="78" t="str">
        <f t="shared" ref="J706:J769" si="22">IF(H:H&gt;G:G, "Above Estimated Unit Price", "")</f>
        <v/>
      </c>
    </row>
    <row r="707" spans="1:10">
      <c r="A707" s="25">
        <v>706</v>
      </c>
      <c r="B707" s="25" t="s">
        <v>1</v>
      </c>
      <c r="C707" s="25" t="s">
        <v>12357</v>
      </c>
      <c r="D707" s="25" t="s">
        <v>70</v>
      </c>
      <c r="E707" s="42">
        <v>88044</v>
      </c>
      <c r="F707" s="24">
        <v>60</v>
      </c>
      <c r="G707" s="94">
        <v>41.563333333333333</v>
      </c>
      <c r="H707" s="76"/>
      <c r="I707" s="79">
        <f t="shared" ref="I707:I770" si="23">H707*F707</f>
        <v>0</v>
      </c>
      <c r="J707" s="78" t="str">
        <f t="shared" si="22"/>
        <v/>
      </c>
    </row>
    <row r="708" spans="1:10">
      <c r="A708" s="25">
        <v>707</v>
      </c>
      <c r="B708" s="25" t="s">
        <v>1</v>
      </c>
      <c r="C708" s="25" t="s">
        <v>4852</v>
      </c>
      <c r="D708" s="25" t="s">
        <v>1807</v>
      </c>
      <c r="E708" s="42">
        <v>70134</v>
      </c>
      <c r="F708" s="24">
        <v>5</v>
      </c>
      <c r="G708" s="94">
        <v>2822.36</v>
      </c>
      <c r="H708" s="76"/>
      <c r="I708" s="79">
        <f t="shared" si="23"/>
        <v>0</v>
      </c>
      <c r="J708" s="78" t="str">
        <f t="shared" si="22"/>
        <v/>
      </c>
    </row>
    <row r="709" spans="1:10">
      <c r="A709" s="25">
        <v>708</v>
      </c>
      <c r="B709" s="25" t="s">
        <v>1</v>
      </c>
      <c r="C709" s="25" t="s">
        <v>13232</v>
      </c>
      <c r="D709" s="25" t="s">
        <v>13231</v>
      </c>
      <c r="E709" s="42">
        <v>88044</v>
      </c>
      <c r="F709" s="24">
        <v>13</v>
      </c>
      <c r="G709" s="94">
        <v>266.77</v>
      </c>
      <c r="H709" s="76"/>
      <c r="I709" s="79">
        <f t="shared" si="23"/>
        <v>0</v>
      </c>
      <c r="J709" s="78" t="str">
        <f t="shared" si="22"/>
        <v/>
      </c>
    </row>
    <row r="710" spans="1:10">
      <c r="A710" s="25">
        <v>709</v>
      </c>
      <c r="B710" s="25" t="s">
        <v>1</v>
      </c>
      <c r="C710" s="25" t="s">
        <v>13230</v>
      </c>
      <c r="D710" s="25" t="s">
        <v>79</v>
      </c>
      <c r="E710" s="42">
        <v>88044</v>
      </c>
      <c r="F710" s="24">
        <v>200</v>
      </c>
      <c r="G710" s="94">
        <v>0.98</v>
      </c>
      <c r="H710" s="76"/>
      <c r="I710" s="79">
        <f t="shared" si="23"/>
        <v>0</v>
      </c>
      <c r="J710" s="78" t="str">
        <f t="shared" si="22"/>
        <v/>
      </c>
    </row>
    <row r="711" spans="1:10">
      <c r="A711" s="25">
        <v>710</v>
      </c>
      <c r="B711" s="25" t="s">
        <v>1</v>
      </c>
      <c r="C711" s="25" t="s">
        <v>4847</v>
      </c>
      <c r="D711" s="25" t="s">
        <v>9793</v>
      </c>
      <c r="E711" s="42">
        <v>88044</v>
      </c>
      <c r="F711" s="24">
        <v>57</v>
      </c>
      <c r="G711" s="94">
        <v>8.84</v>
      </c>
      <c r="H711" s="76"/>
      <c r="I711" s="79">
        <f t="shared" si="23"/>
        <v>0</v>
      </c>
      <c r="J711" s="78" t="str">
        <f t="shared" si="22"/>
        <v/>
      </c>
    </row>
    <row r="712" spans="1:10">
      <c r="A712" s="25">
        <v>711</v>
      </c>
      <c r="B712" s="25" t="s">
        <v>1</v>
      </c>
      <c r="C712" s="25" t="s">
        <v>4847</v>
      </c>
      <c r="D712" s="25" t="s">
        <v>876</v>
      </c>
      <c r="E712" s="42">
        <v>98897</v>
      </c>
      <c r="F712" s="24">
        <v>41</v>
      </c>
      <c r="G712" s="94">
        <v>8.7533333333333339</v>
      </c>
      <c r="H712" s="76"/>
      <c r="I712" s="79">
        <f t="shared" si="23"/>
        <v>0</v>
      </c>
      <c r="J712" s="78" t="str">
        <f t="shared" si="22"/>
        <v/>
      </c>
    </row>
    <row r="713" spans="1:10">
      <c r="A713" s="25">
        <v>712</v>
      </c>
      <c r="B713" s="25" t="s">
        <v>1</v>
      </c>
      <c r="C713" s="25" t="s">
        <v>13229</v>
      </c>
      <c r="D713" s="25" t="s">
        <v>70</v>
      </c>
      <c r="E713" s="42">
        <v>88044</v>
      </c>
      <c r="F713" s="24">
        <v>6</v>
      </c>
      <c r="G713" s="94">
        <v>35.33</v>
      </c>
      <c r="H713" s="76"/>
      <c r="I713" s="79">
        <f t="shared" si="23"/>
        <v>0</v>
      </c>
      <c r="J713" s="78" t="str">
        <f t="shared" si="22"/>
        <v/>
      </c>
    </row>
    <row r="714" spans="1:10">
      <c r="A714" s="25">
        <v>713</v>
      </c>
      <c r="B714" s="25" t="s">
        <v>1</v>
      </c>
      <c r="C714" s="25" t="s">
        <v>13228</v>
      </c>
      <c r="D714" s="25" t="s">
        <v>70</v>
      </c>
      <c r="E714" s="42">
        <v>80205</v>
      </c>
      <c r="F714" s="24">
        <v>5</v>
      </c>
      <c r="G714" s="94">
        <v>48.786666666666669</v>
      </c>
      <c r="H714" s="76"/>
      <c r="I714" s="79">
        <f t="shared" si="23"/>
        <v>0</v>
      </c>
      <c r="J714" s="78" t="str">
        <f t="shared" si="22"/>
        <v/>
      </c>
    </row>
    <row r="715" spans="1:10">
      <c r="A715" s="25">
        <v>714</v>
      </c>
      <c r="B715" s="25" t="s">
        <v>1</v>
      </c>
      <c r="C715" s="25" t="s">
        <v>4834</v>
      </c>
      <c r="D715" s="25" t="s">
        <v>53</v>
      </c>
      <c r="E715" s="42" t="s">
        <v>4835</v>
      </c>
      <c r="F715" s="24">
        <v>20</v>
      </c>
      <c r="G715" s="94">
        <v>3.64</v>
      </c>
      <c r="H715" s="76"/>
      <c r="I715" s="79">
        <f t="shared" si="23"/>
        <v>0</v>
      </c>
      <c r="J715" s="78" t="str">
        <f t="shared" si="22"/>
        <v/>
      </c>
    </row>
    <row r="716" spans="1:10">
      <c r="A716" s="25">
        <v>715</v>
      </c>
      <c r="B716" s="25" t="s">
        <v>1</v>
      </c>
      <c r="C716" s="25" t="s">
        <v>13227</v>
      </c>
      <c r="D716" s="25" t="s">
        <v>13226</v>
      </c>
      <c r="E716" s="42">
        <v>88044</v>
      </c>
      <c r="F716" s="24">
        <v>26</v>
      </c>
      <c r="G716" s="94">
        <v>16.899999999999999</v>
      </c>
      <c r="H716" s="76"/>
      <c r="I716" s="79">
        <f t="shared" si="23"/>
        <v>0</v>
      </c>
      <c r="J716" s="78" t="str">
        <f t="shared" si="22"/>
        <v/>
      </c>
    </row>
    <row r="717" spans="1:10">
      <c r="A717" s="25">
        <v>716</v>
      </c>
      <c r="B717" s="25" t="s">
        <v>1</v>
      </c>
      <c r="C717" s="25" t="s">
        <v>13225</v>
      </c>
      <c r="D717" s="25" t="s">
        <v>2189</v>
      </c>
      <c r="E717" s="42">
        <v>88044</v>
      </c>
      <c r="F717" s="24">
        <v>30</v>
      </c>
      <c r="G717" s="94">
        <v>2.23</v>
      </c>
      <c r="H717" s="76"/>
      <c r="I717" s="79">
        <f t="shared" si="23"/>
        <v>0</v>
      </c>
      <c r="J717" s="78" t="str">
        <f t="shared" si="22"/>
        <v/>
      </c>
    </row>
    <row r="718" spans="1:10">
      <c r="A718" s="25">
        <v>717</v>
      </c>
      <c r="B718" s="25" t="s">
        <v>1</v>
      </c>
      <c r="C718" s="25" t="s">
        <v>13224</v>
      </c>
      <c r="D718" s="25" t="s">
        <v>12295</v>
      </c>
      <c r="E718" s="42">
        <v>88044</v>
      </c>
      <c r="F718" s="24">
        <v>8</v>
      </c>
      <c r="G718" s="94">
        <v>7.79</v>
      </c>
      <c r="H718" s="76"/>
      <c r="I718" s="79">
        <f t="shared" si="23"/>
        <v>0</v>
      </c>
      <c r="J718" s="78" t="str">
        <f t="shared" si="22"/>
        <v/>
      </c>
    </row>
    <row r="719" spans="1:10">
      <c r="A719" s="25">
        <v>718</v>
      </c>
      <c r="B719" s="25" t="s">
        <v>1</v>
      </c>
      <c r="C719" s="25" t="s">
        <v>4807</v>
      </c>
      <c r="D719" s="25" t="s">
        <v>84</v>
      </c>
      <c r="E719" s="42">
        <v>81352</v>
      </c>
      <c r="F719" s="24">
        <v>5</v>
      </c>
      <c r="G719" s="94">
        <v>20.996666666666666</v>
      </c>
      <c r="H719" s="76"/>
      <c r="I719" s="79">
        <f t="shared" si="23"/>
        <v>0</v>
      </c>
      <c r="J719" s="78" t="str">
        <f t="shared" si="22"/>
        <v/>
      </c>
    </row>
    <row r="720" spans="1:10">
      <c r="A720" s="25">
        <v>719</v>
      </c>
      <c r="B720" s="25" t="s">
        <v>1</v>
      </c>
      <c r="C720" s="25" t="s">
        <v>4807</v>
      </c>
      <c r="D720" s="25" t="s">
        <v>84</v>
      </c>
      <c r="E720" s="42">
        <v>88044</v>
      </c>
      <c r="F720" s="24">
        <v>16</v>
      </c>
      <c r="G720" s="94">
        <v>14.513333333333335</v>
      </c>
      <c r="H720" s="76"/>
      <c r="I720" s="79">
        <f t="shared" si="23"/>
        <v>0</v>
      </c>
      <c r="J720" s="78" t="str">
        <f t="shared" si="22"/>
        <v/>
      </c>
    </row>
    <row r="721" spans="1:10">
      <c r="A721" s="25">
        <v>720</v>
      </c>
      <c r="B721" s="25" t="s">
        <v>1</v>
      </c>
      <c r="C721" s="25" t="s">
        <v>13223</v>
      </c>
      <c r="D721" s="25" t="s">
        <v>70</v>
      </c>
      <c r="E721" s="42">
        <v>88044</v>
      </c>
      <c r="F721" s="24">
        <v>18</v>
      </c>
      <c r="G721" s="94">
        <v>154.80000000000001</v>
      </c>
      <c r="H721" s="76"/>
      <c r="I721" s="79">
        <f t="shared" si="23"/>
        <v>0</v>
      </c>
      <c r="J721" s="78" t="str">
        <f t="shared" si="22"/>
        <v/>
      </c>
    </row>
    <row r="722" spans="1:10">
      <c r="A722" s="25">
        <v>721</v>
      </c>
      <c r="B722" s="25" t="s">
        <v>1</v>
      </c>
      <c r="C722" s="25" t="s">
        <v>4801</v>
      </c>
      <c r="D722" s="25" t="s">
        <v>51</v>
      </c>
      <c r="E722" s="42">
        <v>88044</v>
      </c>
      <c r="F722" s="24">
        <v>80</v>
      </c>
      <c r="G722" s="94">
        <v>5.45</v>
      </c>
      <c r="H722" s="76"/>
      <c r="I722" s="79">
        <f t="shared" si="23"/>
        <v>0</v>
      </c>
      <c r="J722" s="78" t="str">
        <f t="shared" si="22"/>
        <v/>
      </c>
    </row>
    <row r="723" spans="1:10">
      <c r="A723" s="25">
        <v>722</v>
      </c>
      <c r="B723" s="25" t="s">
        <v>1</v>
      </c>
      <c r="C723" s="25" t="s">
        <v>4799</v>
      </c>
      <c r="D723" s="25" t="s">
        <v>51</v>
      </c>
      <c r="E723" s="42">
        <v>10630</v>
      </c>
      <c r="F723" s="24">
        <v>175</v>
      </c>
      <c r="G723" s="94">
        <v>0.49</v>
      </c>
      <c r="H723" s="76"/>
      <c r="I723" s="79">
        <f t="shared" si="23"/>
        <v>0</v>
      </c>
      <c r="J723" s="78" t="str">
        <f t="shared" si="22"/>
        <v/>
      </c>
    </row>
    <row r="724" spans="1:10">
      <c r="A724" s="25">
        <v>723</v>
      </c>
      <c r="B724" s="25" t="s">
        <v>1</v>
      </c>
      <c r="C724" s="25" t="s">
        <v>4799</v>
      </c>
      <c r="D724" s="25" t="s">
        <v>51</v>
      </c>
      <c r="E724" s="42">
        <v>88044</v>
      </c>
      <c r="F724" s="24">
        <v>632</v>
      </c>
      <c r="G724" s="94">
        <v>0.49</v>
      </c>
      <c r="H724" s="76"/>
      <c r="I724" s="79">
        <f t="shared" si="23"/>
        <v>0</v>
      </c>
      <c r="J724" s="78" t="str">
        <f t="shared" si="22"/>
        <v/>
      </c>
    </row>
    <row r="725" spans="1:10">
      <c r="A725" s="25">
        <v>724</v>
      </c>
      <c r="B725" s="25" t="s">
        <v>1</v>
      </c>
      <c r="C725" s="25" t="s">
        <v>4790</v>
      </c>
      <c r="D725" s="25" t="s">
        <v>51</v>
      </c>
      <c r="E725" s="42">
        <v>81352</v>
      </c>
      <c r="F725" s="24">
        <v>139</v>
      </c>
      <c r="G725" s="94">
        <v>0.47333333333333333</v>
      </c>
      <c r="H725" s="76"/>
      <c r="I725" s="79">
        <f t="shared" si="23"/>
        <v>0</v>
      </c>
      <c r="J725" s="78" t="str">
        <f t="shared" si="22"/>
        <v/>
      </c>
    </row>
    <row r="726" spans="1:10">
      <c r="A726" s="25">
        <v>725</v>
      </c>
      <c r="B726" s="25" t="s">
        <v>1</v>
      </c>
      <c r="C726" s="25" t="s">
        <v>4788</v>
      </c>
      <c r="D726" s="25" t="s">
        <v>51</v>
      </c>
      <c r="E726" s="42">
        <v>88044</v>
      </c>
      <c r="F726" s="24">
        <v>1179</v>
      </c>
      <c r="G726" s="94">
        <v>0.98666666666666669</v>
      </c>
      <c r="H726" s="76"/>
      <c r="I726" s="79">
        <f t="shared" si="23"/>
        <v>0</v>
      </c>
      <c r="J726" s="78" t="str">
        <f t="shared" si="22"/>
        <v/>
      </c>
    </row>
    <row r="727" spans="1:10">
      <c r="A727" s="25">
        <v>726</v>
      </c>
      <c r="B727" s="25" t="s">
        <v>1</v>
      </c>
      <c r="C727" s="25" t="s">
        <v>4786</v>
      </c>
      <c r="D727" s="25" t="s">
        <v>51</v>
      </c>
      <c r="E727" s="42" t="s">
        <v>4785</v>
      </c>
      <c r="F727" s="24">
        <v>92</v>
      </c>
      <c r="G727" s="94">
        <v>1.0566666666666666</v>
      </c>
      <c r="H727" s="76"/>
      <c r="I727" s="79">
        <f t="shared" si="23"/>
        <v>0</v>
      </c>
      <c r="J727" s="78" t="str">
        <f t="shared" si="22"/>
        <v/>
      </c>
    </row>
    <row r="728" spans="1:10">
      <c r="A728" s="25">
        <v>727</v>
      </c>
      <c r="B728" s="25" t="s">
        <v>1</v>
      </c>
      <c r="C728" s="25" t="s">
        <v>1273</v>
      </c>
      <c r="D728" s="25" t="s">
        <v>312</v>
      </c>
      <c r="E728" s="42" t="s">
        <v>884</v>
      </c>
      <c r="F728" s="24">
        <v>304</v>
      </c>
      <c r="G728" s="94">
        <v>0.56999999999999995</v>
      </c>
      <c r="H728" s="76"/>
      <c r="I728" s="79">
        <f t="shared" si="23"/>
        <v>0</v>
      </c>
      <c r="J728" s="78" t="str">
        <f t="shared" si="22"/>
        <v/>
      </c>
    </row>
    <row r="729" spans="1:10">
      <c r="A729" s="25">
        <v>728</v>
      </c>
      <c r="B729" s="25" t="s">
        <v>1</v>
      </c>
      <c r="C729" s="25" t="s">
        <v>1273</v>
      </c>
      <c r="D729" s="25" t="s">
        <v>312</v>
      </c>
      <c r="E729" s="42">
        <v>88044</v>
      </c>
      <c r="F729" s="24">
        <v>71</v>
      </c>
      <c r="G729" s="94">
        <v>1.0899999999999999</v>
      </c>
      <c r="H729" s="76"/>
      <c r="I729" s="79">
        <f t="shared" si="23"/>
        <v>0</v>
      </c>
      <c r="J729" s="78" t="str">
        <f t="shared" si="22"/>
        <v/>
      </c>
    </row>
    <row r="730" spans="1:10">
      <c r="A730" s="25">
        <v>729</v>
      </c>
      <c r="B730" s="25" t="s">
        <v>1</v>
      </c>
      <c r="C730" s="25" t="s">
        <v>4774</v>
      </c>
      <c r="D730" s="25" t="s">
        <v>51</v>
      </c>
      <c r="E730" s="42">
        <v>88044</v>
      </c>
      <c r="F730" s="24">
        <v>127</v>
      </c>
      <c r="G730" s="94">
        <v>4.0799999999999992</v>
      </c>
      <c r="H730" s="76"/>
      <c r="I730" s="79">
        <f t="shared" si="23"/>
        <v>0</v>
      </c>
      <c r="J730" s="78" t="str">
        <f t="shared" si="22"/>
        <v/>
      </c>
    </row>
    <row r="731" spans="1:10">
      <c r="A731" s="25">
        <v>730</v>
      </c>
      <c r="B731" s="25" t="s">
        <v>1</v>
      </c>
      <c r="C731" s="25" t="s">
        <v>1272</v>
      </c>
      <c r="D731" s="25" t="s">
        <v>51</v>
      </c>
      <c r="E731" s="42">
        <v>88044</v>
      </c>
      <c r="F731" s="24">
        <v>224</v>
      </c>
      <c r="G731" s="94">
        <v>0.82</v>
      </c>
      <c r="H731" s="76"/>
      <c r="I731" s="79">
        <f t="shared" si="23"/>
        <v>0</v>
      </c>
      <c r="J731" s="78" t="str">
        <f t="shared" si="22"/>
        <v/>
      </c>
    </row>
    <row r="732" spans="1:10">
      <c r="A732" s="25">
        <v>731</v>
      </c>
      <c r="B732" s="25" t="s">
        <v>1</v>
      </c>
      <c r="C732" s="25" t="s">
        <v>1272</v>
      </c>
      <c r="D732" s="25" t="s">
        <v>51</v>
      </c>
      <c r="E732" s="42">
        <v>81350</v>
      </c>
      <c r="F732" s="24">
        <v>200</v>
      </c>
      <c r="G732" s="94">
        <v>0.54999999999999993</v>
      </c>
      <c r="H732" s="76"/>
      <c r="I732" s="79">
        <f t="shared" si="23"/>
        <v>0</v>
      </c>
      <c r="J732" s="78" t="str">
        <f t="shared" si="22"/>
        <v/>
      </c>
    </row>
    <row r="733" spans="1:10">
      <c r="A733" s="25">
        <v>732</v>
      </c>
      <c r="B733" s="25" t="s">
        <v>1</v>
      </c>
      <c r="C733" s="25" t="s">
        <v>4773</v>
      </c>
      <c r="D733" s="25" t="s">
        <v>51</v>
      </c>
      <c r="E733" s="42">
        <v>13520</v>
      </c>
      <c r="F733" s="24">
        <v>224</v>
      </c>
      <c r="G733" s="94">
        <v>1.5333333333333332</v>
      </c>
      <c r="H733" s="76"/>
      <c r="I733" s="79">
        <f t="shared" si="23"/>
        <v>0</v>
      </c>
      <c r="J733" s="78" t="str">
        <f t="shared" si="22"/>
        <v/>
      </c>
    </row>
    <row r="734" spans="1:10">
      <c r="A734" s="25">
        <v>733</v>
      </c>
      <c r="B734" s="25" t="s">
        <v>1</v>
      </c>
      <c r="C734" s="25" t="s">
        <v>4770</v>
      </c>
      <c r="D734" s="25" t="s">
        <v>51</v>
      </c>
      <c r="E734" s="42">
        <v>88044</v>
      </c>
      <c r="F734" s="24">
        <v>61</v>
      </c>
      <c r="G734" s="94">
        <v>5.2033333333333331</v>
      </c>
      <c r="H734" s="76"/>
      <c r="I734" s="79">
        <f t="shared" si="23"/>
        <v>0</v>
      </c>
      <c r="J734" s="78" t="str">
        <f t="shared" si="22"/>
        <v/>
      </c>
    </row>
    <row r="735" spans="1:10">
      <c r="A735" s="25">
        <v>734</v>
      </c>
      <c r="B735" s="25" t="s">
        <v>1</v>
      </c>
      <c r="C735" s="25" t="s">
        <v>4769</v>
      </c>
      <c r="D735" s="25" t="s">
        <v>9897</v>
      </c>
      <c r="E735" s="42">
        <v>88044</v>
      </c>
      <c r="F735" s="24">
        <v>61</v>
      </c>
      <c r="G735" s="94">
        <v>2.0266666666666668</v>
      </c>
      <c r="H735" s="76"/>
      <c r="I735" s="79">
        <f t="shared" si="23"/>
        <v>0</v>
      </c>
      <c r="J735" s="78" t="str">
        <f t="shared" si="22"/>
        <v/>
      </c>
    </row>
    <row r="736" spans="1:10">
      <c r="A736" s="25">
        <v>735</v>
      </c>
      <c r="B736" s="25" t="s">
        <v>1</v>
      </c>
      <c r="C736" s="25" t="s">
        <v>1270</v>
      </c>
      <c r="D736" s="25" t="s">
        <v>51</v>
      </c>
      <c r="E736" s="42">
        <v>88044</v>
      </c>
      <c r="F736" s="24">
        <v>36</v>
      </c>
      <c r="G736" s="94">
        <v>3.6366666666666667</v>
      </c>
      <c r="H736" s="76"/>
      <c r="I736" s="79">
        <f t="shared" si="23"/>
        <v>0</v>
      </c>
      <c r="J736" s="78" t="str">
        <f t="shared" si="22"/>
        <v/>
      </c>
    </row>
    <row r="737" spans="1:10">
      <c r="A737" s="25">
        <v>736</v>
      </c>
      <c r="B737" s="25" t="s">
        <v>1</v>
      </c>
      <c r="C737" s="25" t="s">
        <v>13222</v>
      </c>
      <c r="D737" s="25" t="s">
        <v>51</v>
      </c>
      <c r="E737" s="42">
        <v>88044</v>
      </c>
      <c r="F737" s="24">
        <v>100</v>
      </c>
      <c r="G737" s="94">
        <v>1.4033333333333333</v>
      </c>
      <c r="H737" s="76"/>
      <c r="I737" s="79">
        <f t="shared" si="23"/>
        <v>0</v>
      </c>
      <c r="J737" s="78" t="str">
        <f t="shared" si="22"/>
        <v/>
      </c>
    </row>
    <row r="738" spans="1:10">
      <c r="A738" s="25">
        <v>737</v>
      </c>
      <c r="B738" s="25" t="s">
        <v>1</v>
      </c>
      <c r="C738" s="25" t="s">
        <v>13221</v>
      </c>
      <c r="D738" s="25" t="s">
        <v>51</v>
      </c>
      <c r="E738" s="42">
        <v>88044</v>
      </c>
      <c r="F738" s="24">
        <v>50</v>
      </c>
      <c r="G738" s="94">
        <v>1.2366666666666666</v>
      </c>
      <c r="H738" s="76"/>
      <c r="I738" s="79">
        <f t="shared" si="23"/>
        <v>0</v>
      </c>
      <c r="J738" s="78" t="str">
        <f t="shared" si="22"/>
        <v/>
      </c>
    </row>
    <row r="739" spans="1:10">
      <c r="A739" s="25">
        <v>738</v>
      </c>
      <c r="B739" s="25" t="s">
        <v>1</v>
      </c>
      <c r="C739" s="25" t="s">
        <v>13220</v>
      </c>
      <c r="D739" s="25" t="s">
        <v>13219</v>
      </c>
      <c r="E739" s="42">
        <v>61349</v>
      </c>
      <c r="F739" s="24">
        <v>5</v>
      </c>
      <c r="G739" s="94">
        <v>1195</v>
      </c>
      <c r="H739" s="76"/>
      <c r="I739" s="79">
        <f t="shared" si="23"/>
        <v>0</v>
      </c>
      <c r="J739" s="78" t="str">
        <f t="shared" si="22"/>
        <v/>
      </c>
    </row>
    <row r="740" spans="1:10">
      <c r="A740" s="25">
        <v>739</v>
      </c>
      <c r="B740" s="25" t="s">
        <v>1</v>
      </c>
      <c r="C740" s="25" t="s">
        <v>4760</v>
      </c>
      <c r="D740" s="25" t="s">
        <v>237</v>
      </c>
      <c r="E740" s="42">
        <v>95270</v>
      </c>
      <c r="F740" s="24">
        <v>11</v>
      </c>
      <c r="G740" s="94">
        <v>58.356666666666662</v>
      </c>
      <c r="H740" s="76"/>
      <c r="I740" s="79">
        <f t="shared" si="23"/>
        <v>0</v>
      </c>
      <c r="J740" s="78" t="str">
        <f t="shared" si="22"/>
        <v/>
      </c>
    </row>
    <row r="741" spans="1:10">
      <c r="A741" s="25">
        <v>740</v>
      </c>
      <c r="B741" s="25" t="s">
        <v>1</v>
      </c>
      <c r="C741" s="25" t="s">
        <v>13218</v>
      </c>
      <c r="D741" s="25" t="s">
        <v>96</v>
      </c>
      <c r="E741" s="42">
        <v>81343</v>
      </c>
      <c r="F741" s="24">
        <v>40</v>
      </c>
      <c r="G741" s="94">
        <v>166.52333333333334</v>
      </c>
      <c r="H741" s="76"/>
      <c r="I741" s="79">
        <f t="shared" si="23"/>
        <v>0</v>
      </c>
      <c r="J741" s="78" t="str">
        <f t="shared" si="22"/>
        <v/>
      </c>
    </row>
    <row r="742" spans="1:10">
      <c r="A742" s="25">
        <v>741</v>
      </c>
      <c r="B742" s="25" t="s">
        <v>1</v>
      </c>
      <c r="C742" s="25" t="s">
        <v>1249</v>
      </c>
      <c r="D742" s="25" t="s">
        <v>75</v>
      </c>
      <c r="E742" s="42">
        <v>198</v>
      </c>
      <c r="F742" s="24">
        <v>2371</v>
      </c>
      <c r="G742" s="94">
        <v>0.54</v>
      </c>
      <c r="H742" s="76"/>
      <c r="I742" s="79">
        <f t="shared" si="23"/>
        <v>0</v>
      </c>
      <c r="J742" s="78" t="str">
        <f t="shared" si="22"/>
        <v/>
      </c>
    </row>
    <row r="743" spans="1:10">
      <c r="A743" s="25">
        <v>742</v>
      </c>
      <c r="B743" s="25" t="s">
        <v>1</v>
      </c>
      <c r="C743" s="25" t="s">
        <v>1245</v>
      </c>
      <c r="D743" s="25" t="s">
        <v>82</v>
      </c>
      <c r="E743" s="42">
        <v>198</v>
      </c>
      <c r="F743" s="24">
        <v>329</v>
      </c>
      <c r="G743" s="94">
        <v>0.76999999999999991</v>
      </c>
      <c r="H743" s="76"/>
      <c r="I743" s="79">
        <f t="shared" si="23"/>
        <v>0</v>
      </c>
      <c r="J743" s="78" t="str">
        <f t="shared" si="22"/>
        <v/>
      </c>
    </row>
    <row r="744" spans="1:10">
      <c r="A744" s="25">
        <v>743</v>
      </c>
      <c r="B744" s="25" t="s">
        <v>1</v>
      </c>
      <c r="C744" s="25" t="s">
        <v>1243</v>
      </c>
      <c r="D744" s="25" t="s">
        <v>82</v>
      </c>
      <c r="E744" s="42">
        <v>81343</v>
      </c>
      <c r="F744" s="24">
        <v>101</v>
      </c>
      <c r="G744" s="94">
        <v>0.7466666666666667</v>
      </c>
      <c r="H744" s="76"/>
      <c r="I744" s="79">
        <f t="shared" si="23"/>
        <v>0</v>
      </c>
      <c r="J744" s="78" t="str">
        <f t="shared" si="22"/>
        <v/>
      </c>
    </row>
    <row r="745" spans="1:10">
      <c r="A745" s="25">
        <v>744</v>
      </c>
      <c r="B745" s="25" t="s">
        <v>1</v>
      </c>
      <c r="C745" s="25" t="s">
        <v>4726</v>
      </c>
      <c r="D745" s="25" t="s">
        <v>510</v>
      </c>
      <c r="E745" s="42">
        <v>81343</v>
      </c>
      <c r="F745" s="24">
        <v>34</v>
      </c>
      <c r="G745" s="94">
        <v>1.99</v>
      </c>
      <c r="H745" s="76"/>
      <c r="I745" s="79">
        <f t="shared" si="23"/>
        <v>0</v>
      </c>
      <c r="J745" s="78" t="str">
        <f t="shared" si="22"/>
        <v/>
      </c>
    </row>
    <row r="746" spans="1:10">
      <c r="A746" s="25">
        <v>745</v>
      </c>
      <c r="B746" s="25" t="s">
        <v>1</v>
      </c>
      <c r="C746" s="25" t="s">
        <v>1240</v>
      </c>
      <c r="D746" s="25" t="s">
        <v>510</v>
      </c>
      <c r="E746" s="42">
        <v>198</v>
      </c>
      <c r="F746" s="24">
        <v>20</v>
      </c>
      <c r="G746" s="94">
        <v>4.9133333333333331</v>
      </c>
      <c r="H746" s="76"/>
      <c r="I746" s="79">
        <f t="shared" si="23"/>
        <v>0</v>
      </c>
      <c r="J746" s="78" t="str">
        <f t="shared" si="22"/>
        <v/>
      </c>
    </row>
    <row r="747" spans="1:10">
      <c r="A747" s="25">
        <v>746</v>
      </c>
      <c r="B747" s="25" t="s">
        <v>1</v>
      </c>
      <c r="C747" s="25" t="s">
        <v>1234</v>
      </c>
      <c r="D747" s="25" t="s">
        <v>75</v>
      </c>
      <c r="E747" s="42">
        <v>198</v>
      </c>
      <c r="F747" s="24">
        <v>74</v>
      </c>
      <c r="G747" s="94">
        <v>0.93666666666666687</v>
      </c>
      <c r="H747" s="76"/>
      <c r="I747" s="79">
        <f t="shared" si="23"/>
        <v>0</v>
      </c>
      <c r="J747" s="78" t="str">
        <f t="shared" si="22"/>
        <v/>
      </c>
    </row>
    <row r="748" spans="1:10">
      <c r="A748" s="25">
        <v>747</v>
      </c>
      <c r="B748" s="25" t="s">
        <v>1</v>
      </c>
      <c r="C748" s="25" t="s">
        <v>1233</v>
      </c>
      <c r="D748" s="25" t="s">
        <v>75</v>
      </c>
      <c r="E748" s="42">
        <v>198</v>
      </c>
      <c r="F748" s="24">
        <v>353</v>
      </c>
      <c r="G748" s="94">
        <v>1.4666666666666668</v>
      </c>
      <c r="H748" s="76"/>
      <c r="I748" s="79">
        <f t="shared" si="23"/>
        <v>0</v>
      </c>
      <c r="J748" s="78" t="str">
        <f t="shared" si="22"/>
        <v/>
      </c>
    </row>
    <row r="749" spans="1:10">
      <c r="A749" s="25">
        <v>748</v>
      </c>
      <c r="B749" s="25" t="s">
        <v>1</v>
      </c>
      <c r="C749" s="25" t="s">
        <v>1231</v>
      </c>
      <c r="D749" s="25" t="s">
        <v>75</v>
      </c>
      <c r="E749" s="42">
        <v>81343</v>
      </c>
      <c r="F749" s="24">
        <v>75</v>
      </c>
      <c r="G749" s="94">
        <v>1.3399999999999999</v>
      </c>
      <c r="H749" s="76"/>
      <c r="I749" s="79">
        <f t="shared" si="23"/>
        <v>0</v>
      </c>
      <c r="J749" s="78" t="str">
        <f t="shared" si="22"/>
        <v/>
      </c>
    </row>
    <row r="750" spans="1:10">
      <c r="A750" s="25">
        <v>749</v>
      </c>
      <c r="B750" s="25" t="s">
        <v>1</v>
      </c>
      <c r="C750" s="25" t="s">
        <v>4721</v>
      </c>
      <c r="D750" s="25" t="s">
        <v>82</v>
      </c>
      <c r="E750" s="42" t="s">
        <v>57</v>
      </c>
      <c r="F750" s="24">
        <v>20</v>
      </c>
      <c r="G750" s="94">
        <v>2.9633333333333334</v>
      </c>
      <c r="H750" s="76"/>
      <c r="I750" s="79">
        <f t="shared" si="23"/>
        <v>0</v>
      </c>
      <c r="J750" s="78" t="str">
        <f t="shared" si="22"/>
        <v/>
      </c>
    </row>
    <row r="751" spans="1:10">
      <c r="A751" s="25">
        <v>750</v>
      </c>
      <c r="B751" s="25" t="s">
        <v>1</v>
      </c>
      <c r="C751" s="25" t="s">
        <v>4721</v>
      </c>
      <c r="D751" s="25" t="s">
        <v>75</v>
      </c>
      <c r="E751" s="42">
        <v>81343</v>
      </c>
      <c r="F751" s="24">
        <v>12</v>
      </c>
      <c r="G751" s="94">
        <v>5.1366666666666676</v>
      </c>
      <c r="H751" s="76"/>
      <c r="I751" s="79">
        <f t="shared" si="23"/>
        <v>0</v>
      </c>
      <c r="J751" s="78" t="str">
        <f t="shared" si="22"/>
        <v/>
      </c>
    </row>
    <row r="752" spans="1:10">
      <c r="A752" s="25">
        <v>751</v>
      </c>
      <c r="B752" s="25" t="s">
        <v>1</v>
      </c>
      <c r="C752" s="25" t="s">
        <v>4720</v>
      </c>
      <c r="D752" s="25" t="s">
        <v>510</v>
      </c>
      <c r="E752" s="42">
        <v>81343</v>
      </c>
      <c r="F752" s="24">
        <v>138</v>
      </c>
      <c r="G752" s="94">
        <v>0.45999999999999996</v>
      </c>
      <c r="H752" s="76"/>
      <c r="I752" s="79">
        <f t="shared" si="23"/>
        <v>0</v>
      </c>
      <c r="J752" s="78" t="str">
        <f t="shared" si="22"/>
        <v/>
      </c>
    </row>
    <row r="753" spans="1:10">
      <c r="A753" s="25">
        <v>752</v>
      </c>
      <c r="B753" s="25" t="s">
        <v>1</v>
      </c>
      <c r="C753" s="25" t="s">
        <v>4720</v>
      </c>
      <c r="D753" s="25" t="s">
        <v>75</v>
      </c>
      <c r="E753" s="42">
        <v>198</v>
      </c>
      <c r="F753" s="24">
        <v>109</v>
      </c>
      <c r="G753" s="94">
        <v>4.753333333333333</v>
      </c>
      <c r="H753" s="76"/>
      <c r="I753" s="79">
        <f t="shared" si="23"/>
        <v>0</v>
      </c>
      <c r="J753" s="78" t="str">
        <f t="shared" si="22"/>
        <v/>
      </c>
    </row>
    <row r="754" spans="1:10">
      <c r="A754" s="25">
        <v>753</v>
      </c>
      <c r="B754" s="25" t="s">
        <v>1</v>
      </c>
      <c r="C754" s="25" t="s">
        <v>4716</v>
      </c>
      <c r="D754" s="25" t="s">
        <v>510</v>
      </c>
      <c r="E754" s="42">
        <v>198</v>
      </c>
      <c r="F754" s="24">
        <v>5</v>
      </c>
      <c r="G754" s="94">
        <v>35.130000000000003</v>
      </c>
      <c r="H754" s="76"/>
      <c r="I754" s="79">
        <f t="shared" si="23"/>
        <v>0</v>
      </c>
      <c r="J754" s="78" t="str">
        <f t="shared" si="22"/>
        <v/>
      </c>
    </row>
    <row r="755" spans="1:10">
      <c r="A755" s="25">
        <v>754</v>
      </c>
      <c r="B755" s="25" t="s">
        <v>1</v>
      </c>
      <c r="C755" s="25" t="s">
        <v>13217</v>
      </c>
      <c r="D755" s="25" t="s">
        <v>12225</v>
      </c>
      <c r="E755" s="42">
        <v>81343</v>
      </c>
      <c r="F755" s="24">
        <v>5</v>
      </c>
      <c r="G755" s="94">
        <v>27.556666666666668</v>
      </c>
      <c r="H755" s="76"/>
      <c r="I755" s="79">
        <f t="shared" si="23"/>
        <v>0</v>
      </c>
      <c r="J755" s="78" t="str">
        <f t="shared" si="22"/>
        <v/>
      </c>
    </row>
    <row r="756" spans="1:10">
      <c r="A756" s="25">
        <v>755</v>
      </c>
      <c r="B756" s="25" t="s">
        <v>1</v>
      </c>
      <c r="C756" s="25" t="s">
        <v>13216</v>
      </c>
      <c r="D756" s="25" t="s">
        <v>13215</v>
      </c>
      <c r="E756" s="42">
        <v>784</v>
      </c>
      <c r="F756" s="24">
        <v>5</v>
      </c>
      <c r="G756" s="94">
        <v>582.02333333333331</v>
      </c>
      <c r="H756" s="76"/>
      <c r="I756" s="79">
        <f t="shared" si="23"/>
        <v>0</v>
      </c>
      <c r="J756" s="78" t="str">
        <f t="shared" si="22"/>
        <v/>
      </c>
    </row>
    <row r="757" spans="1:10">
      <c r="A757" s="25">
        <v>756</v>
      </c>
      <c r="B757" s="25" t="s">
        <v>1</v>
      </c>
      <c r="C757" s="25" t="s">
        <v>13214</v>
      </c>
      <c r="D757" s="25" t="s">
        <v>876</v>
      </c>
      <c r="E757" s="42">
        <v>736</v>
      </c>
      <c r="F757" s="24">
        <v>20</v>
      </c>
      <c r="G757" s="94">
        <v>33</v>
      </c>
      <c r="H757" s="76"/>
      <c r="I757" s="79">
        <f t="shared" si="23"/>
        <v>0</v>
      </c>
      <c r="J757" s="78" t="str">
        <f t="shared" si="22"/>
        <v/>
      </c>
    </row>
    <row r="758" spans="1:10">
      <c r="A758" s="25">
        <v>757</v>
      </c>
      <c r="B758" s="25" t="s">
        <v>1</v>
      </c>
      <c r="C758" s="25" t="s">
        <v>13213</v>
      </c>
      <c r="D758" s="25" t="s">
        <v>11061</v>
      </c>
      <c r="E758" s="42">
        <v>24692</v>
      </c>
      <c r="F758" s="24">
        <v>26</v>
      </c>
      <c r="G758" s="94">
        <v>4.1533333333333333</v>
      </c>
      <c r="H758" s="76"/>
      <c r="I758" s="79">
        <f t="shared" si="23"/>
        <v>0</v>
      </c>
      <c r="J758" s="78" t="str">
        <f t="shared" si="22"/>
        <v/>
      </c>
    </row>
    <row r="759" spans="1:10">
      <c r="A759" s="25">
        <v>758</v>
      </c>
      <c r="B759" s="25" t="s">
        <v>1</v>
      </c>
      <c r="C759" s="25" t="s">
        <v>13212</v>
      </c>
      <c r="D759" s="25" t="s">
        <v>13211</v>
      </c>
      <c r="E759" s="42">
        <v>24692</v>
      </c>
      <c r="F759" s="24">
        <v>20</v>
      </c>
      <c r="G759" s="94">
        <v>517.35666666666668</v>
      </c>
      <c r="H759" s="76"/>
      <c r="I759" s="79">
        <f t="shared" si="23"/>
        <v>0</v>
      </c>
      <c r="J759" s="78" t="str">
        <f t="shared" si="22"/>
        <v/>
      </c>
    </row>
    <row r="760" spans="1:10">
      <c r="A760" s="25">
        <v>759</v>
      </c>
      <c r="B760" s="25" t="s">
        <v>1</v>
      </c>
      <c r="C760" s="25" t="s">
        <v>13210</v>
      </c>
      <c r="D760" s="25" t="s">
        <v>13209</v>
      </c>
      <c r="E760" s="42">
        <v>26433</v>
      </c>
      <c r="F760" s="24">
        <v>52</v>
      </c>
      <c r="G760" s="94">
        <v>178</v>
      </c>
      <c r="H760" s="76"/>
      <c r="I760" s="79">
        <f t="shared" si="23"/>
        <v>0</v>
      </c>
      <c r="J760" s="78" t="str">
        <f t="shared" si="22"/>
        <v/>
      </c>
    </row>
    <row r="761" spans="1:10">
      <c r="A761" s="25">
        <v>760</v>
      </c>
      <c r="B761" s="25" t="s">
        <v>1</v>
      </c>
      <c r="C761" s="25" t="s">
        <v>13208</v>
      </c>
      <c r="D761" s="25" t="s">
        <v>12115</v>
      </c>
      <c r="E761" s="42" t="s">
        <v>13074</v>
      </c>
      <c r="F761" s="24">
        <v>10</v>
      </c>
      <c r="G761" s="94">
        <v>246.35666666666665</v>
      </c>
      <c r="H761" s="76"/>
      <c r="I761" s="79">
        <f t="shared" si="23"/>
        <v>0</v>
      </c>
      <c r="J761" s="78" t="str">
        <f t="shared" si="22"/>
        <v/>
      </c>
    </row>
    <row r="762" spans="1:10">
      <c r="A762" s="25">
        <v>761</v>
      </c>
      <c r="B762" s="25" t="s">
        <v>1</v>
      </c>
      <c r="C762" s="25" t="s">
        <v>4685</v>
      </c>
      <c r="D762" s="25" t="s">
        <v>13207</v>
      </c>
      <c r="E762" s="42">
        <v>24692</v>
      </c>
      <c r="F762" s="24">
        <v>5</v>
      </c>
      <c r="G762" s="94">
        <v>595.42666666666662</v>
      </c>
      <c r="H762" s="76"/>
      <c r="I762" s="79">
        <f t="shared" si="23"/>
        <v>0</v>
      </c>
      <c r="J762" s="78" t="str">
        <f t="shared" si="22"/>
        <v/>
      </c>
    </row>
    <row r="763" spans="1:10">
      <c r="A763" s="25">
        <v>762</v>
      </c>
      <c r="B763" s="25" t="s">
        <v>1</v>
      </c>
      <c r="C763" s="25" t="s">
        <v>4683</v>
      </c>
      <c r="D763" s="25" t="s">
        <v>13206</v>
      </c>
      <c r="E763" s="42">
        <v>80352</v>
      </c>
      <c r="F763" s="24">
        <v>128</v>
      </c>
      <c r="G763" s="94">
        <v>97.726666666666645</v>
      </c>
      <c r="H763" s="76"/>
      <c r="I763" s="79">
        <f t="shared" si="23"/>
        <v>0</v>
      </c>
      <c r="J763" s="78" t="str">
        <f t="shared" si="22"/>
        <v/>
      </c>
    </row>
    <row r="764" spans="1:10">
      <c r="A764" s="25">
        <v>763</v>
      </c>
      <c r="B764" s="25" t="s">
        <v>1</v>
      </c>
      <c r="C764" s="25" t="s">
        <v>4681</v>
      </c>
      <c r="D764" s="25" t="s">
        <v>78</v>
      </c>
      <c r="E764" s="42">
        <v>24692</v>
      </c>
      <c r="F764" s="24">
        <v>5</v>
      </c>
      <c r="G764" s="94">
        <v>119.66000000000001</v>
      </c>
      <c r="H764" s="76"/>
      <c r="I764" s="79">
        <f t="shared" si="23"/>
        <v>0</v>
      </c>
      <c r="J764" s="78" t="str">
        <f t="shared" si="22"/>
        <v/>
      </c>
    </row>
    <row r="765" spans="1:10">
      <c r="A765" s="25">
        <v>764</v>
      </c>
      <c r="B765" s="25" t="s">
        <v>1</v>
      </c>
      <c r="C765" s="25" t="s">
        <v>13205</v>
      </c>
      <c r="D765" s="25" t="s">
        <v>82</v>
      </c>
      <c r="E765" s="42">
        <v>26433</v>
      </c>
      <c r="F765" s="24">
        <v>59</v>
      </c>
      <c r="G765" s="94">
        <v>9</v>
      </c>
      <c r="H765" s="76"/>
      <c r="I765" s="79">
        <f t="shared" si="23"/>
        <v>0</v>
      </c>
      <c r="J765" s="78" t="str">
        <f t="shared" si="22"/>
        <v/>
      </c>
    </row>
    <row r="766" spans="1:10">
      <c r="A766" s="25">
        <v>765</v>
      </c>
      <c r="B766" s="25" t="s">
        <v>1</v>
      </c>
      <c r="C766" s="25" t="s">
        <v>4679</v>
      </c>
      <c r="D766" s="25" t="s">
        <v>70</v>
      </c>
      <c r="E766" s="42" t="s">
        <v>4680</v>
      </c>
      <c r="F766" s="24">
        <v>8</v>
      </c>
      <c r="G766" s="94">
        <v>25.13</v>
      </c>
      <c r="H766" s="76"/>
      <c r="I766" s="79">
        <f t="shared" si="23"/>
        <v>0</v>
      </c>
      <c r="J766" s="78" t="str">
        <f t="shared" si="22"/>
        <v/>
      </c>
    </row>
    <row r="767" spans="1:10">
      <c r="A767" s="25">
        <v>766</v>
      </c>
      <c r="B767" s="25" t="s">
        <v>1</v>
      </c>
      <c r="C767" s="25" t="s">
        <v>4679</v>
      </c>
      <c r="D767" s="25" t="s">
        <v>70</v>
      </c>
      <c r="E767" s="42">
        <v>24692</v>
      </c>
      <c r="F767" s="24">
        <v>227</v>
      </c>
      <c r="G767" s="94">
        <v>25.13</v>
      </c>
      <c r="H767" s="76"/>
      <c r="I767" s="79">
        <f t="shared" si="23"/>
        <v>0</v>
      </c>
      <c r="J767" s="78" t="str">
        <f t="shared" si="22"/>
        <v/>
      </c>
    </row>
    <row r="768" spans="1:10">
      <c r="A768" s="25">
        <v>767</v>
      </c>
      <c r="B768" s="25" t="s">
        <v>1</v>
      </c>
      <c r="C768" s="25" t="s">
        <v>4679</v>
      </c>
      <c r="D768" s="25" t="s">
        <v>70</v>
      </c>
      <c r="E768" s="42" t="s">
        <v>4678</v>
      </c>
      <c r="F768" s="24">
        <v>144</v>
      </c>
      <c r="G768" s="94">
        <v>26.78</v>
      </c>
      <c r="H768" s="76"/>
      <c r="I768" s="79">
        <f t="shared" si="23"/>
        <v>0</v>
      </c>
      <c r="J768" s="78" t="str">
        <f t="shared" si="22"/>
        <v/>
      </c>
    </row>
    <row r="769" spans="1:10">
      <c r="A769" s="25">
        <v>768</v>
      </c>
      <c r="B769" s="25" t="s">
        <v>1</v>
      </c>
      <c r="C769" s="25" t="s">
        <v>4676</v>
      </c>
      <c r="D769" s="25" t="s">
        <v>1444</v>
      </c>
      <c r="E769" s="42">
        <v>24692</v>
      </c>
      <c r="F769" s="24">
        <v>66</v>
      </c>
      <c r="G769" s="94">
        <v>0.95</v>
      </c>
      <c r="H769" s="76"/>
      <c r="I769" s="79">
        <f t="shared" si="23"/>
        <v>0</v>
      </c>
      <c r="J769" s="78" t="str">
        <f t="shared" si="22"/>
        <v/>
      </c>
    </row>
    <row r="770" spans="1:10">
      <c r="A770" s="25">
        <v>769</v>
      </c>
      <c r="B770" s="25" t="s">
        <v>1</v>
      </c>
      <c r="C770" s="25" t="s">
        <v>13204</v>
      </c>
      <c r="D770" s="25" t="s">
        <v>1113</v>
      </c>
      <c r="E770" s="42">
        <v>26433</v>
      </c>
      <c r="F770" s="24">
        <v>53</v>
      </c>
      <c r="G770" s="94">
        <v>25</v>
      </c>
      <c r="H770" s="76"/>
      <c r="I770" s="79">
        <f t="shared" si="23"/>
        <v>0</v>
      </c>
      <c r="J770" s="78" t="str">
        <f t="shared" ref="J770:J833" si="24">IF(H:H&gt;G:G, "Above Estimated Unit Price", "")</f>
        <v/>
      </c>
    </row>
    <row r="771" spans="1:10">
      <c r="A771" s="25">
        <v>770</v>
      </c>
      <c r="B771" s="25" t="s">
        <v>1</v>
      </c>
      <c r="C771" s="25" t="s">
        <v>13203</v>
      </c>
      <c r="D771" s="25" t="s">
        <v>2300</v>
      </c>
      <c r="E771" s="42">
        <v>38443</v>
      </c>
      <c r="F771" s="24">
        <v>5</v>
      </c>
      <c r="G771" s="94">
        <v>18.206666666666667</v>
      </c>
      <c r="H771" s="76"/>
      <c r="I771" s="79">
        <f t="shared" ref="I771:I834" si="25">H771*F771</f>
        <v>0</v>
      </c>
      <c r="J771" s="78" t="str">
        <f t="shared" si="24"/>
        <v/>
      </c>
    </row>
    <row r="772" spans="1:10">
      <c r="A772" s="25">
        <v>771</v>
      </c>
      <c r="B772" s="25" t="s">
        <v>1</v>
      </c>
      <c r="C772" s="25" t="s">
        <v>13202</v>
      </c>
      <c r="D772" s="25" t="s">
        <v>1903</v>
      </c>
      <c r="E772" s="42">
        <v>24692</v>
      </c>
      <c r="F772" s="24">
        <v>867</v>
      </c>
      <c r="G772" s="94">
        <v>1.1499999999999999</v>
      </c>
      <c r="H772" s="76"/>
      <c r="I772" s="79">
        <f t="shared" si="25"/>
        <v>0</v>
      </c>
      <c r="J772" s="78" t="str">
        <f t="shared" si="24"/>
        <v/>
      </c>
    </row>
    <row r="773" spans="1:10">
      <c r="A773" s="25">
        <v>772</v>
      </c>
      <c r="B773" s="25" t="s">
        <v>1</v>
      </c>
      <c r="C773" s="25" t="s">
        <v>4651</v>
      </c>
      <c r="D773" s="25" t="s">
        <v>12277</v>
      </c>
      <c r="E773" s="42">
        <v>24692</v>
      </c>
      <c r="F773" s="24">
        <v>262</v>
      </c>
      <c r="G773" s="94">
        <v>0.52666666666666673</v>
      </c>
      <c r="H773" s="76"/>
      <c r="I773" s="79">
        <f t="shared" si="25"/>
        <v>0</v>
      </c>
      <c r="J773" s="78" t="str">
        <f t="shared" si="24"/>
        <v/>
      </c>
    </row>
    <row r="774" spans="1:10">
      <c r="A774" s="25">
        <v>773</v>
      </c>
      <c r="B774" s="25" t="s">
        <v>1</v>
      </c>
      <c r="C774" s="25" t="s">
        <v>13201</v>
      </c>
      <c r="D774" s="25" t="s">
        <v>2017</v>
      </c>
      <c r="E774" s="42">
        <v>24692</v>
      </c>
      <c r="F774" s="24">
        <v>5</v>
      </c>
      <c r="G774" s="94">
        <v>1290</v>
      </c>
      <c r="H774" s="76"/>
      <c r="I774" s="79">
        <f t="shared" si="25"/>
        <v>0</v>
      </c>
      <c r="J774" s="78" t="str">
        <f t="shared" si="24"/>
        <v/>
      </c>
    </row>
    <row r="775" spans="1:10">
      <c r="A775" s="25">
        <v>774</v>
      </c>
      <c r="B775" s="25" t="s">
        <v>1</v>
      </c>
      <c r="C775" s="25" t="s">
        <v>4628</v>
      </c>
      <c r="D775" s="25" t="s">
        <v>12054</v>
      </c>
      <c r="E775" s="42" t="s">
        <v>4613</v>
      </c>
      <c r="F775" s="24">
        <v>980</v>
      </c>
      <c r="G775" s="94">
        <v>0.31</v>
      </c>
      <c r="H775" s="76"/>
      <c r="I775" s="79">
        <f t="shared" si="25"/>
        <v>0</v>
      </c>
      <c r="J775" s="78" t="str">
        <f t="shared" si="24"/>
        <v/>
      </c>
    </row>
    <row r="776" spans="1:10">
      <c r="A776" s="25">
        <v>775</v>
      </c>
      <c r="B776" s="25" t="s">
        <v>1</v>
      </c>
      <c r="C776" s="25" t="s">
        <v>4627</v>
      </c>
      <c r="D776" s="25" t="s">
        <v>12054</v>
      </c>
      <c r="E776" s="42" t="s">
        <v>4613</v>
      </c>
      <c r="F776" s="24">
        <v>159</v>
      </c>
      <c r="G776" s="94">
        <v>0.56999999999999995</v>
      </c>
      <c r="H776" s="76"/>
      <c r="I776" s="79">
        <f t="shared" si="25"/>
        <v>0</v>
      </c>
      <c r="J776" s="78" t="str">
        <f t="shared" si="24"/>
        <v/>
      </c>
    </row>
    <row r="777" spans="1:10">
      <c r="A777" s="25">
        <v>776</v>
      </c>
      <c r="B777" s="25" t="s">
        <v>1</v>
      </c>
      <c r="C777" s="25" t="s">
        <v>13200</v>
      </c>
      <c r="D777" s="25" t="s">
        <v>11967</v>
      </c>
      <c r="E777" s="42" t="s">
        <v>3024</v>
      </c>
      <c r="F777" s="24">
        <v>27</v>
      </c>
      <c r="G777" s="94">
        <v>6.42</v>
      </c>
      <c r="H777" s="76"/>
      <c r="I777" s="79">
        <f t="shared" si="25"/>
        <v>0</v>
      </c>
      <c r="J777" s="78" t="str">
        <f t="shared" si="24"/>
        <v/>
      </c>
    </row>
    <row r="778" spans="1:10">
      <c r="A778" s="25">
        <v>777</v>
      </c>
      <c r="B778" s="25" t="s">
        <v>1</v>
      </c>
      <c r="C778" s="25" t="s">
        <v>13199</v>
      </c>
      <c r="D778" s="25" t="s">
        <v>13198</v>
      </c>
      <c r="E778" s="42">
        <v>61349</v>
      </c>
      <c r="F778" s="24">
        <v>5</v>
      </c>
      <c r="G778" s="94">
        <v>97.24</v>
      </c>
      <c r="H778" s="76"/>
      <c r="I778" s="79">
        <f t="shared" si="25"/>
        <v>0</v>
      </c>
      <c r="J778" s="78" t="str">
        <f t="shared" si="24"/>
        <v/>
      </c>
    </row>
    <row r="779" spans="1:10">
      <c r="A779" s="25">
        <v>778</v>
      </c>
      <c r="B779" s="25" t="s">
        <v>1</v>
      </c>
      <c r="C779" s="25" t="s">
        <v>13197</v>
      </c>
      <c r="D779" s="25" t="s">
        <v>615</v>
      </c>
      <c r="E779" s="42">
        <v>56501</v>
      </c>
      <c r="F779" s="24">
        <v>5</v>
      </c>
      <c r="G779" s="94">
        <v>15.033333333333333</v>
      </c>
      <c r="H779" s="76"/>
      <c r="I779" s="79">
        <f t="shared" si="25"/>
        <v>0</v>
      </c>
      <c r="J779" s="78" t="str">
        <f t="shared" si="24"/>
        <v/>
      </c>
    </row>
    <row r="780" spans="1:10">
      <c r="A780" s="25">
        <v>779</v>
      </c>
      <c r="B780" s="25" t="s">
        <v>1</v>
      </c>
      <c r="C780" s="25" t="s">
        <v>4594</v>
      </c>
      <c r="D780" s="25" t="s">
        <v>13196</v>
      </c>
      <c r="E780" s="42">
        <v>88869</v>
      </c>
      <c r="F780" s="24">
        <v>5</v>
      </c>
      <c r="G780" s="94">
        <v>157.82</v>
      </c>
      <c r="H780" s="76"/>
      <c r="I780" s="79">
        <f t="shared" si="25"/>
        <v>0</v>
      </c>
      <c r="J780" s="78" t="str">
        <f t="shared" si="24"/>
        <v/>
      </c>
    </row>
    <row r="781" spans="1:10">
      <c r="A781" s="25">
        <v>780</v>
      </c>
      <c r="B781" s="25" t="s">
        <v>1</v>
      </c>
      <c r="C781" s="25" t="s">
        <v>4594</v>
      </c>
      <c r="D781" s="25" t="s">
        <v>228</v>
      </c>
      <c r="E781" s="42">
        <v>81755</v>
      </c>
      <c r="F781" s="24">
        <v>21</v>
      </c>
      <c r="G781" s="94">
        <v>151.76333333333332</v>
      </c>
      <c r="H781" s="76"/>
      <c r="I781" s="79">
        <f t="shared" si="25"/>
        <v>0</v>
      </c>
      <c r="J781" s="78" t="str">
        <f t="shared" si="24"/>
        <v/>
      </c>
    </row>
    <row r="782" spans="1:10">
      <c r="A782" s="25">
        <v>781</v>
      </c>
      <c r="B782" s="25" t="s">
        <v>1</v>
      </c>
      <c r="C782" s="25" t="s">
        <v>13195</v>
      </c>
      <c r="D782" s="25" t="s">
        <v>13194</v>
      </c>
      <c r="E782" s="42">
        <v>24692</v>
      </c>
      <c r="F782" s="24">
        <v>5</v>
      </c>
      <c r="G782" s="94">
        <v>2166.5</v>
      </c>
      <c r="H782" s="76"/>
      <c r="I782" s="79">
        <f t="shared" si="25"/>
        <v>0</v>
      </c>
      <c r="J782" s="78" t="str">
        <f t="shared" si="24"/>
        <v/>
      </c>
    </row>
    <row r="783" spans="1:10">
      <c r="A783" s="25">
        <v>782</v>
      </c>
      <c r="B783" s="25" t="s">
        <v>1</v>
      </c>
      <c r="C783" s="25" t="s">
        <v>13193</v>
      </c>
      <c r="D783" s="25" t="s">
        <v>13192</v>
      </c>
      <c r="E783" s="42">
        <v>24692</v>
      </c>
      <c r="F783" s="24">
        <v>5</v>
      </c>
      <c r="G783" s="94">
        <v>171.58</v>
      </c>
      <c r="H783" s="76"/>
      <c r="I783" s="79">
        <f t="shared" si="25"/>
        <v>0</v>
      </c>
      <c r="J783" s="78" t="str">
        <f t="shared" si="24"/>
        <v/>
      </c>
    </row>
    <row r="784" spans="1:10">
      <c r="A784" s="25">
        <v>783</v>
      </c>
      <c r="B784" s="25" t="s">
        <v>1</v>
      </c>
      <c r="C784" s="25" t="s">
        <v>13191</v>
      </c>
      <c r="D784" s="25" t="s">
        <v>13189</v>
      </c>
      <c r="E784" s="42">
        <v>24692</v>
      </c>
      <c r="F784" s="24">
        <v>5</v>
      </c>
      <c r="G784" s="94">
        <v>2373.5</v>
      </c>
      <c r="H784" s="76"/>
      <c r="I784" s="79">
        <f t="shared" si="25"/>
        <v>0</v>
      </c>
      <c r="J784" s="78" t="str">
        <f t="shared" si="24"/>
        <v/>
      </c>
    </row>
    <row r="785" spans="1:10">
      <c r="A785" s="25">
        <v>784</v>
      </c>
      <c r="B785" s="25" t="s">
        <v>1</v>
      </c>
      <c r="C785" s="25" t="s">
        <v>13190</v>
      </c>
      <c r="D785" s="25" t="s">
        <v>13189</v>
      </c>
      <c r="E785" s="42">
        <v>24692</v>
      </c>
      <c r="F785" s="24">
        <v>5</v>
      </c>
      <c r="G785" s="94">
        <v>2126.1633333333334</v>
      </c>
      <c r="H785" s="76"/>
      <c r="I785" s="79">
        <f t="shared" si="25"/>
        <v>0</v>
      </c>
      <c r="J785" s="78" t="str">
        <f t="shared" si="24"/>
        <v/>
      </c>
    </row>
    <row r="786" spans="1:10">
      <c r="A786" s="25">
        <v>785</v>
      </c>
      <c r="B786" s="25" t="s">
        <v>1</v>
      </c>
      <c r="C786" s="25" t="s">
        <v>13188</v>
      </c>
      <c r="D786" s="25" t="s">
        <v>75</v>
      </c>
      <c r="E786" s="42">
        <v>24692</v>
      </c>
      <c r="F786" s="24">
        <v>50</v>
      </c>
      <c r="G786" s="94">
        <v>1.86</v>
      </c>
      <c r="H786" s="76"/>
      <c r="I786" s="79">
        <f t="shared" si="25"/>
        <v>0</v>
      </c>
      <c r="J786" s="78" t="str">
        <f t="shared" si="24"/>
        <v/>
      </c>
    </row>
    <row r="787" spans="1:10">
      <c r="A787" s="25">
        <v>786</v>
      </c>
      <c r="B787" s="25" t="s">
        <v>1</v>
      </c>
      <c r="C787" s="25" t="s">
        <v>13187</v>
      </c>
      <c r="D787" s="25" t="s">
        <v>578</v>
      </c>
      <c r="E787" s="42">
        <v>24692</v>
      </c>
      <c r="F787" s="24">
        <v>21</v>
      </c>
      <c r="G787" s="94">
        <v>7.47</v>
      </c>
      <c r="H787" s="76"/>
      <c r="I787" s="79">
        <f t="shared" si="25"/>
        <v>0</v>
      </c>
      <c r="J787" s="78" t="str">
        <f t="shared" si="24"/>
        <v/>
      </c>
    </row>
    <row r="788" spans="1:10">
      <c r="A788" s="25">
        <v>787</v>
      </c>
      <c r="B788" s="25" t="s">
        <v>1</v>
      </c>
      <c r="C788" s="25" t="s">
        <v>13186</v>
      </c>
      <c r="D788" s="25" t="s">
        <v>78</v>
      </c>
      <c r="E788" s="42">
        <v>24692</v>
      </c>
      <c r="F788" s="24">
        <v>24</v>
      </c>
      <c r="G788" s="94">
        <v>5</v>
      </c>
      <c r="H788" s="76"/>
      <c r="I788" s="79">
        <f t="shared" si="25"/>
        <v>0</v>
      </c>
      <c r="J788" s="78" t="str">
        <f t="shared" si="24"/>
        <v/>
      </c>
    </row>
    <row r="789" spans="1:10">
      <c r="A789" s="25">
        <v>788</v>
      </c>
      <c r="B789" s="25" t="s">
        <v>1</v>
      </c>
      <c r="C789" s="25" t="s">
        <v>4583</v>
      </c>
      <c r="D789" s="25" t="s">
        <v>78</v>
      </c>
      <c r="E789" s="42">
        <v>24692</v>
      </c>
      <c r="F789" s="24">
        <v>31</v>
      </c>
      <c r="G789" s="94">
        <v>5.2</v>
      </c>
      <c r="H789" s="76"/>
      <c r="I789" s="79">
        <f t="shared" si="25"/>
        <v>0</v>
      </c>
      <c r="J789" s="78" t="str">
        <f t="shared" si="24"/>
        <v/>
      </c>
    </row>
    <row r="790" spans="1:10">
      <c r="A790" s="25">
        <v>789</v>
      </c>
      <c r="B790" s="25" t="s">
        <v>1</v>
      </c>
      <c r="C790" s="25" t="s">
        <v>13185</v>
      </c>
      <c r="D790" s="25" t="s">
        <v>51</v>
      </c>
      <c r="E790" s="42">
        <v>26433</v>
      </c>
      <c r="F790" s="24">
        <v>70</v>
      </c>
      <c r="G790" s="94">
        <v>45.5</v>
      </c>
      <c r="H790" s="76"/>
      <c r="I790" s="79">
        <f t="shared" si="25"/>
        <v>0</v>
      </c>
      <c r="J790" s="78" t="str">
        <f t="shared" si="24"/>
        <v/>
      </c>
    </row>
    <row r="791" spans="1:10">
      <c r="A791" s="25">
        <v>790</v>
      </c>
      <c r="B791" s="25" t="s">
        <v>1</v>
      </c>
      <c r="C791" s="25" t="s">
        <v>13184</v>
      </c>
      <c r="D791" s="25" t="s">
        <v>51</v>
      </c>
      <c r="E791" s="42">
        <v>26433</v>
      </c>
      <c r="F791" s="24">
        <v>161</v>
      </c>
      <c r="G791" s="94">
        <v>7.16</v>
      </c>
      <c r="H791" s="76"/>
      <c r="I791" s="79">
        <f t="shared" si="25"/>
        <v>0</v>
      </c>
      <c r="J791" s="78" t="str">
        <f t="shared" si="24"/>
        <v/>
      </c>
    </row>
    <row r="792" spans="1:10">
      <c r="A792" s="25">
        <v>791</v>
      </c>
      <c r="B792" s="25" t="s">
        <v>1</v>
      </c>
      <c r="C792" s="25" t="s">
        <v>13183</v>
      </c>
      <c r="D792" s="25" t="s">
        <v>13182</v>
      </c>
      <c r="E792" s="42">
        <v>27541</v>
      </c>
      <c r="F792" s="24">
        <v>50</v>
      </c>
      <c r="G792" s="94">
        <v>35.369999999999997</v>
      </c>
      <c r="H792" s="76"/>
      <c r="I792" s="79">
        <f t="shared" si="25"/>
        <v>0</v>
      </c>
      <c r="J792" s="78" t="str">
        <f t="shared" si="24"/>
        <v/>
      </c>
    </row>
    <row r="793" spans="1:10">
      <c r="A793" s="25">
        <v>792</v>
      </c>
      <c r="B793" s="25" t="s">
        <v>1</v>
      </c>
      <c r="C793" s="25" t="s">
        <v>13181</v>
      </c>
      <c r="D793" s="25" t="s">
        <v>2244</v>
      </c>
      <c r="E793" s="42">
        <v>26433</v>
      </c>
      <c r="F793" s="24">
        <v>96</v>
      </c>
      <c r="G793" s="94">
        <v>27.146666666666665</v>
      </c>
      <c r="H793" s="76"/>
      <c r="I793" s="79">
        <f t="shared" si="25"/>
        <v>0</v>
      </c>
      <c r="J793" s="78" t="str">
        <f t="shared" si="24"/>
        <v/>
      </c>
    </row>
    <row r="794" spans="1:10">
      <c r="A794" s="25">
        <v>793</v>
      </c>
      <c r="B794" s="25" t="s">
        <v>1</v>
      </c>
      <c r="C794" s="25" t="s">
        <v>13180</v>
      </c>
      <c r="D794" s="25" t="s">
        <v>13179</v>
      </c>
      <c r="E794" s="42" t="s">
        <v>3562</v>
      </c>
      <c r="F794" s="24">
        <v>5</v>
      </c>
      <c r="G794" s="94">
        <v>906.1</v>
      </c>
      <c r="H794" s="76"/>
      <c r="I794" s="79">
        <f t="shared" si="25"/>
        <v>0</v>
      </c>
      <c r="J794" s="78" t="str">
        <f t="shared" si="24"/>
        <v/>
      </c>
    </row>
    <row r="795" spans="1:10">
      <c r="A795" s="25">
        <v>794</v>
      </c>
      <c r="B795" s="25" t="s">
        <v>1</v>
      </c>
      <c r="C795" s="25" t="s">
        <v>13178</v>
      </c>
      <c r="D795" s="25" t="s">
        <v>13177</v>
      </c>
      <c r="E795" s="42" t="s">
        <v>2024</v>
      </c>
      <c r="F795" s="24">
        <v>20</v>
      </c>
      <c r="G795" s="94">
        <v>48.906666666666666</v>
      </c>
      <c r="H795" s="76"/>
      <c r="I795" s="79">
        <f t="shared" si="25"/>
        <v>0</v>
      </c>
      <c r="J795" s="78" t="str">
        <f t="shared" si="24"/>
        <v/>
      </c>
    </row>
    <row r="796" spans="1:10">
      <c r="A796" s="25">
        <v>795</v>
      </c>
      <c r="B796" s="25" t="s">
        <v>1</v>
      </c>
      <c r="C796" s="25" t="s">
        <v>13176</v>
      </c>
      <c r="D796" s="25" t="s">
        <v>13155</v>
      </c>
      <c r="E796" s="42">
        <v>34371</v>
      </c>
      <c r="F796" s="24">
        <v>8</v>
      </c>
      <c r="G796" s="94">
        <v>8.09</v>
      </c>
      <c r="H796" s="76"/>
      <c r="I796" s="79">
        <f t="shared" si="25"/>
        <v>0</v>
      </c>
      <c r="J796" s="78" t="str">
        <f t="shared" si="24"/>
        <v/>
      </c>
    </row>
    <row r="797" spans="1:10">
      <c r="A797" s="25">
        <v>796</v>
      </c>
      <c r="B797" s="25" t="s">
        <v>1</v>
      </c>
      <c r="C797" s="25" t="s">
        <v>4540</v>
      </c>
      <c r="D797" s="25" t="s">
        <v>1084</v>
      </c>
      <c r="E797" s="42">
        <v>198</v>
      </c>
      <c r="F797" s="24">
        <v>6</v>
      </c>
      <c r="G797" s="94">
        <v>237.52</v>
      </c>
      <c r="H797" s="76"/>
      <c r="I797" s="79">
        <f t="shared" si="25"/>
        <v>0</v>
      </c>
      <c r="J797" s="78" t="str">
        <f t="shared" si="24"/>
        <v/>
      </c>
    </row>
    <row r="798" spans="1:10">
      <c r="A798" s="25">
        <v>797</v>
      </c>
      <c r="B798" s="25" t="s">
        <v>1</v>
      </c>
      <c r="C798" s="25" t="s">
        <v>13175</v>
      </c>
      <c r="D798" s="25" t="s">
        <v>13174</v>
      </c>
      <c r="E798" s="42">
        <v>51351</v>
      </c>
      <c r="F798" s="24">
        <v>5</v>
      </c>
      <c r="G798" s="94">
        <v>329.03</v>
      </c>
      <c r="H798" s="76"/>
      <c r="I798" s="79">
        <f t="shared" si="25"/>
        <v>0</v>
      </c>
      <c r="J798" s="78" t="str">
        <f t="shared" si="24"/>
        <v/>
      </c>
    </row>
    <row r="799" spans="1:10">
      <c r="A799" s="25">
        <v>798</v>
      </c>
      <c r="B799" s="25" t="s">
        <v>1</v>
      </c>
      <c r="C799" s="25" t="s">
        <v>13173</v>
      </c>
      <c r="D799" s="25" t="s">
        <v>13172</v>
      </c>
      <c r="E799" s="42">
        <v>88818</v>
      </c>
      <c r="F799" s="24">
        <v>5</v>
      </c>
      <c r="G799" s="94">
        <v>184</v>
      </c>
      <c r="H799" s="76"/>
      <c r="I799" s="79">
        <f t="shared" si="25"/>
        <v>0</v>
      </c>
      <c r="J799" s="78" t="str">
        <f t="shared" si="24"/>
        <v/>
      </c>
    </row>
    <row r="800" spans="1:10">
      <c r="A800" s="25">
        <v>799</v>
      </c>
      <c r="B800" s="25" t="s">
        <v>1</v>
      </c>
      <c r="C800" s="25" t="s">
        <v>12240</v>
      </c>
      <c r="D800" s="25" t="s">
        <v>12239</v>
      </c>
      <c r="E800" s="42">
        <v>22373</v>
      </c>
      <c r="F800" s="24">
        <v>22</v>
      </c>
      <c r="G800" s="94">
        <v>13.61</v>
      </c>
      <c r="H800" s="76"/>
      <c r="I800" s="79">
        <f t="shared" si="25"/>
        <v>0</v>
      </c>
      <c r="J800" s="78" t="str">
        <f t="shared" si="24"/>
        <v/>
      </c>
    </row>
    <row r="801" spans="1:10">
      <c r="A801" s="25">
        <v>800</v>
      </c>
      <c r="B801" s="25" t="s">
        <v>1</v>
      </c>
      <c r="C801" s="25" t="s">
        <v>13171</v>
      </c>
      <c r="D801" s="25" t="s">
        <v>13170</v>
      </c>
      <c r="E801" s="42" t="s">
        <v>13169</v>
      </c>
      <c r="F801" s="24">
        <v>5</v>
      </c>
      <c r="G801" s="94">
        <v>819.82666666666671</v>
      </c>
      <c r="H801" s="76"/>
      <c r="I801" s="79">
        <f t="shared" si="25"/>
        <v>0</v>
      </c>
      <c r="J801" s="78" t="str">
        <f t="shared" si="24"/>
        <v/>
      </c>
    </row>
    <row r="802" spans="1:10">
      <c r="A802" s="25">
        <v>801</v>
      </c>
      <c r="B802" s="25" t="s">
        <v>1</v>
      </c>
      <c r="C802" s="25" t="s">
        <v>4528</v>
      </c>
      <c r="D802" s="25" t="s">
        <v>196</v>
      </c>
      <c r="E802" s="42">
        <v>92215</v>
      </c>
      <c r="F802" s="24">
        <v>50</v>
      </c>
      <c r="G802" s="94">
        <v>38.43</v>
      </c>
      <c r="H802" s="76"/>
      <c r="I802" s="79">
        <f t="shared" si="25"/>
        <v>0</v>
      </c>
      <c r="J802" s="78" t="str">
        <f t="shared" si="24"/>
        <v/>
      </c>
    </row>
    <row r="803" spans="1:10">
      <c r="A803" s="25">
        <v>802</v>
      </c>
      <c r="B803" s="25" t="s">
        <v>1</v>
      </c>
      <c r="C803" s="25" t="s">
        <v>4525</v>
      </c>
      <c r="D803" s="25" t="s">
        <v>196</v>
      </c>
      <c r="E803" s="42">
        <v>11815</v>
      </c>
      <c r="F803" s="24">
        <v>2600</v>
      </c>
      <c r="G803" s="94">
        <v>54.316666666666663</v>
      </c>
      <c r="H803" s="76"/>
      <c r="I803" s="79">
        <f t="shared" si="25"/>
        <v>0</v>
      </c>
      <c r="J803" s="78" t="str">
        <f t="shared" si="24"/>
        <v/>
      </c>
    </row>
    <row r="804" spans="1:10">
      <c r="A804" s="25">
        <v>803</v>
      </c>
      <c r="B804" s="25" t="s">
        <v>1</v>
      </c>
      <c r="C804" s="25" t="s">
        <v>4524</v>
      </c>
      <c r="D804" s="25" t="s">
        <v>196</v>
      </c>
      <c r="E804" s="42">
        <v>11815</v>
      </c>
      <c r="F804" s="24">
        <v>200</v>
      </c>
      <c r="G804" s="94">
        <v>42.44</v>
      </c>
      <c r="H804" s="76"/>
      <c r="I804" s="79">
        <f t="shared" si="25"/>
        <v>0</v>
      </c>
      <c r="J804" s="78" t="str">
        <f t="shared" si="24"/>
        <v/>
      </c>
    </row>
    <row r="805" spans="1:10">
      <c r="A805" s="25">
        <v>804</v>
      </c>
      <c r="B805" s="25" t="s">
        <v>1</v>
      </c>
      <c r="C805" s="25" t="s">
        <v>4524</v>
      </c>
      <c r="D805" s="25" t="s">
        <v>196</v>
      </c>
      <c r="E805" s="42" t="s">
        <v>4351</v>
      </c>
      <c r="F805" s="24">
        <v>400</v>
      </c>
      <c r="G805" s="94">
        <v>42.44</v>
      </c>
      <c r="H805" s="76"/>
      <c r="I805" s="79">
        <f t="shared" si="25"/>
        <v>0</v>
      </c>
      <c r="J805" s="78" t="str">
        <f t="shared" si="24"/>
        <v/>
      </c>
    </row>
    <row r="806" spans="1:10">
      <c r="A806" s="25">
        <v>805</v>
      </c>
      <c r="B806" s="25" t="s">
        <v>1</v>
      </c>
      <c r="C806" s="25" t="s">
        <v>13168</v>
      </c>
      <c r="D806" s="25" t="s">
        <v>13167</v>
      </c>
      <c r="E806" s="42" t="s">
        <v>2612</v>
      </c>
      <c r="F806" s="24">
        <v>99</v>
      </c>
      <c r="G806" s="94">
        <v>337.99</v>
      </c>
      <c r="H806" s="76"/>
      <c r="I806" s="79">
        <f t="shared" si="25"/>
        <v>0</v>
      </c>
      <c r="J806" s="78" t="str">
        <f t="shared" si="24"/>
        <v/>
      </c>
    </row>
    <row r="807" spans="1:10">
      <c r="A807" s="25">
        <v>806</v>
      </c>
      <c r="B807" s="25" t="s">
        <v>1</v>
      </c>
      <c r="C807" s="25" t="s">
        <v>10104</v>
      </c>
      <c r="D807" s="25" t="s">
        <v>10103</v>
      </c>
      <c r="E807" s="42">
        <v>14798</v>
      </c>
      <c r="F807" s="24">
        <v>5</v>
      </c>
      <c r="G807" s="94">
        <v>71.819999999999993</v>
      </c>
      <c r="H807" s="76"/>
      <c r="I807" s="79">
        <f t="shared" si="25"/>
        <v>0</v>
      </c>
      <c r="J807" s="78" t="str">
        <f t="shared" si="24"/>
        <v/>
      </c>
    </row>
    <row r="808" spans="1:10">
      <c r="A808" s="25">
        <v>807</v>
      </c>
      <c r="B808" s="25" t="s">
        <v>1</v>
      </c>
      <c r="C808" s="25" t="s">
        <v>13166</v>
      </c>
      <c r="D808" s="25" t="s">
        <v>13165</v>
      </c>
      <c r="E808" s="42">
        <v>27541</v>
      </c>
      <c r="F808" s="24">
        <v>125</v>
      </c>
      <c r="G808" s="94">
        <v>33.76</v>
      </c>
      <c r="H808" s="76"/>
      <c r="I808" s="79">
        <f t="shared" si="25"/>
        <v>0</v>
      </c>
      <c r="J808" s="78" t="str">
        <f t="shared" si="24"/>
        <v/>
      </c>
    </row>
    <row r="809" spans="1:10">
      <c r="A809" s="25">
        <v>808</v>
      </c>
      <c r="B809" s="25" t="s">
        <v>1</v>
      </c>
      <c r="C809" s="25" t="s">
        <v>13164</v>
      </c>
      <c r="D809" s="25" t="s">
        <v>13163</v>
      </c>
      <c r="E809" s="42">
        <v>26433</v>
      </c>
      <c r="F809" s="24">
        <v>20</v>
      </c>
      <c r="G809" s="94">
        <v>12.9</v>
      </c>
      <c r="H809" s="76"/>
      <c r="I809" s="79">
        <f t="shared" si="25"/>
        <v>0</v>
      </c>
      <c r="J809" s="78" t="str">
        <f t="shared" si="24"/>
        <v/>
      </c>
    </row>
    <row r="810" spans="1:10">
      <c r="A810" s="25">
        <v>821</v>
      </c>
      <c r="B810" s="25" t="s">
        <v>1</v>
      </c>
      <c r="C810" s="25" t="s">
        <v>13162</v>
      </c>
      <c r="D810" s="25" t="s">
        <v>13161</v>
      </c>
      <c r="E810" s="42">
        <v>99932</v>
      </c>
      <c r="F810" s="24">
        <v>5</v>
      </c>
      <c r="G810" s="94">
        <v>143.88</v>
      </c>
      <c r="H810" s="76"/>
      <c r="I810" s="79">
        <f t="shared" si="25"/>
        <v>0</v>
      </c>
      <c r="J810" s="78" t="str">
        <f t="shared" si="24"/>
        <v/>
      </c>
    </row>
    <row r="811" spans="1:10">
      <c r="A811" s="25">
        <v>823</v>
      </c>
      <c r="B811" s="25" t="s">
        <v>1</v>
      </c>
      <c r="C811" s="25" t="s">
        <v>13158</v>
      </c>
      <c r="D811" s="25" t="s">
        <v>115</v>
      </c>
      <c r="E811" s="42">
        <v>17419</v>
      </c>
      <c r="F811" s="24">
        <v>5</v>
      </c>
      <c r="G811" s="94">
        <v>346.64000000000004</v>
      </c>
      <c r="H811" s="76"/>
      <c r="I811" s="79">
        <f t="shared" si="25"/>
        <v>0</v>
      </c>
      <c r="J811" s="78" t="str">
        <f t="shared" si="24"/>
        <v/>
      </c>
    </row>
    <row r="812" spans="1:10">
      <c r="A812" s="25">
        <v>824</v>
      </c>
      <c r="B812" s="25" t="s">
        <v>1</v>
      </c>
      <c r="C812" s="25" t="s">
        <v>13157</v>
      </c>
      <c r="D812" s="25" t="s">
        <v>10625</v>
      </c>
      <c r="E812" s="42">
        <v>752</v>
      </c>
      <c r="F812" s="24">
        <v>23</v>
      </c>
      <c r="G812" s="94">
        <v>710.33</v>
      </c>
      <c r="H812" s="76"/>
      <c r="I812" s="79">
        <f t="shared" si="25"/>
        <v>0</v>
      </c>
      <c r="J812" s="78" t="str">
        <f t="shared" si="24"/>
        <v/>
      </c>
    </row>
    <row r="813" spans="1:10">
      <c r="A813" s="25">
        <v>825</v>
      </c>
      <c r="B813" s="25" t="s">
        <v>1</v>
      </c>
      <c r="C813" s="25" t="s">
        <v>13156</v>
      </c>
      <c r="D813" s="25" t="s">
        <v>13155</v>
      </c>
      <c r="E813" s="42" t="s">
        <v>13154</v>
      </c>
      <c r="F813" s="24">
        <v>11</v>
      </c>
      <c r="G813" s="94">
        <v>7.6099999999999994</v>
      </c>
      <c r="H813" s="76"/>
      <c r="I813" s="79">
        <f t="shared" si="25"/>
        <v>0</v>
      </c>
      <c r="J813" s="78" t="str">
        <f t="shared" si="24"/>
        <v/>
      </c>
    </row>
    <row r="814" spans="1:10">
      <c r="A814" s="25">
        <v>826</v>
      </c>
      <c r="B814" s="25" t="s">
        <v>1</v>
      </c>
      <c r="C814" s="25" t="s">
        <v>13153</v>
      </c>
      <c r="D814" s="25" t="s">
        <v>1426</v>
      </c>
      <c r="E814" s="42" t="s">
        <v>3117</v>
      </c>
      <c r="F814" s="24">
        <v>97</v>
      </c>
      <c r="G814" s="94">
        <v>17.149999999999999</v>
      </c>
      <c r="H814" s="76"/>
      <c r="I814" s="79">
        <f t="shared" si="25"/>
        <v>0</v>
      </c>
      <c r="J814" s="78" t="str">
        <f t="shared" si="24"/>
        <v/>
      </c>
    </row>
    <row r="815" spans="1:10">
      <c r="A815" s="25">
        <v>827</v>
      </c>
      <c r="B815" s="25" t="s">
        <v>1</v>
      </c>
      <c r="C815" s="25" t="s">
        <v>13152</v>
      </c>
      <c r="D815" s="25" t="s">
        <v>1426</v>
      </c>
      <c r="E815" s="42" t="s">
        <v>3117</v>
      </c>
      <c r="F815" s="24">
        <v>97</v>
      </c>
      <c r="G815" s="94">
        <v>25.16</v>
      </c>
      <c r="H815" s="76"/>
      <c r="I815" s="79">
        <f t="shared" si="25"/>
        <v>0</v>
      </c>
      <c r="J815" s="78" t="str">
        <f t="shared" si="24"/>
        <v/>
      </c>
    </row>
    <row r="816" spans="1:10">
      <c r="A816" s="25">
        <v>828</v>
      </c>
      <c r="B816" s="25" t="s">
        <v>1</v>
      </c>
      <c r="C816" s="25" t="s">
        <v>13151</v>
      </c>
      <c r="D816" s="25" t="s">
        <v>2422</v>
      </c>
      <c r="E816" s="42">
        <v>40920</v>
      </c>
      <c r="F816" s="24">
        <v>5</v>
      </c>
      <c r="G816" s="94">
        <v>44.95</v>
      </c>
      <c r="H816" s="76"/>
      <c r="I816" s="79">
        <f t="shared" si="25"/>
        <v>0</v>
      </c>
      <c r="J816" s="78" t="str">
        <f t="shared" si="24"/>
        <v/>
      </c>
    </row>
    <row r="817" spans="1:10">
      <c r="A817" s="25">
        <v>829</v>
      </c>
      <c r="B817" s="25" t="s">
        <v>1</v>
      </c>
      <c r="C817" s="25" t="s">
        <v>13150</v>
      </c>
      <c r="D817" s="25" t="s">
        <v>13149</v>
      </c>
      <c r="E817" s="42">
        <v>26433</v>
      </c>
      <c r="F817" s="24">
        <v>5</v>
      </c>
      <c r="G817" s="94">
        <v>258</v>
      </c>
      <c r="H817" s="76"/>
      <c r="I817" s="79">
        <f t="shared" si="25"/>
        <v>0</v>
      </c>
      <c r="J817" s="78" t="str">
        <f t="shared" si="24"/>
        <v/>
      </c>
    </row>
    <row r="818" spans="1:10">
      <c r="A818" s="25">
        <v>830</v>
      </c>
      <c r="B818" s="25" t="s">
        <v>1</v>
      </c>
      <c r="C818" s="25" t="s">
        <v>13148</v>
      </c>
      <c r="D818" s="25" t="s">
        <v>12894</v>
      </c>
      <c r="E818" s="42">
        <v>99515</v>
      </c>
      <c r="F818" s="24">
        <v>5</v>
      </c>
      <c r="G818" s="94">
        <v>62.74</v>
      </c>
      <c r="H818" s="76"/>
      <c r="I818" s="79">
        <f t="shared" si="25"/>
        <v>0</v>
      </c>
      <c r="J818" s="78" t="str">
        <f t="shared" si="24"/>
        <v/>
      </c>
    </row>
    <row r="819" spans="1:10">
      <c r="A819" s="25">
        <v>831</v>
      </c>
      <c r="B819" s="25" t="s">
        <v>1</v>
      </c>
      <c r="C819" s="25" t="s">
        <v>13147</v>
      </c>
      <c r="D819" s="25" t="s">
        <v>971</v>
      </c>
      <c r="E819" s="42">
        <v>74364</v>
      </c>
      <c r="F819" s="24">
        <v>48</v>
      </c>
      <c r="G819" s="94">
        <v>15.44</v>
      </c>
      <c r="H819" s="76"/>
      <c r="I819" s="79">
        <f t="shared" si="25"/>
        <v>0</v>
      </c>
      <c r="J819" s="78" t="str">
        <f t="shared" si="24"/>
        <v/>
      </c>
    </row>
    <row r="820" spans="1:10">
      <c r="A820" s="25">
        <v>832</v>
      </c>
      <c r="B820" s="25" t="s">
        <v>1</v>
      </c>
      <c r="C820" s="25" t="s">
        <v>13146</v>
      </c>
      <c r="D820" s="25" t="s">
        <v>256</v>
      </c>
      <c r="E820" s="42" t="s">
        <v>4012</v>
      </c>
      <c r="F820" s="24">
        <v>38</v>
      </c>
      <c r="G820" s="94">
        <v>8.1933333333333334</v>
      </c>
      <c r="H820" s="76"/>
      <c r="I820" s="79">
        <f t="shared" si="25"/>
        <v>0</v>
      </c>
      <c r="J820" s="78" t="str">
        <f t="shared" si="24"/>
        <v/>
      </c>
    </row>
    <row r="821" spans="1:10">
      <c r="A821" s="25">
        <v>833</v>
      </c>
      <c r="B821" s="25" t="s">
        <v>1</v>
      </c>
      <c r="C821" s="25" t="s">
        <v>13145</v>
      </c>
      <c r="D821" s="25" t="s">
        <v>13143</v>
      </c>
      <c r="E821" s="42">
        <v>26433</v>
      </c>
      <c r="F821" s="24">
        <v>17</v>
      </c>
      <c r="G821" s="94">
        <v>1025</v>
      </c>
      <c r="H821" s="76"/>
      <c r="I821" s="79">
        <f t="shared" si="25"/>
        <v>0</v>
      </c>
      <c r="J821" s="78" t="str">
        <f t="shared" si="24"/>
        <v/>
      </c>
    </row>
    <row r="822" spans="1:10">
      <c r="A822" s="25">
        <v>834</v>
      </c>
      <c r="B822" s="25" t="s">
        <v>1</v>
      </c>
      <c r="C822" s="25" t="s">
        <v>13144</v>
      </c>
      <c r="D822" s="25" t="s">
        <v>13143</v>
      </c>
      <c r="E822" s="42">
        <v>26433</v>
      </c>
      <c r="F822" s="24">
        <v>43</v>
      </c>
      <c r="G822" s="94">
        <v>404.79</v>
      </c>
      <c r="H822" s="76"/>
      <c r="I822" s="79">
        <f t="shared" si="25"/>
        <v>0</v>
      </c>
      <c r="J822" s="78" t="str">
        <f t="shared" si="24"/>
        <v/>
      </c>
    </row>
    <row r="823" spans="1:10">
      <c r="A823" s="25">
        <v>835</v>
      </c>
      <c r="B823" s="25" t="s">
        <v>1</v>
      </c>
      <c r="C823" s="25" t="s">
        <v>13142</v>
      </c>
      <c r="D823" s="25" t="s">
        <v>13141</v>
      </c>
      <c r="E823" s="42">
        <v>26433</v>
      </c>
      <c r="F823" s="24">
        <v>48</v>
      </c>
      <c r="G823" s="94">
        <v>469.52</v>
      </c>
      <c r="H823" s="76"/>
      <c r="I823" s="79">
        <f t="shared" si="25"/>
        <v>0</v>
      </c>
      <c r="J823" s="78" t="str">
        <f t="shared" si="24"/>
        <v/>
      </c>
    </row>
    <row r="824" spans="1:10">
      <c r="A824" s="25">
        <v>836</v>
      </c>
      <c r="B824" s="25" t="s">
        <v>1</v>
      </c>
      <c r="C824" s="25" t="s">
        <v>13140</v>
      </c>
      <c r="D824" s="25" t="s">
        <v>13139</v>
      </c>
      <c r="E824" s="42">
        <v>26433</v>
      </c>
      <c r="F824" s="24">
        <v>7</v>
      </c>
      <c r="G824" s="94">
        <v>199.99</v>
      </c>
      <c r="H824" s="76"/>
      <c r="I824" s="79">
        <f t="shared" si="25"/>
        <v>0</v>
      </c>
      <c r="J824" s="78" t="str">
        <f t="shared" si="24"/>
        <v/>
      </c>
    </row>
    <row r="825" spans="1:10">
      <c r="A825" s="25">
        <v>837</v>
      </c>
      <c r="B825" s="25" t="s">
        <v>1</v>
      </c>
      <c r="C825" s="25" t="s">
        <v>13138</v>
      </c>
      <c r="D825" s="25" t="s">
        <v>12495</v>
      </c>
      <c r="E825" s="42">
        <v>26433</v>
      </c>
      <c r="F825" s="24">
        <v>72</v>
      </c>
      <c r="G825" s="94">
        <v>245</v>
      </c>
      <c r="H825" s="76"/>
      <c r="I825" s="79">
        <f t="shared" si="25"/>
        <v>0</v>
      </c>
      <c r="J825" s="78" t="str">
        <f t="shared" si="24"/>
        <v/>
      </c>
    </row>
    <row r="826" spans="1:10">
      <c r="A826" s="25">
        <v>838</v>
      </c>
      <c r="B826" s="25" t="s">
        <v>1</v>
      </c>
      <c r="C826" s="25" t="s">
        <v>13137</v>
      </c>
      <c r="D826" s="25" t="s">
        <v>690</v>
      </c>
      <c r="E826" s="42" t="s">
        <v>4012</v>
      </c>
      <c r="F826" s="24">
        <v>40</v>
      </c>
      <c r="G826" s="94">
        <v>1.56</v>
      </c>
      <c r="H826" s="76"/>
      <c r="I826" s="79">
        <f t="shared" si="25"/>
        <v>0</v>
      </c>
      <c r="J826" s="78" t="str">
        <f t="shared" si="24"/>
        <v/>
      </c>
    </row>
    <row r="827" spans="1:10">
      <c r="A827" s="25">
        <v>839</v>
      </c>
      <c r="B827" s="25" t="s">
        <v>1</v>
      </c>
      <c r="C827" s="25" t="s">
        <v>13136</v>
      </c>
      <c r="D827" s="25" t="s">
        <v>13135</v>
      </c>
      <c r="E827" s="42">
        <v>26433</v>
      </c>
      <c r="F827" s="24">
        <v>68</v>
      </c>
      <c r="G827" s="94">
        <v>18</v>
      </c>
      <c r="H827" s="76"/>
      <c r="I827" s="79">
        <f t="shared" si="25"/>
        <v>0</v>
      </c>
      <c r="J827" s="78" t="str">
        <f t="shared" si="24"/>
        <v/>
      </c>
    </row>
    <row r="828" spans="1:10">
      <c r="A828" s="25">
        <v>840</v>
      </c>
      <c r="B828" s="25" t="s">
        <v>1</v>
      </c>
      <c r="C828" s="25" t="s">
        <v>4398</v>
      </c>
      <c r="D828" s="25" t="s">
        <v>10079</v>
      </c>
      <c r="E828" s="42">
        <v>26433</v>
      </c>
      <c r="F828" s="24">
        <v>73</v>
      </c>
      <c r="G828" s="94">
        <v>4</v>
      </c>
      <c r="H828" s="76"/>
      <c r="I828" s="79">
        <f t="shared" si="25"/>
        <v>0</v>
      </c>
      <c r="J828" s="78" t="str">
        <f t="shared" si="24"/>
        <v/>
      </c>
    </row>
    <row r="829" spans="1:10">
      <c r="A829" s="25">
        <v>841</v>
      </c>
      <c r="B829" s="25" t="s">
        <v>1</v>
      </c>
      <c r="C829" s="25" t="s">
        <v>4387</v>
      </c>
      <c r="D829" s="25" t="s">
        <v>13134</v>
      </c>
      <c r="E829" s="42">
        <v>83014</v>
      </c>
      <c r="F829" s="24">
        <v>5</v>
      </c>
      <c r="G829" s="94">
        <v>340</v>
      </c>
      <c r="H829" s="76"/>
      <c r="I829" s="79">
        <f t="shared" si="25"/>
        <v>0</v>
      </c>
      <c r="J829" s="78" t="str">
        <f t="shared" si="24"/>
        <v/>
      </c>
    </row>
    <row r="830" spans="1:10">
      <c r="A830" s="25">
        <v>842</v>
      </c>
      <c r="B830" s="25" t="s">
        <v>1</v>
      </c>
      <c r="C830" s="25" t="s">
        <v>13133</v>
      </c>
      <c r="D830" s="25" t="s">
        <v>13132</v>
      </c>
      <c r="E830" s="42">
        <v>54395</v>
      </c>
      <c r="F830" s="24">
        <v>43</v>
      </c>
      <c r="G830" s="94">
        <v>771.2</v>
      </c>
      <c r="H830" s="76"/>
      <c r="I830" s="79">
        <f t="shared" si="25"/>
        <v>0</v>
      </c>
      <c r="J830" s="78" t="str">
        <f t="shared" si="24"/>
        <v/>
      </c>
    </row>
    <row r="831" spans="1:10">
      <c r="A831" s="25">
        <v>843</v>
      </c>
      <c r="B831" s="25" t="s">
        <v>1</v>
      </c>
      <c r="C831" s="25" t="s">
        <v>13131</v>
      </c>
      <c r="D831" s="25" t="s">
        <v>315</v>
      </c>
      <c r="E831" s="42">
        <v>99251</v>
      </c>
      <c r="F831" s="24">
        <v>30</v>
      </c>
      <c r="G831" s="94">
        <v>12.12</v>
      </c>
      <c r="H831" s="76"/>
      <c r="I831" s="79">
        <f t="shared" si="25"/>
        <v>0</v>
      </c>
      <c r="J831" s="78" t="str">
        <f t="shared" si="24"/>
        <v/>
      </c>
    </row>
    <row r="832" spans="1:10">
      <c r="A832" s="25">
        <v>844</v>
      </c>
      <c r="B832" s="25" t="s">
        <v>1</v>
      </c>
      <c r="C832" s="25" t="s">
        <v>13130</v>
      </c>
      <c r="D832" s="25" t="s">
        <v>13129</v>
      </c>
      <c r="E832" s="42">
        <v>97427</v>
      </c>
      <c r="F832" s="24">
        <v>20</v>
      </c>
      <c r="G832" s="94">
        <v>7.0333333333333341</v>
      </c>
      <c r="H832" s="76"/>
      <c r="I832" s="79">
        <f t="shared" si="25"/>
        <v>0</v>
      </c>
      <c r="J832" s="78" t="str">
        <f t="shared" si="24"/>
        <v/>
      </c>
    </row>
    <row r="833" spans="1:10">
      <c r="A833" s="25">
        <v>845</v>
      </c>
      <c r="B833" s="25" t="s">
        <v>1</v>
      </c>
      <c r="C833" s="25" t="s">
        <v>13128</v>
      </c>
      <c r="D833" s="25" t="s">
        <v>13127</v>
      </c>
      <c r="E833" s="42">
        <v>60240</v>
      </c>
      <c r="F833" s="24">
        <v>33</v>
      </c>
      <c r="G833" s="94">
        <v>12.29</v>
      </c>
      <c r="H833" s="76"/>
      <c r="I833" s="79">
        <f t="shared" si="25"/>
        <v>0</v>
      </c>
      <c r="J833" s="78" t="str">
        <f t="shared" si="24"/>
        <v/>
      </c>
    </row>
    <row r="834" spans="1:10">
      <c r="A834" s="25">
        <v>846</v>
      </c>
      <c r="B834" s="25" t="s">
        <v>1</v>
      </c>
      <c r="C834" s="25" t="s">
        <v>13126</v>
      </c>
      <c r="D834" s="25" t="s">
        <v>641</v>
      </c>
      <c r="E834" s="42" t="s">
        <v>13109</v>
      </c>
      <c r="F834" s="24">
        <v>8</v>
      </c>
      <c r="G834" s="94">
        <v>22.22</v>
      </c>
      <c r="H834" s="76"/>
      <c r="I834" s="79">
        <f t="shared" si="25"/>
        <v>0</v>
      </c>
      <c r="J834" s="78" t="str">
        <f t="shared" ref="J834:J897" si="26">IF(H:H&gt;G:G, "Above Estimated Unit Price", "")</f>
        <v/>
      </c>
    </row>
    <row r="835" spans="1:10">
      <c r="A835" s="25">
        <v>847</v>
      </c>
      <c r="B835" s="25" t="s">
        <v>1</v>
      </c>
      <c r="C835" s="25" t="s">
        <v>4359</v>
      </c>
      <c r="D835" s="25" t="s">
        <v>214</v>
      </c>
      <c r="E835" s="42">
        <v>75237</v>
      </c>
      <c r="F835" s="24">
        <v>12</v>
      </c>
      <c r="G835" s="94">
        <v>20.786666666666665</v>
      </c>
      <c r="H835" s="76"/>
      <c r="I835" s="79">
        <f t="shared" ref="I835:I898" si="27">H835*F835</f>
        <v>0</v>
      </c>
      <c r="J835" s="78" t="str">
        <f t="shared" si="26"/>
        <v/>
      </c>
    </row>
    <row r="836" spans="1:10">
      <c r="A836" s="25">
        <v>848</v>
      </c>
      <c r="B836" s="25" t="s">
        <v>1</v>
      </c>
      <c r="C836" s="25" t="s">
        <v>4358</v>
      </c>
      <c r="D836" s="25" t="s">
        <v>214</v>
      </c>
      <c r="E836" s="42" t="s">
        <v>4351</v>
      </c>
      <c r="F836" s="24">
        <v>5</v>
      </c>
      <c r="G836" s="94">
        <v>50.06</v>
      </c>
      <c r="H836" s="76"/>
      <c r="I836" s="79">
        <f t="shared" si="27"/>
        <v>0</v>
      </c>
      <c r="J836" s="78" t="str">
        <f t="shared" si="26"/>
        <v/>
      </c>
    </row>
    <row r="837" spans="1:10">
      <c r="A837" s="25">
        <v>849</v>
      </c>
      <c r="B837" s="25" t="s">
        <v>1</v>
      </c>
      <c r="C837" s="25" t="s">
        <v>13125</v>
      </c>
      <c r="D837" s="25" t="s">
        <v>690</v>
      </c>
      <c r="E837" s="42">
        <v>15653</v>
      </c>
      <c r="F837" s="24">
        <v>5</v>
      </c>
      <c r="G837" s="94">
        <v>59.610000000000007</v>
      </c>
      <c r="H837" s="76"/>
      <c r="I837" s="79">
        <f t="shared" si="27"/>
        <v>0</v>
      </c>
      <c r="J837" s="78" t="str">
        <f t="shared" si="26"/>
        <v/>
      </c>
    </row>
    <row r="838" spans="1:10">
      <c r="A838" s="25">
        <v>850</v>
      </c>
      <c r="B838" s="25" t="s">
        <v>1</v>
      </c>
      <c r="C838" s="25" t="s">
        <v>13124</v>
      </c>
      <c r="D838" s="25" t="s">
        <v>11765</v>
      </c>
      <c r="E838" s="42" t="s">
        <v>13109</v>
      </c>
      <c r="F838" s="24">
        <v>5</v>
      </c>
      <c r="G838" s="94">
        <v>166</v>
      </c>
      <c r="H838" s="76"/>
      <c r="I838" s="79">
        <f t="shared" si="27"/>
        <v>0</v>
      </c>
      <c r="J838" s="78" t="str">
        <f t="shared" si="26"/>
        <v/>
      </c>
    </row>
    <row r="839" spans="1:10">
      <c r="A839" s="25">
        <v>851</v>
      </c>
      <c r="B839" s="25" t="s">
        <v>1</v>
      </c>
      <c r="C839" s="25" t="s">
        <v>13123</v>
      </c>
      <c r="D839" s="25" t="s">
        <v>13122</v>
      </c>
      <c r="E839" s="42" t="s">
        <v>13109</v>
      </c>
      <c r="F839" s="24">
        <v>5</v>
      </c>
      <c r="G839" s="94">
        <v>865.44</v>
      </c>
      <c r="H839" s="76"/>
      <c r="I839" s="79">
        <f t="shared" si="27"/>
        <v>0</v>
      </c>
      <c r="J839" s="78" t="str">
        <f t="shared" si="26"/>
        <v/>
      </c>
    </row>
    <row r="840" spans="1:10">
      <c r="A840" s="25">
        <v>852</v>
      </c>
      <c r="B840" s="25" t="s">
        <v>1</v>
      </c>
      <c r="C840" s="25" t="s">
        <v>13121</v>
      </c>
      <c r="D840" s="25" t="s">
        <v>13120</v>
      </c>
      <c r="E840" s="42" t="s">
        <v>100</v>
      </c>
      <c r="F840" s="24">
        <v>5</v>
      </c>
      <c r="G840" s="94">
        <v>1840</v>
      </c>
      <c r="H840" s="76"/>
      <c r="I840" s="79">
        <f t="shared" si="27"/>
        <v>0</v>
      </c>
      <c r="J840" s="78" t="str">
        <f t="shared" si="26"/>
        <v/>
      </c>
    </row>
    <row r="841" spans="1:10">
      <c r="A841" s="25">
        <v>853</v>
      </c>
      <c r="B841" s="25" t="s">
        <v>1</v>
      </c>
      <c r="C841" s="25" t="s">
        <v>13119</v>
      </c>
      <c r="D841" s="25" t="s">
        <v>13118</v>
      </c>
      <c r="E841" s="42" t="s">
        <v>100</v>
      </c>
      <c r="F841" s="24">
        <v>5</v>
      </c>
      <c r="G841" s="94">
        <v>1135</v>
      </c>
      <c r="H841" s="76"/>
      <c r="I841" s="79">
        <f t="shared" si="27"/>
        <v>0</v>
      </c>
      <c r="J841" s="78" t="str">
        <f t="shared" si="26"/>
        <v/>
      </c>
    </row>
    <row r="842" spans="1:10">
      <c r="A842" s="25">
        <v>854</v>
      </c>
      <c r="B842" s="25" t="s">
        <v>1</v>
      </c>
      <c r="C842" s="25" t="s">
        <v>13117</v>
      </c>
      <c r="D842" s="25" t="s">
        <v>13116</v>
      </c>
      <c r="E842" s="42">
        <v>56705</v>
      </c>
      <c r="F842" s="24">
        <v>5</v>
      </c>
      <c r="G842" s="94">
        <v>8105</v>
      </c>
      <c r="H842" s="76"/>
      <c r="I842" s="79">
        <f t="shared" si="27"/>
        <v>0</v>
      </c>
      <c r="J842" s="78" t="str">
        <f t="shared" si="26"/>
        <v/>
      </c>
    </row>
    <row r="843" spans="1:10">
      <c r="A843" s="25">
        <v>855</v>
      </c>
      <c r="B843" s="25" t="s">
        <v>1</v>
      </c>
      <c r="C843" s="25" t="s">
        <v>13115</v>
      </c>
      <c r="D843" s="25" t="s">
        <v>13114</v>
      </c>
      <c r="E843" s="42">
        <v>56705</v>
      </c>
      <c r="F843" s="24">
        <v>5</v>
      </c>
      <c r="G843" s="94">
        <v>3695.06</v>
      </c>
      <c r="H843" s="76"/>
      <c r="I843" s="79">
        <f t="shared" si="27"/>
        <v>0</v>
      </c>
      <c r="J843" s="78" t="str">
        <f t="shared" si="26"/>
        <v/>
      </c>
    </row>
    <row r="844" spans="1:10">
      <c r="A844" s="25">
        <v>856</v>
      </c>
      <c r="B844" s="25" t="s">
        <v>1</v>
      </c>
      <c r="C844" s="25" t="s">
        <v>13113</v>
      </c>
      <c r="D844" s="25" t="s">
        <v>13112</v>
      </c>
      <c r="E844" s="42" t="s">
        <v>100</v>
      </c>
      <c r="F844" s="24">
        <v>5</v>
      </c>
      <c r="G844" s="94">
        <v>1599.75</v>
      </c>
      <c r="H844" s="76"/>
      <c r="I844" s="79">
        <f t="shared" si="27"/>
        <v>0</v>
      </c>
      <c r="J844" s="78" t="str">
        <f t="shared" si="26"/>
        <v/>
      </c>
    </row>
    <row r="845" spans="1:10">
      <c r="A845" s="25">
        <v>857</v>
      </c>
      <c r="B845" s="25" t="s">
        <v>1</v>
      </c>
      <c r="C845" s="25" t="s">
        <v>13111</v>
      </c>
      <c r="D845" s="25" t="s">
        <v>13110</v>
      </c>
      <c r="E845" s="42" t="s">
        <v>13109</v>
      </c>
      <c r="F845" s="24">
        <v>11</v>
      </c>
      <c r="G845" s="94">
        <v>269.33</v>
      </c>
      <c r="H845" s="76"/>
      <c r="I845" s="79">
        <f t="shared" si="27"/>
        <v>0</v>
      </c>
      <c r="J845" s="78" t="str">
        <f t="shared" si="26"/>
        <v/>
      </c>
    </row>
    <row r="846" spans="1:10">
      <c r="A846" s="25">
        <v>858</v>
      </c>
      <c r="B846" s="25" t="s">
        <v>1</v>
      </c>
      <c r="C846" s="25" t="s">
        <v>13108</v>
      </c>
      <c r="D846" s="25" t="s">
        <v>10528</v>
      </c>
      <c r="E846" s="42" t="s">
        <v>100</v>
      </c>
      <c r="F846" s="24">
        <v>12</v>
      </c>
      <c r="G846" s="94">
        <v>1200</v>
      </c>
      <c r="H846" s="76"/>
      <c r="I846" s="79">
        <f t="shared" si="27"/>
        <v>0</v>
      </c>
      <c r="J846" s="78" t="str">
        <f t="shared" si="26"/>
        <v/>
      </c>
    </row>
    <row r="847" spans="1:10">
      <c r="A847" s="25">
        <v>859</v>
      </c>
      <c r="B847" s="25" t="s">
        <v>1</v>
      </c>
      <c r="C847" s="25" t="s">
        <v>13107</v>
      </c>
      <c r="D847" s="25" t="s">
        <v>818</v>
      </c>
      <c r="E847" s="42">
        <v>73134</v>
      </c>
      <c r="F847" s="24">
        <v>6</v>
      </c>
      <c r="G847" s="94">
        <v>159</v>
      </c>
      <c r="H847" s="76"/>
      <c r="I847" s="79">
        <f t="shared" si="27"/>
        <v>0</v>
      </c>
      <c r="J847" s="78" t="str">
        <f t="shared" si="26"/>
        <v/>
      </c>
    </row>
    <row r="848" spans="1:10">
      <c r="A848" s="25">
        <v>860</v>
      </c>
      <c r="B848" s="25" t="s">
        <v>1</v>
      </c>
      <c r="C848" s="25" t="s">
        <v>13106</v>
      </c>
      <c r="D848" s="25" t="s">
        <v>13105</v>
      </c>
      <c r="E848" s="42">
        <v>73197</v>
      </c>
      <c r="F848" s="24">
        <v>98</v>
      </c>
      <c r="G848" s="94">
        <v>2.16</v>
      </c>
      <c r="H848" s="76"/>
      <c r="I848" s="79">
        <f t="shared" si="27"/>
        <v>0</v>
      </c>
      <c r="J848" s="78" t="str">
        <f t="shared" si="26"/>
        <v/>
      </c>
    </row>
    <row r="849" spans="1:10">
      <c r="A849" s="25">
        <v>861</v>
      </c>
      <c r="B849" s="25" t="s">
        <v>1</v>
      </c>
      <c r="C849" s="25" t="s">
        <v>13104</v>
      </c>
      <c r="D849" s="25" t="s">
        <v>10052</v>
      </c>
      <c r="E849" s="42">
        <v>73197</v>
      </c>
      <c r="F849" s="24">
        <v>280</v>
      </c>
      <c r="G849" s="94">
        <v>0.34</v>
      </c>
      <c r="H849" s="76"/>
      <c r="I849" s="79">
        <f t="shared" si="27"/>
        <v>0</v>
      </c>
      <c r="J849" s="78" t="str">
        <f t="shared" si="26"/>
        <v/>
      </c>
    </row>
    <row r="850" spans="1:10">
      <c r="A850" s="25">
        <v>862</v>
      </c>
      <c r="B850" s="25" t="s">
        <v>1</v>
      </c>
      <c r="C850" s="25" t="s">
        <v>4313</v>
      </c>
      <c r="D850" s="25" t="s">
        <v>818</v>
      </c>
      <c r="E850" s="42">
        <v>73134</v>
      </c>
      <c r="F850" s="24">
        <v>38</v>
      </c>
      <c r="G850" s="94">
        <v>140.14666666666668</v>
      </c>
      <c r="H850" s="76"/>
      <c r="I850" s="79">
        <f t="shared" si="27"/>
        <v>0</v>
      </c>
      <c r="J850" s="78" t="str">
        <f t="shared" si="26"/>
        <v/>
      </c>
    </row>
    <row r="851" spans="1:10">
      <c r="A851" s="25">
        <v>863</v>
      </c>
      <c r="B851" s="25" t="s">
        <v>1</v>
      </c>
      <c r="C851" s="25" t="s">
        <v>4313</v>
      </c>
      <c r="D851" s="25" t="s">
        <v>818</v>
      </c>
      <c r="E851" s="42">
        <v>198</v>
      </c>
      <c r="F851" s="24">
        <v>12</v>
      </c>
      <c r="G851" s="94">
        <v>145.24333333333334</v>
      </c>
      <c r="H851" s="76"/>
      <c r="I851" s="79">
        <f t="shared" si="27"/>
        <v>0</v>
      </c>
      <c r="J851" s="78" t="str">
        <f t="shared" si="26"/>
        <v/>
      </c>
    </row>
    <row r="852" spans="1:10">
      <c r="A852" s="25">
        <v>864</v>
      </c>
      <c r="B852" s="25" t="s">
        <v>1</v>
      </c>
      <c r="C852" s="25" t="s">
        <v>13103</v>
      </c>
      <c r="D852" s="25" t="s">
        <v>2412</v>
      </c>
      <c r="E852" s="42" t="s">
        <v>7742</v>
      </c>
      <c r="F852" s="24">
        <v>242</v>
      </c>
      <c r="G852" s="94">
        <v>13.766666666666666</v>
      </c>
      <c r="H852" s="76"/>
      <c r="I852" s="79">
        <f t="shared" si="27"/>
        <v>0</v>
      </c>
      <c r="J852" s="78" t="str">
        <f t="shared" si="26"/>
        <v/>
      </c>
    </row>
    <row r="853" spans="1:10">
      <c r="A853" s="25">
        <v>865</v>
      </c>
      <c r="B853" s="25" t="s">
        <v>1</v>
      </c>
      <c r="C853" s="25" t="s">
        <v>4308</v>
      </c>
      <c r="D853" s="25" t="s">
        <v>214</v>
      </c>
      <c r="E853" s="42">
        <v>15653</v>
      </c>
      <c r="F853" s="24">
        <v>20</v>
      </c>
      <c r="G853" s="94">
        <v>2.7633333333333332</v>
      </c>
      <c r="H853" s="76"/>
      <c r="I853" s="79">
        <f t="shared" si="27"/>
        <v>0</v>
      </c>
      <c r="J853" s="78" t="str">
        <f t="shared" si="26"/>
        <v/>
      </c>
    </row>
    <row r="854" spans="1:10">
      <c r="A854" s="25">
        <v>866</v>
      </c>
      <c r="B854" s="25" t="s">
        <v>1</v>
      </c>
      <c r="C854" s="25" t="s">
        <v>13102</v>
      </c>
      <c r="D854" s="25" t="s">
        <v>51</v>
      </c>
      <c r="E854" s="42" t="s">
        <v>13101</v>
      </c>
      <c r="F854" s="24">
        <v>5</v>
      </c>
      <c r="G854" s="94">
        <v>34.6</v>
      </c>
      <c r="H854" s="76"/>
      <c r="I854" s="79">
        <f t="shared" si="27"/>
        <v>0</v>
      </c>
      <c r="J854" s="78" t="str">
        <f t="shared" si="26"/>
        <v/>
      </c>
    </row>
    <row r="855" spans="1:10">
      <c r="A855" s="25">
        <v>867</v>
      </c>
      <c r="B855" s="25" t="s">
        <v>1</v>
      </c>
      <c r="C855" s="25" t="s">
        <v>13100</v>
      </c>
      <c r="D855" s="25" t="s">
        <v>12932</v>
      </c>
      <c r="E855" s="42" t="s">
        <v>1955</v>
      </c>
      <c r="F855" s="24">
        <v>5</v>
      </c>
      <c r="G855" s="94">
        <v>436.25</v>
      </c>
      <c r="H855" s="76"/>
      <c r="I855" s="79">
        <f t="shared" si="27"/>
        <v>0</v>
      </c>
      <c r="J855" s="78" t="str">
        <f t="shared" si="26"/>
        <v/>
      </c>
    </row>
    <row r="856" spans="1:10">
      <c r="A856" s="25">
        <v>868</v>
      </c>
      <c r="B856" s="25" t="s">
        <v>1</v>
      </c>
      <c r="C856" s="25" t="s">
        <v>13099</v>
      </c>
      <c r="D856" s="25" t="s">
        <v>13098</v>
      </c>
      <c r="E856" s="42" t="s">
        <v>3117</v>
      </c>
      <c r="F856" s="24">
        <v>5</v>
      </c>
      <c r="G856" s="94">
        <v>40</v>
      </c>
      <c r="H856" s="76"/>
      <c r="I856" s="79">
        <f t="shared" si="27"/>
        <v>0</v>
      </c>
      <c r="J856" s="78" t="str">
        <f t="shared" si="26"/>
        <v/>
      </c>
    </row>
    <row r="857" spans="1:10">
      <c r="A857" s="25">
        <v>869</v>
      </c>
      <c r="B857" s="25" t="s">
        <v>1</v>
      </c>
      <c r="C857" s="25" t="s">
        <v>13097</v>
      </c>
      <c r="D857" s="25" t="s">
        <v>12932</v>
      </c>
      <c r="E857" s="42" t="s">
        <v>13096</v>
      </c>
      <c r="F857" s="24">
        <v>5</v>
      </c>
      <c r="G857" s="94">
        <v>82.69</v>
      </c>
      <c r="H857" s="76"/>
      <c r="I857" s="79">
        <f t="shared" si="27"/>
        <v>0</v>
      </c>
      <c r="J857" s="78" t="str">
        <f t="shared" si="26"/>
        <v/>
      </c>
    </row>
    <row r="858" spans="1:10">
      <c r="A858" s="25">
        <v>870</v>
      </c>
      <c r="B858" s="25" t="s">
        <v>1</v>
      </c>
      <c r="C858" s="25" t="s">
        <v>13095</v>
      </c>
      <c r="D858" s="25" t="s">
        <v>104</v>
      </c>
      <c r="E858" s="42">
        <v>76005</v>
      </c>
      <c r="F858" s="24">
        <v>12</v>
      </c>
      <c r="G858" s="94">
        <v>32.97</v>
      </c>
      <c r="H858" s="76"/>
      <c r="I858" s="79">
        <f t="shared" si="27"/>
        <v>0</v>
      </c>
      <c r="J858" s="78" t="str">
        <f t="shared" si="26"/>
        <v/>
      </c>
    </row>
    <row r="859" spans="1:10">
      <c r="A859" s="25">
        <v>871</v>
      </c>
      <c r="B859" s="25" t="s">
        <v>1</v>
      </c>
      <c r="C859" s="25" t="s">
        <v>12196</v>
      </c>
      <c r="D859" s="25" t="s">
        <v>12195</v>
      </c>
      <c r="E859" s="42">
        <v>70847</v>
      </c>
      <c r="F859" s="24">
        <v>42</v>
      </c>
      <c r="G859" s="94">
        <v>1.21</v>
      </c>
      <c r="H859" s="76"/>
      <c r="I859" s="79">
        <f t="shared" si="27"/>
        <v>0</v>
      </c>
      <c r="J859" s="78" t="str">
        <f t="shared" si="26"/>
        <v/>
      </c>
    </row>
    <row r="860" spans="1:10">
      <c r="A860" s="25">
        <v>872</v>
      </c>
      <c r="B860" s="25" t="s">
        <v>1</v>
      </c>
      <c r="C860" s="25" t="s">
        <v>13094</v>
      </c>
      <c r="D860" s="25" t="s">
        <v>12721</v>
      </c>
      <c r="E860" s="42">
        <v>60380</v>
      </c>
      <c r="F860" s="24">
        <v>105</v>
      </c>
      <c r="G860" s="94">
        <v>12.18</v>
      </c>
      <c r="H860" s="76"/>
      <c r="I860" s="79">
        <f t="shared" si="27"/>
        <v>0</v>
      </c>
      <c r="J860" s="78" t="str">
        <f t="shared" si="26"/>
        <v/>
      </c>
    </row>
    <row r="861" spans="1:10">
      <c r="A861" s="25">
        <v>873</v>
      </c>
      <c r="B861" s="25" t="s">
        <v>1</v>
      </c>
      <c r="C861" s="25" t="s">
        <v>13093</v>
      </c>
      <c r="D861" s="25" t="s">
        <v>79</v>
      </c>
      <c r="E861" s="42">
        <v>76005</v>
      </c>
      <c r="F861" s="24">
        <v>26</v>
      </c>
      <c r="G861" s="94">
        <v>359.53</v>
      </c>
      <c r="H861" s="76"/>
      <c r="I861" s="79">
        <f t="shared" si="27"/>
        <v>0</v>
      </c>
      <c r="J861" s="78" t="str">
        <f t="shared" si="26"/>
        <v/>
      </c>
    </row>
    <row r="862" spans="1:10">
      <c r="A862" s="25">
        <v>874</v>
      </c>
      <c r="B862" s="25" t="s">
        <v>1</v>
      </c>
      <c r="C862" s="25" t="s">
        <v>13092</v>
      </c>
      <c r="D862" s="25" t="s">
        <v>11097</v>
      </c>
      <c r="E862" s="42">
        <v>81349</v>
      </c>
      <c r="F862" s="24">
        <v>30</v>
      </c>
      <c r="G862" s="94">
        <v>17.553333333333335</v>
      </c>
      <c r="H862" s="76"/>
      <c r="I862" s="79">
        <f t="shared" si="27"/>
        <v>0</v>
      </c>
      <c r="J862" s="78" t="str">
        <f t="shared" si="26"/>
        <v/>
      </c>
    </row>
    <row r="863" spans="1:10">
      <c r="A863" s="25">
        <v>875</v>
      </c>
      <c r="B863" s="25" t="s">
        <v>1</v>
      </c>
      <c r="C863" s="25" t="s">
        <v>4285</v>
      </c>
      <c r="D863" s="25" t="s">
        <v>878</v>
      </c>
      <c r="E863" s="42" t="s">
        <v>2812</v>
      </c>
      <c r="F863" s="24">
        <v>25</v>
      </c>
      <c r="G863" s="94">
        <v>53.903333333333336</v>
      </c>
      <c r="H863" s="76"/>
      <c r="I863" s="79">
        <f t="shared" si="27"/>
        <v>0</v>
      </c>
      <c r="J863" s="78" t="str">
        <f t="shared" si="26"/>
        <v/>
      </c>
    </row>
    <row r="864" spans="1:10">
      <c r="A864" s="25">
        <v>876</v>
      </c>
      <c r="B864" s="25" t="s">
        <v>1</v>
      </c>
      <c r="C864" s="25" t="s">
        <v>4282</v>
      </c>
      <c r="D864" s="25" t="s">
        <v>878</v>
      </c>
      <c r="E864" s="42">
        <v>91929</v>
      </c>
      <c r="F864" s="24">
        <v>118</v>
      </c>
      <c r="G864" s="94">
        <v>8.9700000000000006</v>
      </c>
      <c r="H864" s="76"/>
      <c r="I864" s="79">
        <f t="shared" si="27"/>
        <v>0</v>
      </c>
      <c r="J864" s="78" t="str">
        <f t="shared" si="26"/>
        <v/>
      </c>
    </row>
    <row r="865" spans="1:10">
      <c r="A865" s="25">
        <v>877</v>
      </c>
      <c r="B865" s="25" t="s">
        <v>1</v>
      </c>
      <c r="C865" s="25" t="s">
        <v>12191</v>
      </c>
      <c r="D865" s="25" t="s">
        <v>256</v>
      </c>
      <c r="E865" s="42">
        <v>15653</v>
      </c>
      <c r="F865" s="24">
        <v>7</v>
      </c>
      <c r="G865" s="94">
        <v>26.71</v>
      </c>
      <c r="H865" s="76"/>
      <c r="I865" s="79">
        <f t="shared" si="27"/>
        <v>0</v>
      </c>
      <c r="J865" s="78" t="str">
        <f t="shared" si="26"/>
        <v/>
      </c>
    </row>
    <row r="866" spans="1:10">
      <c r="A866" s="25">
        <v>878</v>
      </c>
      <c r="B866" s="25" t="s">
        <v>1</v>
      </c>
      <c r="C866" s="25" t="s">
        <v>4266</v>
      </c>
      <c r="D866" s="25" t="s">
        <v>603</v>
      </c>
      <c r="E866" s="42">
        <v>38443</v>
      </c>
      <c r="F866" s="24">
        <v>10</v>
      </c>
      <c r="G866" s="94">
        <v>17.899999999999999</v>
      </c>
      <c r="H866" s="76"/>
      <c r="I866" s="79">
        <f t="shared" si="27"/>
        <v>0</v>
      </c>
      <c r="J866" s="78" t="str">
        <f t="shared" si="26"/>
        <v/>
      </c>
    </row>
    <row r="867" spans="1:10">
      <c r="A867" s="25">
        <v>879</v>
      </c>
      <c r="B867" s="25" t="s">
        <v>1</v>
      </c>
      <c r="C867" s="25" t="s">
        <v>4265</v>
      </c>
      <c r="D867" s="25" t="s">
        <v>603</v>
      </c>
      <c r="E867" s="42">
        <v>21335</v>
      </c>
      <c r="F867" s="24">
        <v>12</v>
      </c>
      <c r="G867" s="94">
        <v>24.69</v>
      </c>
      <c r="H867" s="76"/>
      <c r="I867" s="79">
        <f t="shared" si="27"/>
        <v>0</v>
      </c>
      <c r="J867" s="78" t="str">
        <f t="shared" si="26"/>
        <v/>
      </c>
    </row>
    <row r="868" spans="1:10">
      <c r="A868" s="25">
        <v>880</v>
      </c>
      <c r="B868" s="25" t="s">
        <v>1</v>
      </c>
      <c r="C868" s="25" t="s">
        <v>13091</v>
      </c>
      <c r="D868" s="25" t="s">
        <v>13089</v>
      </c>
      <c r="E868" s="42">
        <v>58774</v>
      </c>
      <c r="F868" s="24">
        <v>5</v>
      </c>
      <c r="G868" s="94">
        <v>146.04</v>
      </c>
      <c r="H868" s="76"/>
      <c r="I868" s="79">
        <f t="shared" si="27"/>
        <v>0</v>
      </c>
      <c r="J868" s="78" t="str">
        <f t="shared" si="26"/>
        <v/>
      </c>
    </row>
    <row r="869" spans="1:10">
      <c r="A869" s="25">
        <v>881</v>
      </c>
      <c r="B869" s="25" t="s">
        <v>1</v>
      </c>
      <c r="C869" s="25" t="s">
        <v>13090</v>
      </c>
      <c r="D869" s="25" t="s">
        <v>13089</v>
      </c>
      <c r="E869" s="42">
        <v>58774</v>
      </c>
      <c r="F869" s="24">
        <v>5</v>
      </c>
      <c r="G869" s="94">
        <v>126.84666666666665</v>
      </c>
      <c r="H869" s="76"/>
      <c r="I869" s="79">
        <f t="shared" si="27"/>
        <v>0</v>
      </c>
      <c r="J869" s="78" t="str">
        <f t="shared" si="26"/>
        <v/>
      </c>
    </row>
    <row r="870" spans="1:10">
      <c r="A870" s="25">
        <v>882</v>
      </c>
      <c r="B870" s="25" t="s">
        <v>1</v>
      </c>
      <c r="C870" s="25" t="s">
        <v>13088</v>
      </c>
      <c r="D870" s="25" t="s">
        <v>13087</v>
      </c>
      <c r="E870" s="42">
        <v>81983</v>
      </c>
      <c r="F870" s="24">
        <v>5</v>
      </c>
      <c r="G870" s="94">
        <v>239.20333333333329</v>
      </c>
      <c r="H870" s="76"/>
      <c r="I870" s="79">
        <f t="shared" si="27"/>
        <v>0</v>
      </c>
      <c r="J870" s="78" t="str">
        <f t="shared" si="26"/>
        <v/>
      </c>
    </row>
    <row r="871" spans="1:10">
      <c r="A871" s="25">
        <v>883</v>
      </c>
      <c r="B871" s="25" t="s">
        <v>1</v>
      </c>
      <c r="C871" s="25" t="s">
        <v>7111</v>
      </c>
      <c r="D871" s="25" t="s">
        <v>13086</v>
      </c>
      <c r="E871" s="42">
        <v>60038</v>
      </c>
      <c r="F871" s="24">
        <v>33</v>
      </c>
      <c r="G871" s="94">
        <v>8.42</v>
      </c>
      <c r="H871" s="76"/>
      <c r="I871" s="79">
        <f t="shared" si="27"/>
        <v>0</v>
      </c>
      <c r="J871" s="78" t="str">
        <f t="shared" si="26"/>
        <v/>
      </c>
    </row>
    <row r="872" spans="1:10">
      <c r="A872" s="25">
        <v>884</v>
      </c>
      <c r="B872" s="25" t="s">
        <v>1</v>
      </c>
      <c r="C872" s="25" t="s">
        <v>4239</v>
      </c>
      <c r="D872" s="25" t="s">
        <v>11854</v>
      </c>
      <c r="E872" s="42">
        <v>60038</v>
      </c>
      <c r="F872" s="24">
        <v>73</v>
      </c>
      <c r="G872" s="94">
        <v>16.82</v>
      </c>
      <c r="H872" s="76"/>
      <c r="I872" s="79">
        <f t="shared" si="27"/>
        <v>0</v>
      </c>
      <c r="J872" s="78" t="str">
        <f t="shared" si="26"/>
        <v/>
      </c>
    </row>
    <row r="873" spans="1:10">
      <c r="A873" s="25">
        <v>885</v>
      </c>
      <c r="B873" s="25" t="s">
        <v>1</v>
      </c>
      <c r="C873" s="25" t="s">
        <v>13085</v>
      </c>
      <c r="D873" s="25" t="s">
        <v>1205</v>
      </c>
      <c r="E873" s="42">
        <v>76005</v>
      </c>
      <c r="F873" s="24">
        <v>155</v>
      </c>
      <c r="G873" s="94">
        <v>126.18333333333332</v>
      </c>
      <c r="H873" s="76"/>
      <c r="I873" s="79">
        <f t="shared" si="27"/>
        <v>0</v>
      </c>
      <c r="J873" s="78" t="str">
        <f t="shared" si="26"/>
        <v/>
      </c>
    </row>
    <row r="874" spans="1:10">
      <c r="A874" s="25">
        <v>886</v>
      </c>
      <c r="B874" s="25" t="s">
        <v>1</v>
      </c>
      <c r="C874" s="25" t="s">
        <v>4217</v>
      </c>
      <c r="D874" s="25" t="s">
        <v>113</v>
      </c>
      <c r="E874" s="42">
        <v>76005</v>
      </c>
      <c r="F874" s="24">
        <v>9</v>
      </c>
      <c r="G874" s="94">
        <v>32.36</v>
      </c>
      <c r="H874" s="76"/>
      <c r="I874" s="79">
        <f t="shared" si="27"/>
        <v>0</v>
      </c>
      <c r="J874" s="78" t="str">
        <f t="shared" si="26"/>
        <v/>
      </c>
    </row>
    <row r="875" spans="1:10">
      <c r="A875" s="25">
        <v>887</v>
      </c>
      <c r="B875" s="25" t="s">
        <v>1</v>
      </c>
      <c r="C875" s="25" t="s">
        <v>13084</v>
      </c>
      <c r="D875" s="25" t="s">
        <v>1147</v>
      </c>
      <c r="E875" s="42">
        <v>76005</v>
      </c>
      <c r="F875" s="24">
        <v>27</v>
      </c>
      <c r="G875" s="94">
        <v>4186.8</v>
      </c>
      <c r="H875" s="76"/>
      <c r="I875" s="79">
        <f t="shared" si="27"/>
        <v>0</v>
      </c>
      <c r="J875" s="78" t="str">
        <f t="shared" si="26"/>
        <v/>
      </c>
    </row>
    <row r="876" spans="1:10">
      <c r="A876" s="25">
        <v>888</v>
      </c>
      <c r="B876" s="25" t="s">
        <v>1</v>
      </c>
      <c r="C876" s="25" t="s">
        <v>13083</v>
      </c>
      <c r="D876" s="25" t="s">
        <v>252</v>
      </c>
      <c r="E876" s="42">
        <v>76005</v>
      </c>
      <c r="F876" s="24">
        <v>12</v>
      </c>
      <c r="G876" s="94">
        <v>28.45</v>
      </c>
      <c r="H876" s="76"/>
      <c r="I876" s="79">
        <f t="shared" si="27"/>
        <v>0</v>
      </c>
      <c r="J876" s="78" t="str">
        <f t="shared" si="26"/>
        <v/>
      </c>
    </row>
    <row r="877" spans="1:10">
      <c r="A877" s="25">
        <v>889</v>
      </c>
      <c r="B877" s="25" t="s">
        <v>1</v>
      </c>
      <c r="C877" s="25" t="s">
        <v>13082</v>
      </c>
      <c r="D877" s="25" t="s">
        <v>78</v>
      </c>
      <c r="E877" s="42">
        <v>76005</v>
      </c>
      <c r="F877" s="24">
        <v>12</v>
      </c>
      <c r="G877" s="94">
        <v>48.19</v>
      </c>
      <c r="H877" s="76"/>
      <c r="I877" s="79">
        <f t="shared" si="27"/>
        <v>0</v>
      </c>
      <c r="J877" s="78" t="str">
        <f t="shared" si="26"/>
        <v/>
      </c>
    </row>
    <row r="878" spans="1:10">
      <c r="A878" s="25">
        <v>890</v>
      </c>
      <c r="B878" s="25" t="s">
        <v>1</v>
      </c>
      <c r="C878" s="25" t="s">
        <v>4216</v>
      </c>
      <c r="D878" s="25" t="s">
        <v>11859</v>
      </c>
      <c r="E878" s="42">
        <v>1212</v>
      </c>
      <c r="F878" s="24">
        <v>12</v>
      </c>
      <c r="G878" s="94">
        <v>8.35</v>
      </c>
      <c r="H878" s="76"/>
      <c r="I878" s="79">
        <f t="shared" si="27"/>
        <v>0</v>
      </c>
      <c r="J878" s="78" t="str">
        <f t="shared" si="26"/>
        <v/>
      </c>
    </row>
    <row r="879" spans="1:10">
      <c r="A879" s="25">
        <v>891</v>
      </c>
      <c r="B879" s="25" t="s">
        <v>1</v>
      </c>
      <c r="C879" s="25" t="s">
        <v>12165</v>
      </c>
      <c r="D879" s="25" t="s">
        <v>1531</v>
      </c>
      <c r="E879" s="42">
        <v>80254</v>
      </c>
      <c r="F879" s="24">
        <v>7</v>
      </c>
      <c r="G879" s="94">
        <v>76.25</v>
      </c>
      <c r="H879" s="76"/>
      <c r="I879" s="79">
        <f t="shared" si="27"/>
        <v>0</v>
      </c>
      <c r="J879" s="78" t="str">
        <f t="shared" si="26"/>
        <v/>
      </c>
    </row>
    <row r="880" spans="1:10">
      <c r="A880" s="25">
        <v>892</v>
      </c>
      <c r="B880" s="25" t="s">
        <v>1</v>
      </c>
      <c r="C880" s="25" t="s">
        <v>4205</v>
      </c>
      <c r="D880" s="25" t="s">
        <v>237</v>
      </c>
      <c r="E880" s="42">
        <v>18783</v>
      </c>
      <c r="F880" s="24">
        <v>20</v>
      </c>
      <c r="G880" s="94">
        <v>65.28</v>
      </c>
      <c r="H880" s="76"/>
      <c r="I880" s="79">
        <f t="shared" si="27"/>
        <v>0</v>
      </c>
      <c r="J880" s="78" t="str">
        <f t="shared" si="26"/>
        <v/>
      </c>
    </row>
    <row r="881" spans="1:10">
      <c r="A881" s="25">
        <v>893</v>
      </c>
      <c r="B881" s="25" t="s">
        <v>1</v>
      </c>
      <c r="C881" s="25" t="s">
        <v>4204</v>
      </c>
      <c r="D881" s="25" t="s">
        <v>2422</v>
      </c>
      <c r="E881" s="42">
        <v>18783</v>
      </c>
      <c r="F881" s="24">
        <v>46</v>
      </c>
      <c r="G881" s="94">
        <v>70</v>
      </c>
      <c r="H881" s="76"/>
      <c r="I881" s="79">
        <f t="shared" si="27"/>
        <v>0</v>
      </c>
      <c r="J881" s="78" t="str">
        <f t="shared" si="26"/>
        <v/>
      </c>
    </row>
    <row r="882" spans="1:10">
      <c r="A882" s="25">
        <v>894</v>
      </c>
      <c r="B882" s="25" t="s">
        <v>1</v>
      </c>
      <c r="C882" s="25" t="s">
        <v>13081</v>
      </c>
      <c r="D882" s="25" t="s">
        <v>75</v>
      </c>
      <c r="E882" s="42">
        <v>81349</v>
      </c>
      <c r="F882" s="24">
        <v>24</v>
      </c>
      <c r="G882" s="94">
        <v>3.1199999999999997</v>
      </c>
      <c r="H882" s="76"/>
      <c r="I882" s="79">
        <f t="shared" si="27"/>
        <v>0</v>
      </c>
      <c r="J882" s="78" t="str">
        <f t="shared" si="26"/>
        <v/>
      </c>
    </row>
    <row r="883" spans="1:10">
      <c r="A883" s="25">
        <v>895</v>
      </c>
      <c r="B883" s="25" t="s">
        <v>1</v>
      </c>
      <c r="C883" s="25" t="s">
        <v>4196</v>
      </c>
      <c r="D883" s="25" t="s">
        <v>510</v>
      </c>
      <c r="E883" s="42">
        <v>81349</v>
      </c>
      <c r="F883" s="24">
        <v>496</v>
      </c>
      <c r="G883" s="94">
        <v>0.28999999999999998</v>
      </c>
      <c r="H883" s="76"/>
      <c r="I883" s="79">
        <f t="shared" si="27"/>
        <v>0</v>
      </c>
      <c r="J883" s="78" t="str">
        <f t="shared" si="26"/>
        <v/>
      </c>
    </row>
    <row r="884" spans="1:10">
      <c r="A884" s="25">
        <v>896</v>
      </c>
      <c r="B884" s="25" t="s">
        <v>1</v>
      </c>
      <c r="C884" s="25" t="s">
        <v>4195</v>
      </c>
      <c r="D884" s="25" t="s">
        <v>75</v>
      </c>
      <c r="E884" s="42">
        <v>81349</v>
      </c>
      <c r="F884" s="24">
        <v>150</v>
      </c>
      <c r="G884" s="94">
        <v>0.42</v>
      </c>
      <c r="H884" s="76"/>
      <c r="I884" s="79">
        <f t="shared" si="27"/>
        <v>0</v>
      </c>
      <c r="J884" s="78" t="str">
        <f t="shared" si="26"/>
        <v/>
      </c>
    </row>
    <row r="885" spans="1:10">
      <c r="A885" s="25">
        <v>897</v>
      </c>
      <c r="B885" s="25" t="s">
        <v>1</v>
      </c>
      <c r="C885" s="25" t="s">
        <v>13080</v>
      </c>
      <c r="D885" s="25" t="s">
        <v>75</v>
      </c>
      <c r="E885" s="42" t="s">
        <v>719</v>
      </c>
      <c r="F885" s="24">
        <v>87</v>
      </c>
      <c r="G885" s="94">
        <v>0.72333333333333327</v>
      </c>
      <c r="H885" s="76"/>
      <c r="I885" s="79">
        <f t="shared" si="27"/>
        <v>0</v>
      </c>
      <c r="J885" s="78" t="str">
        <f t="shared" si="26"/>
        <v/>
      </c>
    </row>
    <row r="886" spans="1:10">
      <c r="A886" s="25">
        <v>898</v>
      </c>
      <c r="B886" s="25" t="s">
        <v>1</v>
      </c>
      <c r="C886" s="25" t="s">
        <v>4194</v>
      </c>
      <c r="D886" s="25" t="s">
        <v>510</v>
      </c>
      <c r="E886" s="42">
        <v>81349</v>
      </c>
      <c r="F886" s="24">
        <v>60</v>
      </c>
      <c r="G886" s="94">
        <v>1.06</v>
      </c>
      <c r="H886" s="76"/>
      <c r="I886" s="79">
        <f t="shared" si="27"/>
        <v>0</v>
      </c>
      <c r="J886" s="78" t="str">
        <f t="shared" si="26"/>
        <v/>
      </c>
    </row>
    <row r="887" spans="1:10">
      <c r="A887" s="25">
        <v>899</v>
      </c>
      <c r="B887" s="25" t="s">
        <v>1</v>
      </c>
      <c r="C887" s="25" t="s">
        <v>4193</v>
      </c>
      <c r="D887" s="25" t="s">
        <v>150</v>
      </c>
      <c r="E887" s="42">
        <v>81349</v>
      </c>
      <c r="F887" s="24">
        <v>232</v>
      </c>
      <c r="G887" s="94">
        <v>1.7</v>
      </c>
      <c r="H887" s="76"/>
      <c r="I887" s="79">
        <f t="shared" si="27"/>
        <v>0</v>
      </c>
      <c r="J887" s="78" t="str">
        <f t="shared" si="26"/>
        <v/>
      </c>
    </row>
    <row r="888" spans="1:10">
      <c r="A888" s="25">
        <v>900</v>
      </c>
      <c r="B888" s="25" t="s">
        <v>1</v>
      </c>
      <c r="C888" s="25" t="s">
        <v>13079</v>
      </c>
      <c r="D888" s="25" t="s">
        <v>13078</v>
      </c>
      <c r="E888" s="42" t="s">
        <v>13074</v>
      </c>
      <c r="F888" s="24">
        <v>23</v>
      </c>
      <c r="G888" s="94">
        <v>644.07000000000005</v>
      </c>
      <c r="H888" s="76"/>
      <c r="I888" s="79">
        <f t="shared" si="27"/>
        <v>0</v>
      </c>
      <c r="J888" s="78" t="str">
        <f t="shared" si="26"/>
        <v/>
      </c>
    </row>
    <row r="889" spans="1:10">
      <c r="A889" s="25">
        <v>901</v>
      </c>
      <c r="B889" s="25" t="s">
        <v>1</v>
      </c>
      <c r="C889" s="25" t="s">
        <v>13077</v>
      </c>
      <c r="D889" s="25" t="s">
        <v>254</v>
      </c>
      <c r="E889" s="42">
        <v>13499</v>
      </c>
      <c r="F889" s="24">
        <v>64</v>
      </c>
      <c r="G889" s="94">
        <v>612.7166666666667</v>
      </c>
      <c r="H889" s="76"/>
      <c r="I889" s="79">
        <f t="shared" si="27"/>
        <v>0</v>
      </c>
      <c r="J889" s="78" t="str">
        <f t="shared" si="26"/>
        <v/>
      </c>
    </row>
    <row r="890" spans="1:10">
      <c r="A890" s="25">
        <v>902</v>
      </c>
      <c r="B890" s="25" t="s">
        <v>1</v>
      </c>
      <c r="C890" s="25" t="s">
        <v>13076</v>
      </c>
      <c r="D890" s="25" t="s">
        <v>13075</v>
      </c>
      <c r="E890" s="42" t="s">
        <v>13074</v>
      </c>
      <c r="F890" s="24">
        <v>12</v>
      </c>
      <c r="G890" s="94">
        <v>9.2200000000000006</v>
      </c>
      <c r="H890" s="76"/>
      <c r="I890" s="79">
        <f t="shared" si="27"/>
        <v>0</v>
      </c>
      <c r="J890" s="78" t="str">
        <f t="shared" si="26"/>
        <v/>
      </c>
    </row>
    <row r="891" spans="1:10">
      <c r="A891" s="25">
        <v>903</v>
      </c>
      <c r="B891" s="25" t="s">
        <v>1</v>
      </c>
      <c r="C891" s="25" t="s">
        <v>13073</v>
      </c>
      <c r="D891" s="25" t="s">
        <v>13072</v>
      </c>
      <c r="E891" s="42">
        <v>6275</v>
      </c>
      <c r="F891" s="24">
        <v>5</v>
      </c>
      <c r="G891" s="94">
        <v>434.49</v>
      </c>
      <c r="H891" s="76"/>
      <c r="I891" s="79">
        <f t="shared" si="27"/>
        <v>0</v>
      </c>
      <c r="J891" s="78" t="str">
        <f t="shared" si="26"/>
        <v/>
      </c>
    </row>
    <row r="892" spans="1:10">
      <c r="A892" s="25">
        <v>904</v>
      </c>
      <c r="B892" s="25" t="s">
        <v>1</v>
      </c>
      <c r="C892" s="25" t="s">
        <v>13071</v>
      </c>
      <c r="D892" s="25" t="s">
        <v>1003</v>
      </c>
      <c r="E892" s="42">
        <v>18783</v>
      </c>
      <c r="F892" s="24">
        <v>37</v>
      </c>
      <c r="G892" s="94">
        <v>25</v>
      </c>
      <c r="H892" s="76"/>
      <c r="I892" s="79">
        <f t="shared" si="27"/>
        <v>0</v>
      </c>
      <c r="J892" s="78" t="str">
        <f t="shared" si="26"/>
        <v/>
      </c>
    </row>
    <row r="893" spans="1:10">
      <c r="A893" s="25">
        <v>905</v>
      </c>
      <c r="B893" s="25" t="s">
        <v>1</v>
      </c>
      <c r="C893" s="25" t="s">
        <v>13070</v>
      </c>
      <c r="D893" s="25" t="s">
        <v>2422</v>
      </c>
      <c r="E893" s="42">
        <v>18783</v>
      </c>
      <c r="F893" s="24">
        <v>56</v>
      </c>
      <c r="G893" s="94">
        <v>40.619999999999997</v>
      </c>
      <c r="H893" s="76"/>
      <c r="I893" s="79">
        <f t="shared" si="27"/>
        <v>0</v>
      </c>
      <c r="J893" s="78" t="str">
        <f t="shared" si="26"/>
        <v/>
      </c>
    </row>
    <row r="894" spans="1:10">
      <c r="A894" s="25">
        <v>906</v>
      </c>
      <c r="B894" s="25" t="s">
        <v>1</v>
      </c>
      <c r="C894" s="25" t="s">
        <v>13069</v>
      </c>
      <c r="D894" s="25" t="s">
        <v>237</v>
      </c>
      <c r="E894" s="42">
        <v>54395</v>
      </c>
      <c r="F894" s="24">
        <v>18</v>
      </c>
      <c r="G894" s="94">
        <v>125</v>
      </c>
      <c r="H894" s="76"/>
      <c r="I894" s="79">
        <f t="shared" si="27"/>
        <v>0</v>
      </c>
      <c r="J894" s="78" t="str">
        <f t="shared" si="26"/>
        <v/>
      </c>
    </row>
    <row r="895" spans="1:10">
      <c r="A895" s="25">
        <v>907</v>
      </c>
      <c r="B895" s="25" t="s">
        <v>1</v>
      </c>
      <c r="C895" s="25" t="s">
        <v>13068</v>
      </c>
      <c r="D895" s="25" t="s">
        <v>13067</v>
      </c>
      <c r="E895" s="42">
        <v>81312</v>
      </c>
      <c r="F895" s="24">
        <v>34</v>
      </c>
      <c r="G895" s="94">
        <v>4.12</v>
      </c>
      <c r="H895" s="76"/>
      <c r="I895" s="79">
        <f t="shared" si="27"/>
        <v>0</v>
      </c>
      <c r="J895" s="78" t="str">
        <f t="shared" si="26"/>
        <v/>
      </c>
    </row>
    <row r="896" spans="1:10">
      <c r="A896" s="25">
        <v>908</v>
      </c>
      <c r="B896" s="25" t="s">
        <v>1</v>
      </c>
      <c r="C896" s="25" t="s">
        <v>4166</v>
      </c>
      <c r="D896" s="25" t="s">
        <v>589</v>
      </c>
      <c r="E896" s="42">
        <v>81349</v>
      </c>
      <c r="F896" s="24">
        <v>37</v>
      </c>
      <c r="G896" s="94">
        <v>7.44</v>
      </c>
      <c r="H896" s="76"/>
      <c r="I896" s="79">
        <f t="shared" si="27"/>
        <v>0</v>
      </c>
      <c r="J896" s="78" t="str">
        <f t="shared" si="26"/>
        <v/>
      </c>
    </row>
    <row r="897" spans="1:10">
      <c r="A897" s="25">
        <v>909</v>
      </c>
      <c r="B897" s="25" t="s">
        <v>1</v>
      </c>
      <c r="C897" s="25" t="s">
        <v>13066</v>
      </c>
      <c r="D897" s="25" t="s">
        <v>12859</v>
      </c>
      <c r="E897" s="42">
        <v>81349</v>
      </c>
      <c r="F897" s="24">
        <v>90</v>
      </c>
      <c r="G897" s="94">
        <v>7.93</v>
      </c>
      <c r="H897" s="76"/>
      <c r="I897" s="79">
        <f t="shared" si="27"/>
        <v>0</v>
      </c>
      <c r="J897" s="78" t="str">
        <f t="shared" si="26"/>
        <v/>
      </c>
    </row>
    <row r="898" spans="1:10">
      <c r="A898" s="25">
        <v>910</v>
      </c>
      <c r="B898" s="25" t="s">
        <v>1</v>
      </c>
      <c r="C898" s="25" t="s">
        <v>13065</v>
      </c>
      <c r="D898" s="25" t="s">
        <v>2422</v>
      </c>
      <c r="E898" s="42">
        <v>81349</v>
      </c>
      <c r="F898" s="24">
        <v>6</v>
      </c>
      <c r="G898" s="94">
        <v>12.83</v>
      </c>
      <c r="H898" s="76"/>
      <c r="I898" s="79">
        <f t="shared" si="27"/>
        <v>0</v>
      </c>
      <c r="J898" s="78" t="str">
        <f t="shared" ref="J898:J961" si="28">IF(H:H&gt;G:G, "Above Estimated Unit Price", "")</f>
        <v/>
      </c>
    </row>
    <row r="899" spans="1:10">
      <c r="A899" s="25">
        <v>911</v>
      </c>
      <c r="B899" s="25" t="s">
        <v>1</v>
      </c>
      <c r="C899" s="25" t="s">
        <v>4154</v>
      </c>
      <c r="D899" s="25" t="s">
        <v>11045</v>
      </c>
      <c r="E899" s="42">
        <v>81349</v>
      </c>
      <c r="F899" s="24">
        <v>20</v>
      </c>
      <c r="G899" s="94">
        <v>56.140000000000008</v>
      </c>
      <c r="H899" s="76"/>
      <c r="I899" s="79">
        <f t="shared" ref="I899:I962" si="29">H899*F899</f>
        <v>0</v>
      </c>
      <c r="J899" s="78" t="str">
        <f t="shared" si="28"/>
        <v/>
      </c>
    </row>
    <row r="900" spans="1:10">
      <c r="A900" s="25">
        <v>912</v>
      </c>
      <c r="B900" s="25" t="s">
        <v>1</v>
      </c>
      <c r="C900" s="25" t="s">
        <v>4151</v>
      </c>
      <c r="D900" s="25" t="s">
        <v>75</v>
      </c>
      <c r="E900" s="42">
        <v>81349</v>
      </c>
      <c r="F900" s="24">
        <v>72</v>
      </c>
      <c r="G900" s="94">
        <v>2.0299999999999998</v>
      </c>
      <c r="H900" s="76"/>
      <c r="I900" s="79">
        <f t="shared" si="29"/>
        <v>0</v>
      </c>
      <c r="J900" s="78" t="str">
        <f t="shared" si="28"/>
        <v/>
      </c>
    </row>
    <row r="901" spans="1:10">
      <c r="A901" s="25">
        <v>913</v>
      </c>
      <c r="B901" s="25" t="s">
        <v>1</v>
      </c>
      <c r="C901" s="25" t="s">
        <v>13064</v>
      </c>
      <c r="D901" s="25" t="s">
        <v>510</v>
      </c>
      <c r="E901" s="42">
        <v>81349</v>
      </c>
      <c r="F901" s="24">
        <v>146</v>
      </c>
      <c r="G901" s="94">
        <v>0.52666666666666673</v>
      </c>
      <c r="H901" s="76"/>
      <c r="I901" s="79">
        <f t="shared" si="29"/>
        <v>0</v>
      </c>
      <c r="J901" s="78" t="str">
        <f t="shared" si="28"/>
        <v/>
      </c>
    </row>
    <row r="902" spans="1:10">
      <c r="A902" s="25">
        <v>914</v>
      </c>
      <c r="B902" s="25" t="s">
        <v>1</v>
      </c>
      <c r="C902" s="25" t="s">
        <v>7215</v>
      </c>
      <c r="D902" s="25" t="s">
        <v>82</v>
      </c>
      <c r="E902" s="42">
        <v>81349</v>
      </c>
      <c r="F902" s="24">
        <v>179</v>
      </c>
      <c r="G902" s="94">
        <v>1.4400000000000002</v>
      </c>
      <c r="H902" s="76"/>
      <c r="I902" s="79">
        <f t="shared" si="29"/>
        <v>0</v>
      </c>
      <c r="J902" s="78" t="str">
        <f t="shared" si="28"/>
        <v/>
      </c>
    </row>
    <row r="903" spans="1:10">
      <c r="A903" s="25">
        <v>915</v>
      </c>
      <c r="B903" s="25" t="s">
        <v>1</v>
      </c>
      <c r="C903" s="25" t="s">
        <v>13063</v>
      </c>
      <c r="D903" s="25" t="s">
        <v>510</v>
      </c>
      <c r="E903" s="42">
        <v>81343</v>
      </c>
      <c r="F903" s="24">
        <v>158</v>
      </c>
      <c r="G903" s="94">
        <v>0.37000000000000005</v>
      </c>
      <c r="H903" s="76"/>
      <c r="I903" s="79">
        <f t="shared" si="29"/>
        <v>0</v>
      </c>
      <c r="J903" s="78" t="str">
        <f t="shared" si="28"/>
        <v/>
      </c>
    </row>
    <row r="904" spans="1:10">
      <c r="A904" s="25">
        <v>916</v>
      </c>
      <c r="B904" s="25" t="s">
        <v>1</v>
      </c>
      <c r="C904" s="25" t="s">
        <v>13062</v>
      </c>
      <c r="D904" s="25" t="s">
        <v>600</v>
      </c>
      <c r="E904" s="42">
        <v>81349</v>
      </c>
      <c r="F904" s="24">
        <v>5</v>
      </c>
      <c r="G904" s="94">
        <v>86.98</v>
      </c>
      <c r="H904" s="76"/>
      <c r="I904" s="79">
        <f t="shared" si="29"/>
        <v>0</v>
      </c>
      <c r="J904" s="78" t="str">
        <f t="shared" si="28"/>
        <v/>
      </c>
    </row>
    <row r="905" spans="1:10">
      <c r="A905" s="25">
        <v>917</v>
      </c>
      <c r="B905" s="25" t="s">
        <v>1</v>
      </c>
      <c r="C905" s="25" t="s">
        <v>13061</v>
      </c>
      <c r="D905" s="25" t="s">
        <v>600</v>
      </c>
      <c r="E905" s="42">
        <v>81349</v>
      </c>
      <c r="F905" s="24">
        <v>5</v>
      </c>
      <c r="G905" s="94">
        <v>80.466666666666654</v>
      </c>
      <c r="H905" s="76"/>
      <c r="I905" s="79">
        <f t="shared" si="29"/>
        <v>0</v>
      </c>
      <c r="J905" s="78" t="str">
        <f t="shared" si="28"/>
        <v/>
      </c>
    </row>
    <row r="906" spans="1:10">
      <c r="A906" s="25">
        <v>918</v>
      </c>
      <c r="B906" s="25" t="s">
        <v>1</v>
      </c>
      <c r="C906" s="25" t="s">
        <v>13060</v>
      </c>
      <c r="D906" s="25" t="s">
        <v>9926</v>
      </c>
      <c r="E906" s="42">
        <v>81349</v>
      </c>
      <c r="F906" s="24">
        <v>12</v>
      </c>
      <c r="G906" s="94">
        <v>35.51</v>
      </c>
      <c r="H906" s="76"/>
      <c r="I906" s="79">
        <f t="shared" si="29"/>
        <v>0</v>
      </c>
      <c r="J906" s="78" t="str">
        <f t="shared" si="28"/>
        <v/>
      </c>
    </row>
    <row r="907" spans="1:10">
      <c r="A907" s="25">
        <v>919</v>
      </c>
      <c r="B907" s="25" t="s">
        <v>1</v>
      </c>
      <c r="C907" s="25" t="s">
        <v>13059</v>
      </c>
      <c r="D907" s="25" t="s">
        <v>9926</v>
      </c>
      <c r="E907" s="42">
        <v>96906</v>
      </c>
      <c r="F907" s="24">
        <v>19</v>
      </c>
      <c r="G907" s="94">
        <v>76</v>
      </c>
      <c r="H907" s="76"/>
      <c r="I907" s="79">
        <f t="shared" si="29"/>
        <v>0</v>
      </c>
      <c r="J907" s="78" t="str">
        <f t="shared" si="28"/>
        <v/>
      </c>
    </row>
    <row r="908" spans="1:10">
      <c r="A908" s="25">
        <v>920</v>
      </c>
      <c r="B908" s="25" t="s">
        <v>1</v>
      </c>
      <c r="C908" s="25" t="s">
        <v>13059</v>
      </c>
      <c r="D908" s="25" t="s">
        <v>9926</v>
      </c>
      <c r="E908" s="42">
        <v>81349</v>
      </c>
      <c r="F908" s="24">
        <v>6</v>
      </c>
      <c r="G908" s="94">
        <v>77.423333333333332</v>
      </c>
      <c r="H908" s="76"/>
      <c r="I908" s="79">
        <f t="shared" si="29"/>
        <v>0</v>
      </c>
      <c r="J908" s="78" t="str">
        <f t="shared" si="28"/>
        <v/>
      </c>
    </row>
    <row r="909" spans="1:10">
      <c r="A909" s="25">
        <v>921</v>
      </c>
      <c r="B909" s="25" t="s">
        <v>1</v>
      </c>
      <c r="C909" s="25" t="s">
        <v>12124</v>
      </c>
      <c r="D909" s="25" t="s">
        <v>11789</v>
      </c>
      <c r="E909" s="42">
        <v>81349</v>
      </c>
      <c r="F909" s="24">
        <v>145</v>
      </c>
      <c r="G909" s="94">
        <v>92.663333333333341</v>
      </c>
      <c r="H909" s="76"/>
      <c r="I909" s="79">
        <f t="shared" si="29"/>
        <v>0</v>
      </c>
      <c r="J909" s="78" t="str">
        <f t="shared" si="28"/>
        <v/>
      </c>
    </row>
    <row r="910" spans="1:10">
      <c r="A910" s="25">
        <v>922</v>
      </c>
      <c r="B910" s="25" t="s">
        <v>1</v>
      </c>
      <c r="C910" s="25" t="s">
        <v>4131</v>
      </c>
      <c r="D910" s="25" t="s">
        <v>12046</v>
      </c>
      <c r="E910" s="42">
        <v>81349</v>
      </c>
      <c r="F910" s="24">
        <v>72</v>
      </c>
      <c r="G910" s="94">
        <v>71.81</v>
      </c>
      <c r="H910" s="76"/>
      <c r="I910" s="79">
        <f t="shared" si="29"/>
        <v>0</v>
      </c>
      <c r="J910" s="78" t="str">
        <f t="shared" si="28"/>
        <v/>
      </c>
    </row>
    <row r="911" spans="1:10">
      <c r="A911" s="25">
        <v>923</v>
      </c>
      <c r="B911" s="25" t="s">
        <v>1</v>
      </c>
      <c r="C911" s="25" t="s">
        <v>4130</v>
      </c>
      <c r="D911" s="25" t="s">
        <v>13058</v>
      </c>
      <c r="E911" s="42">
        <v>81349</v>
      </c>
      <c r="F911" s="24">
        <v>15</v>
      </c>
      <c r="G911" s="94">
        <v>54.97</v>
      </c>
      <c r="H911" s="76"/>
      <c r="I911" s="79">
        <f t="shared" si="29"/>
        <v>0</v>
      </c>
      <c r="J911" s="78" t="str">
        <f t="shared" si="28"/>
        <v/>
      </c>
    </row>
    <row r="912" spans="1:10">
      <c r="A912" s="25">
        <v>924</v>
      </c>
      <c r="B912" s="25" t="s">
        <v>1</v>
      </c>
      <c r="C912" s="25" t="s">
        <v>12123</v>
      </c>
      <c r="D912" s="25" t="s">
        <v>12046</v>
      </c>
      <c r="E912" s="42">
        <v>69705</v>
      </c>
      <c r="F912" s="24">
        <v>5</v>
      </c>
      <c r="G912" s="94">
        <v>99.096666666666678</v>
      </c>
      <c r="H912" s="76"/>
      <c r="I912" s="79">
        <f t="shared" si="29"/>
        <v>0</v>
      </c>
      <c r="J912" s="78" t="str">
        <f t="shared" si="28"/>
        <v/>
      </c>
    </row>
    <row r="913" spans="1:10">
      <c r="A913" s="25">
        <v>925</v>
      </c>
      <c r="B913" s="25" t="s">
        <v>1</v>
      </c>
      <c r="C913" s="25" t="s">
        <v>12123</v>
      </c>
      <c r="D913" s="25" t="s">
        <v>12046</v>
      </c>
      <c r="E913" s="42">
        <v>81349</v>
      </c>
      <c r="F913" s="24">
        <v>202</v>
      </c>
      <c r="G913" s="94">
        <v>105.46666666666665</v>
      </c>
      <c r="H913" s="76"/>
      <c r="I913" s="79">
        <f t="shared" si="29"/>
        <v>0</v>
      </c>
      <c r="J913" s="78" t="str">
        <f t="shared" si="28"/>
        <v/>
      </c>
    </row>
    <row r="914" spans="1:10">
      <c r="A914" s="25">
        <v>926</v>
      </c>
      <c r="B914" s="25" t="s">
        <v>1</v>
      </c>
      <c r="C914" s="25" t="s">
        <v>4128</v>
      </c>
      <c r="D914" s="25" t="s">
        <v>876</v>
      </c>
      <c r="E914" s="42">
        <v>81349</v>
      </c>
      <c r="F914" s="24">
        <v>5</v>
      </c>
      <c r="G914" s="94">
        <v>47.376666666666665</v>
      </c>
      <c r="H914" s="76"/>
      <c r="I914" s="79">
        <f t="shared" si="29"/>
        <v>0</v>
      </c>
      <c r="J914" s="78" t="str">
        <f t="shared" si="28"/>
        <v/>
      </c>
    </row>
    <row r="915" spans="1:10">
      <c r="A915" s="25">
        <v>1104</v>
      </c>
      <c r="B915" s="25" t="s">
        <v>1</v>
      </c>
      <c r="C915" s="25" t="s">
        <v>13057</v>
      </c>
      <c r="D915" s="25" t="s">
        <v>13056</v>
      </c>
      <c r="E915" s="42">
        <v>81349</v>
      </c>
      <c r="F915" s="24">
        <v>8</v>
      </c>
      <c r="G915" s="94">
        <v>122.78666666666668</v>
      </c>
      <c r="H915" s="76"/>
      <c r="I915" s="79">
        <f t="shared" si="29"/>
        <v>0</v>
      </c>
      <c r="J915" s="78" t="str">
        <f t="shared" si="28"/>
        <v/>
      </c>
    </row>
    <row r="916" spans="1:10">
      <c r="A916" s="25">
        <v>1105</v>
      </c>
      <c r="B916" s="25" t="s">
        <v>1</v>
      </c>
      <c r="C916" s="25" t="s">
        <v>7643</v>
      </c>
      <c r="D916" s="25" t="s">
        <v>1202</v>
      </c>
      <c r="E916" s="42">
        <v>81349</v>
      </c>
      <c r="F916" s="24">
        <v>61</v>
      </c>
      <c r="G916" s="94">
        <v>61.359999999999992</v>
      </c>
      <c r="H916" s="76"/>
      <c r="I916" s="79">
        <f t="shared" si="29"/>
        <v>0</v>
      </c>
      <c r="J916" s="78" t="str">
        <f t="shared" si="28"/>
        <v/>
      </c>
    </row>
    <row r="917" spans="1:10">
      <c r="A917" s="25">
        <v>1106</v>
      </c>
      <c r="B917" s="25" t="s">
        <v>1</v>
      </c>
      <c r="C917" s="25" t="s">
        <v>12105</v>
      </c>
      <c r="D917" s="25" t="s">
        <v>12104</v>
      </c>
      <c r="E917" s="42">
        <v>81349</v>
      </c>
      <c r="F917" s="24">
        <v>30</v>
      </c>
      <c r="G917" s="94">
        <v>4.3099999999999996</v>
      </c>
      <c r="H917" s="76"/>
      <c r="I917" s="79">
        <f t="shared" si="29"/>
        <v>0</v>
      </c>
      <c r="J917" s="78" t="str">
        <f t="shared" si="28"/>
        <v/>
      </c>
    </row>
    <row r="918" spans="1:10">
      <c r="A918" s="25">
        <v>1107</v>
      </c>
      <c r="B918" s="25" t="s">
        <v>1</v>
      </c>
      <c r="C918" s="25" t="s">
        <v>13055</v>
      </c>
      <c r="D918" s="25" t="s">
        <v>946</v>
      </c>
      <c r="E918" s="42">
        <v>61951</v>
      </c>
      <c r="F918" s="24">
        <v>104</v>
      </c>
      <c r="G918" s="94">
        <v>1.8933333333333333</v>
      </c>
      <c r="H918" s="76"/>
      <c r="I918" s="79">
        <f t="shared" si="29"/>
        <v>0</v>
      </c>
      <c r="J918" s="78" t="str">
        <f t="shared" si="28"/>
        <v/>
      </c>
    </row>
    <row r="919" spans="1:10">
      <c r="A919" s="25">
        <v>1108</v>
      </c>
      <c r="B919" s="25" t="s">
        <v>1</v>
      </c>
      <c r="C919" s="25" t="s">
        <v>13054</v>
      </c>
      <c r="D919" s="25" t="s">
        <v>214</v>
      </c>
      <c r="E919" s="42">
        <v>80205</v>
      </c>
      <c r="F919" s="24">
        <v>183</v>
      </c>
      <c r="G919" s="94">
        <v>1.95</v>
      </c>
      <c r="H919" s="76"/>
      <c r="I919" s="79">
        <f t="shared" si="29"/>
        <v>0</v>
      </c>
      <c r="J919" s="78" t="str">
        <f t="shared" si="28"/>
        <v/>
      </c>
    </row>
    <row r="920" spans="1:10">
      <c r="A920" s="25">
        <v>1109</v>
      </c>
      <c r="B920" s="25" t="s">
        <v>1</v>
      </c>
      <c r="C920" s="25" t="s">
        <v>4044</v>
      </c>
      <c r="D920" s="25" t="s">
        <v>214</v>
      </c>
      <c r="E920" s="42">
        <v>97499</v>
      </c>
      <c r="F920" s="24">
        <v>67</v>
      </c>
      <c r="G920" s="94">
        <v>1.5066666666666666</v>
      </c>
      <c r="H920" s="76"/>
      <c r="I920" s="79">
        <f t="shared" si="29"/>
        <v>0</v>
      </c>
      <c r="J920" s="78" t="str">
        <f t="shared" si="28"/>
        <v/>
      </c>
    </row>
    <row r="921" spans="1:10">
      <c r="A921" s="25">
        <v>1110</v>
      </c>
      <c r="B921" s="25" t="s">
        <v>1</v>
      </c>
      <c r="C921" s="25" t="s">
        <v>763</v>
      </c>
      <c r="D921" s="25" t="s">
        <v>707</v>
      </c>
      <c r="E921" s="42">
        <v>96906</v>
      </c>
      <c r="F921" s="24">
        <v>36</v>
      </c>
      <c r="G921" s="94">
        <v>2.8166666666666664</v>
      </c>
      <c r="H921" s="76"/>
      <c r="I921" s="79">
        <f t="shared" si="29"/>
        <v>0</v>
      </c>
      <c r="J921" s="78" t="str">
        <f t="shared" si="28"/>
        <v/>
      </c>
    </row>
    <row r="922" spans="1:10">
      <c r="A922" s="25">
        <v>1111</v>
      </c>
      <c r="B922" s="25" t="s">
        <v>1</v>
      </c>
      <c r="C922" s="25" t="s">
        <v>13053</v>
      </c>
      <c r="D922" s="25" t="s">
        <v>214</v>
      </c>
      <c r="E922" s="42">
        <v>96906</v>
      </c>
      <c r="F922" s="24">
        <v>41</v>
      </c>
      <c r="G922" s="94">
        <v>4.1933333333333342</v>
      </c>
      <c r="H922" s="76"/>
      <c r="I922" s="79">
        <f t="shared" si="29"/>
        <v>0</v>
      </c>
      <c r="J922" s="78" t="str">
        <f t="shared" si="28"/>
        <v/>
      </c>
    </row>
    <row r="923" spans="1:10">
      <c r="A923" s="25">
        <v>1112</v>
      </c>
      <c r="B923" s="25" t="s">
        <v>1</v>
      </c>
      <c r="C923" s="25" t="s">
        <v>762</v>
      </c>
      <c r="D923" s="25" t="s">
        <v>214</v>
      </c>
      <c r="E923" s="42">
        <v>80205</v>
      </c>
      <c r="F923" s="24">
        <v>31</v>
      </c>
      <c r="G923" s="94">
        <v>9.39</v>
      </c>
      <c r="H923" s="76"/>
      <c r="I923" s="79">
        <f t="shared" si="29"/>
        <v>0</v>
      </c>
      <c r="J923" s="78" t="str">
        <f t="shared" si="28"/>
        <v/>
      </c>
    </row>
    <row r="924" spans="1:10">
      <c r="A924" s="25">
        <v>1113</v>
      </c>
      <c r="B924" s="25" t="s">
        <v>1</v>
      </c>
      <c r="C924" s="25" t="s">
        <v>4043</v>
      </c>
      <c r="D924" s="25" t="s">
        <v>214</v>
      </c>
      <c r="E924" s="42">
        <v>80205</v>
      </c>
      <c r="F924" s="24">
        <v>40</v>
      </c>
      <c r="G924" s="94">
        <v>2.0533333333333332</v>
      </c>
      <c r="H924" s="76"/>
      <c r="I924" s="79">
        <f t="shared" si="29"/>
        <v>0</v>
      </c>
      <c r="J924" s="78" t="str">
        <f t="shared" si="28"/>
        <v/>
      </c>
    </row>
    <row r="925" spans="1:10">
      <c r="A925" s="25">
        <v>1114</v>
      </c>
      <c r="B925" s="25" t="s">
        <v>1</v>
      </c>
      <c r="C925" s="25" t="s">
        <v>761</v>
      </c>
      <c r="D925" s="25" t="s">
        <v>214</v>
      </c>
      <c r="E925" s="42">
        <v>80205</v>
      </c>
      <c r="F925" s="24">
        <v>119</v>
      </c>
      <c r="G925" s="94">
        <v>1.5533333333333335</v>
      </c>
      <c r="H925" s="76"/>
      <c r="I925" s="79">
        <f t="shared" si="29"/>
        <v>0</v>
      </c>
      <c r="J925" s="78" t="str">
        <f t="shared" si="28"/>
        <v/>
      </c>
    </row>
    <row r="926" spans="1:10">
      <c r="A926" s="25">
        <v>1115</v>
      </c>
      <c r="B926" s="25" t="s">
        <v>1</v>
      </c>
      <c r="C926" s="25" t="s">
        <v>13052</v>
      </c>
      <c r="D926" s="25" t="s">
        <v>384</v>
      </c>
      <c r="E926" s="42">
        <v>80205</v>
      </c>
      <c r="F926" s="24">
        <v>500</v>
      </c>
      <c r="G926" s="94">
        <v>0.27</v>
      </c>
      <c r="H926" s="76"/>
      <c r="I926" s="79">
        <f t="shared" si="29"/>
        <v>0</v>
      </c>
      <c r="J926" s="78" t="str">
        <f t="shared" si="28"/>
        <v/>
      </c>
    </row>
    <row r="927" spans="1:10">
      <c r="A927" s="25">
        <v>1116</v>
      </c>
      <c r="B927" s="25" t="s">
        <v>1</v>
      </c>
      <c r="C927" s="25" t="s">
        <v>13051</v>
      </c>
      <c r="D927" s="25" t="s">
        <v>384</v>
      </c>
      <c r="E927" s="42">
        <v>80205</v>
      </c>
      <c r="F927" s="24">
        <v>300</v>
      </c>
      <c r="G927" s="94">
        <v>0.22</v>
      </c>
      <c r="H927" s="76"/>
      <c r="I927" s="79">
        <f t="shared" si="29"/>
        <v>0</v>
      </c>
      <c r="J927" s="78" t="str">
        <f t="shared" si="28"/>
        <v/>
      </c>
    </row>
    <row r="928" spans="1:10">
      <c r="A928" s="25">
        <v>1117</v>
      </c>
      <c r="B928" s="25" t="s">
        <v>1</v>
      </c>
      <c r="C928" s="25" t="s">
        <v>4034</v>
      </c>
      <c r="D928" s="25" t="s">
        <v>12097</v>
      </c>
      <c r="E928" s="42" t="s">
        <v>797</v>
      </c>
      <c r="F928" s="24">
        <v>438</v>
      </c>
      <c r="G928" s="94">
        <v>0.54999999999999993</v>
      </c>
      <c r="H928" s="76"/>
      <c r="I928" s="79">
        <f t="shared" si="29"/>
        <v>0</v>
      </c>
      <c r="J928" s="78" t="str">
        <f t="shared" si="28"/>
        <v/>
      </c>
    </row>
    <row r="929" spans="1:10">
      <c r="A929" s="25">
        <v>1118</v>
      </c>
      <c r="B929" s="25" t="s">
        <v>1</v>
      </c>
      <c r="C929" s="25" t="s">
        <v>4034</v>
      </c>
      <c r="D929" s="25" t="s">
        <v>12097</v>
      </c>
      <c r="E929" s="42" t="s">
        <v>550</v>
      </c>
      <c r="F929" s="24">
        <v>188</v>
      </c>
      <c r="G929" s="94">
        <v>0.54999999999999993</v>
      </c>
      <c r="H929" s="76"/>
      <c r="I929" s="79">
        <f t="shared" si="29"/>
        <v>0</v>
      </c>
      <c r="J929" s="78" t="str">
        <f t="shared" si="28"/>
        <v/>
      </c>
    </row>
    <row r="930" spans="1:10">
      <c r="A930" s="25">
        <v>1119</v>
      </c>
      <c r="B930" s="25" t="s">
        <v>1</v>
      </c>
      <c r="C930" s="25" t="s">
        <v>752</v>
      </c>
      <c r="D930" s="25" t="s">
        <v>99</v>
      </c>
      <c r="E930" s="42">
        <v>96906</v>
      </c>
      <c r="F930" s="24">
        <v>112</v>
      </c>
      <c r="G930" s="94">
        <v>2.6500000000000004</v>
      </c>
      <c r="H930" s="76"/>
      <c r="I930" s="79">
        <f t="shared" si="29"/>
        <v>0</v>
      </c>
      <c r="J930" s="78" t="str">
        <f t="shared" si="28"/>
        <v/>
      </c>
    </row>
    <row r="931" spans="1:10">
      <c r="A931" s="25">
        <v>1120</v>
      </c>
      <c r="B931" s="25" t="s">
        <v>1</v>
      </c>
      <c r="C931" s="25" t="s">
        <v>13050</v>
      </c>
      <c r="D931" s="25" t="s">
        <v>99</v>
      </c>
      <c r="E931" s="42">
        <v>96906</v>
      </c>
      <c r="F931" s="24">
        <v>103</v>
      </c>
      <c r="G931" s="94">
        <v>0.49333333333333335</v>
      </c>
      <c r="H931" s="76"/>
      <c r="I931" s="79">
        <f t="shared" si="29"/>
        <v>0</v>
      </c>
      <c r="J931" s="78" t="str">
        <f t="shared" si="28"/>
        <v/>
      </c>
    </row>
    <row r="932" spans="1:10">
      <c r="A932" s="25">
        <v>1121</v>
      </c>
      <c r="B932" s="25" t="s">
        <v>1</v>
      </c>
      <c r="C932" s="25" t="s">
        <v>4025</v>
      </c>
      <c r="D932" s="25" t="s">
        <v>619</v>
      </c>
      <c r="E932" s="42">
        <v>96906</v>
      </c>
      <c r="F932" s="24">
        <v>250</v>
      </c>
      <c r="G932" s="94">
        <v>7.456666666666667</v>
      </c>
      <c r="H932" s="76"/>
      <c r="I932" s="79">
        <f t="shared" si="29"/>
        <v>0</v>
      </c>
      <c r="J932" s="78" t="str">
        <f t="shared" si="28"/>
        <v/>
      </c>
    </row>
    <row r="933" spans="1:10">
      <c r="A933" s="25">
        <v>1122</v>
      </c>
      <c r="B933" s="25" t="s">
        <v>1</v>
      </c>
      <c r="C933" s="25" t="s">
        <v>13049</v>
      </c>
      <c r="D933" s="25" t="s">
        <v>569</v>
      </c>
      <c r="E933" s="42">
        <v>96906</v>
      </c>
      <c r="F933" s="24">
        <v>410</v>
      </c>
      <c r="G933" s="94">
        <v>4.0385333333333335</v>
      </c>
      <c r="H933" s="76"/>
      <c r="I933" s="79">
        <f t="shared" si="29"/>
        <v>0</v>
      </c>
      <c r="J933" s="78" t="str">
        <f t="shared" si="28"/>
        <v/>
      </c>
    </row>
    <row r="934" spans="1:10">
      <c r="A934" s="25">
        <v>1123</v>
      </c>
      <c r="B934" s="25" t="s">
        <v>1</v>
      </c>
      <c r="C934" s="25" t="s">
        <v>13048</v>
      </c>
      <c r="D934" s="25" t="s">
        <v>66</v>
      </c>
      <c r="E934" s="42">
        <v>96906</v>
      </c>
      <c r="F934" s="24">
        <v>5</v>
      </c>
      <c r="G934" s="94">
        <v>41.766666666666673</v>
      </c>
      <c r="H934" s="76"/>
      <c r="I934" s="79">
        <f t="shared" si="29"/>
        <v>0</v>
      </c>
      <c r="J934" s="78" t="str">
        <f t="shared" si="28"/>
        <v/>
      </c>
    </row>
    <row r="935" spans="1:10">
      <c r="A935" s="25">
        <v>1124</v>
      </c>
      <c r="B935" s="25" t="s">
        <v>1</v>
      </c>
      <c r="C935" s="25" t="s">
        <v>13047</v>
      </c>
      <c r="D935" s="25" t="s">
        <v>66</v>
      </c>
      <c r="E935" s="42">
        <v>96906</v>
      </c>
      <c r="F935" s="24">
        <v>9</v>
      </c>
      <c r="G935" s="94">
        <v>5.82</v>
      </c>
      <c r="H935" s="76"/>
      <c r="I935" s="79">
        <f t="shared" si="29"/>
        <v>0</v>
      </c>
      <c r="J935" s="78" t="str">
        <f t="shared" si="28"/>
        <v/>
      </c>
    </row>
    <row r="936" spans="1:10">
      <c r="A936" s="25">
        <v>1125</v>
      </c>
      <c r="B936" s="25" t="s">
        <v>1</v>
      </c>
      <c r="C936" s="25" t="s">
        <v>3997</v>
      </c>
      <c r="D936" s="25" t="s">
        <v>731</v>
      </c>
      <c r="E936" s="42">
        <v>80205</v>
      </c>
      <c r="F936" s="24">
        <v>30</v>
      </c>
      <c r="G936" s="94">
        <v>38.130000000000003</v>
      </c>
      <c r="H936" s="76"/>
      <c r="I936" s="79">
        <f t="shared" si="29"/>
        <v>0</v>
      </c>
      <c r="J936" s="78" t="str">
        <f t="shared" si="28"/>
        <v/>
      </c>
    </row>
    <row r="937" spans="1:10">
      <c r="A937" s="25">
        <v>1126</v>
      </c>
      <c r="B937" s="25" t="s">
        <v>1</v>
      </c>
      <c r="C937" s="25" t="s">
        <v>12094</v>
      </c>
      <c r="D937" s="25" t="s">
        <v>731</v>
      </c>
      <c r="E937" s="42">
        <v>96906</v>
      </c>
      <c r="F937" s="24">
        <v>37</v>
      </c>
      <c r="G937" s="94">
        <v>20.467433333333332</v>
      </c>
      <c r="H937" s="76"/>
      <c r="I937" s="79">
        <f t="shared" si="29"/>
        <v>0</v>
      </c>
      <c r="J937" s="78" t="str">
        <f t="shared" si="28"/>
        <v/>
      </c>
    </row>
    <row r="938" spans="1:10">
      <c r="A938" s="25">
        <v>1127</v>
      </c>
      <c r="B938" s="25" t="s">
        <v>1</v>
      </c>
      <c r="C938" s="25" t="s">
        <v>3985</v>
      </c>
      <c r="D938" s="25" t="s">
        <v>348</v>
      </c>
      <c r="E938" s="42">
        <v>96906</v>
      </c>
      <c r="F938" s="24">
        <v>5</v>
      </c>
      <c r="G938" s="94">
        <v>22.373333333333335</v>
      </c>
      <c r="H938" s="76"/>
      <c r="I938" s="79">
        <f t="shared" si="29"/>
        <v>0</v>
      </c>
      <c r="J938" s="78" t="str">
        <f t="shared" si="28"/>
        <v/>
      </c>
    </row>
    <row r="939" spans="1:10">
      <c r="A939" s="25">
        <v>1128</v>
      </c>
      <c r="B939" s="25" t="s">
        <v>1</v>
      </c>
      <c r="C939" s="25" t="s">
        <v>3978</v>
      </c>
      <c r="D939" s="25" t="s">
        <v>384</v>
      </c>
      <c r="E939" s="42">
        <v>96906</v>
      </c>
      <c r="F939" s="24">
        <v>601</v>
      </c>
      <c r="G939" s="94">
        <v>15.940000000000003</v>
      </c>
      <c r="H939" s="76"/>
      <c r="I939" s="79">
        <f t="shared" si="29"/>
        <v>0</v>
      </c>
      <c r="J939" s="78" t="str">
        <f t="shared" si="28"/>
        <v/>
      </c>
    </row>
    <row r="940" spans="1:10">
      <c r="A940" s="25">
        <v>1129</v>
      </c>
      <c r="B940" s="25" t="s">
        <v>1</v>
      </c>
      <c r="C940" s="25" t="s">
        <v>13046</v>
      </c>
      <c r="D940" s="25" t="s">
        <v>384</v>
      </c>
      <c r="E940" s="42">
        <v>80205</v>
      </c>
      <c r="F940" s="24">
        <v>800</v>
      </c>
      <c r="G940" s="94">
        <v>8.7000000000000011</v>
      </c>
      <c r="H940" s="76"/>
      <c r="I940" s="79">
        <f t="shared" si="29"/>
        <v>0</v>
      </c>
      <c r="J940" s="78" t="str">
        <f t="shared" si="28"/>
        <v/>
      </c>
    </row>
    <row r="941" spans="1:10">
      <c r="A941" s="25">
        <v>1130</v>
      </c>
      <c r="B941" s="25" t="s">
        <v>1</v>
      </c>
      <c r="C941" s="25" t="s">
        <v>13045</v>
      </c>
      <c r="D941" s="25" t="s">
        <v>11014</v>
      </c>
      <c r="E941" s="42">
        <v>88044</v>
      </c>
      <c r="F941" s="24">
        <v>200</v>
      </c>
      <c r="G941" s="94">
        <v>11.576666666666668</v>
      </c>
      <c r="H941" s="76"/>
      <c r="I941" s="79">
        <f t="shared" si="29"/>
        <v>0</v>
      </c>
      <c r="J941" s="78" t="str">
        <f t="shared" si="28"/>
        <v/>
      </c>
    </row>
    <row r="942" spans="1:10">
      <c r="A942" s="25">
        <v>1131</v>
      </c>
      <c r="B942" s="25" t="s">
        <v>1</v>
      </c>
      <c r="C942" s="25" t="s">
        <v>13044</v>
      </c>
      <c r="D942" s="25" t="s">
        <v>384</v>
      </c>
      <c r="E942" s="42">
        <v>96906</v>
      </c>
      <c r="F942" s="24">
        <v>400</v>
      </c>
      <c r="G942" s="94">
        <v>12.199266666666668</v>
      </c>
      <c r="H942" s="76"/>
      <c r="I942" s="79">
        <f t="shared" si="29"/>
        <v>0</v>
      </c>
      <c r="J942" s="78" t="str">
        <f t="shared" si="28"/>
        <v/>
      </c>
    </row>
    <row r="943" spans="1:10">
      <c r="A943" s="25">
        <v>1132</v>
      </c>
      <c r="B943" s="25" t="s">
        <v>1</v>
      </c>
      <c r="C943" s="25" t="s">
        <v>13043</v>
      </c>
      <c r="D943" s="25" t="s">
        <v>384</v>
      </c>
      <c r="E943" s="42">
        <v>96906</v>
      </c>
      <c r="F943" s="24">
        <v>400</v>
      </c>
      <c r="G943" s="94">
        <v>10.373333333333333</v>
      </c>
      <c r="H943" s="76"/>
      <c r="I943" s="79">
        <f t="shared" si="29"/>
        <v>0</v>
      </c>
      <c r="J943" s="78" t="str">
        <f t="shared" si="28"/>
        <v/>
      </c>
    </row>
    <row r="944" spans="1:10">
      <c r="A944" s="25">
        <v>1133</v>
      </c>
      <c r="B944" s="25" t="s">
        <v>1</v>
      </c>
      <c r="C944" s="25" t="s">
        <v>3962</v>
      </c>
      <c r="D944" s="25" t="s">
        <v>384</v>
      </c>
      <c r="E944" s="42">
        <v>80205</v>
      </c>
      <c r="F944" s="24">
        <v>6</v>
      </c>
      <c r="G944" s="94">
        <v>11.983333333333334</v>
      </c>
      <c r="H944" s="76"/>
      <c r="I944" s="79">
        <f t="shared" si="29"/>
        <v>0</v>
      </c>
      <c r="J944" s="78" t="str">
        <f t="shared" si="28"/>
        <v/>
      </c>
    </row>
    <row r="945" spans="1:10">
      <c r="A945" s="25">
        <v>1134</v>
      </c>
      <c r="B945" s="25" t="s">
        <v>1</v>
      </c>
      <c r="C945" s="25" t="s">
        <v>7141</v>
      </c>
      <c r="D945" s="25" t="s">
        <v>11023</v>
      </c>
      <c r="E945" s="42">
        <v>80205</v>
      </c>
      <c r="F945" s="24">
        <v>1174</v>
      </c>
      <c r="G945" s="94">
        <v>0.81740000000000002</v>
      </c>
      <c r="H945" s="76"/>
      <c r="I945" s="79">
        <f t="shared" si="29"/>
        <v>0</v>
      </c>
      <c r="J945" s="78" t="str">
        <f t="shared" si="28"/>
        <v/>
      </c>
    </row>
    <row r="946" spans="1:10">
      <c r="A946" s="25">
        <v>1135</v>
      </c>
      <c r="B946" s="25" t="s">
        <v>1</v>
      </c>
      <c r="C946" s="25" t="s">
        <v>3956</v>
      </c>
      <c r="D946" s="25" t="s">
        <v>348</v>
      </c>
      <c r="E946" s="42">
        <v>53551</v>
      </c>
      <c r="F946" s="24">
        <v>307</v>
      </c>
      <c r="G946" s="94">
        <v>11.733333333333334</v>
      </c>
      <c r="H946" s="76"/>
      <c r="I946" s="79">
        <f t="shared" si="29"/>
        <v>0</v>
      </c>
      <c r="J946" s="78" t="str">
        <f t="shared" si="28"/>
        <v/>
      </c>
    </row>
    <row r="947" spans="1:10">
      <c r="A947" s="25">
        <v>1136</v>
      </c>
      <c r="B947" s="25" t="s">
        <v>1</v>
      </c>
      <c r="C947" s="25" t="s">
        <v>13042</v>
      </c>
      <c r="D947" s="25" t="s">
        <v>384</v>
      </c>
      <c r="E947" s="42">
        <v>80205</v>
      </c>
      <c r="F947" s="24">
        <v>400</v>
      </c>
      <c r="G947" s="94">
        <v>10.366666666666667</v>
      </c>
      <c r="H947" s="76"/>
      <c r="I947" s="79">
        <f t="shared" si="29"/>
        <v>0</v>
      </c>
      <c r="J947" s="78" t="str">
        <f t="shared" si="28"/>
        <v/>
      </c>
    </row>
    <row r="948" spans="1:10">
      <c r="A948" s="25">
        <v>1137</v>
      </c>
      <c r="B948" s="25" t="s">
        <v>1</v>
      </c>
      <c r="C948" s="25" t="s">
        <v>11018</v>
      </c>
      <c r="D948" s="25" t="s">
        <v>384</v>
      </c>
      <c r="E948" s="42">
        <v>88044</v>
      </c>
      <c r="F948" s="24">
        <v>200</v>
      </c>
      <c r="G948" s="94">
        <v>8.85</v>
      </c>
      <c r="H948" s="76"/>
      <c r="I948" s="79">
        <f t="shared" si="29"/>
        <v>0</v>
      </c>
      <c r="J948" s="78" t="str">
        <f t="shared" si="28"/>
        <v/>
      </c>
    </row>
    <row r="949" spans="1:10">
      <c r="A949" s="25">
        <v>1138</v>
      </c>
      <c r="B949" s="25" t="s">
        <v>1</v>
      </c>
      <c r="C949" s="25" t="s">
        <v>13041</v>
      </c>
      <c r="D949" s="25" t="s">
        <v>384</v>
      </c>
      <c r="E949" s="42">
        <v>80205</v>
      </c>
      <c r="F949" s="24">
        <v>5</v>
      </c>
      <c r="G949" s="94">
        <v>43.07</v>
      </c>
      <c r="H949" s="76"/>
      <c r="I949" s="79">
        <f t="shared" si="29"/>
        <v>0</v>
      </c>
      <c r="J949" s="78" t="str">
        <f t="shared" si="28"/>
        <v/>
      </c>
    </row>
    <row r="950" spans="1:10">
      <c r="A950" s="25">
        <v>1139</v>
      </c>
      <c r="B950" s="25" t="s">
        <v>1</v>
      </c>
      <c r="C950" s="25" t="s">
        <v>13040</v>
      </c>
      <c r="D950" s="25" t="s">
        <v>615</v>
      </c>
      <c r="E950" s="42">
        <v>96906</v>
      </c>
      <c r="F950" s="24">
        <v>26</v>
      </c>
      <c r="G950" s="94">
        <v>3.9766666666666666</v>
      </c>
      <c r="H950" s="76"/>
      <c r="I950" s="79">
        <f t="shared" si="29"/>
        <v>0</v>
      </c>
      <c r="J950" s="78" t="str">
        <f t="shared" si="28"/>
        <v/>
      </c>
    </row>
    <row r="951" spans="1:10">
      <c r="A951" s="25">
        <v>1140</v>
      </c>
      <c r="B951" s="25" t="s">
        <v>1</v>
      </c>
      <c r="C951" s="25" t="s">
        <v>3924</v>
      </c>
      <c r="D951" s="25" t="s">
        <v>13039</v>
      </c>
      <c r="E951" s="42">
        <v>96906</v>
      </c>
      <c r="F951" s="24">
        <v>10</v>
      </c>
      <c r="G951" s="94">
        <v>18.64</v>
      </c>
      <c r="H951" s="76"/>
      <c r="I951" s="79">
        <f t="shared" si="29"/>
        <v>0</v>
      </c>
      <c r="J951" s="78" t="str">
        <f t="shared" si="28"/>
        <v/>
      </c>
    </row>
    <row r="952" spans="1:10">
      <c r="A952" s="25">
        <v>1141</v>
      </c>
      <c r="B952" s="25" t="s">
        <v>1</v>
      </c>
      <c r="C952" s="25" t="s">
        <v>3919</v>
      </c>
      <c r="D952" s="25" t="s">
        <v>13039</v>
      </c>
      <c r="E952" s="42">
        <v>96906</v>
      </c>
      <c r="F952" s="24">
        <v>60</v>
      </c>
      <c r="G952" s="94">
        <v>10.89</v>
      </c>
      <c r="H952" s="76"/>
      <c r="I952" s="79">
        <f t="shared" si="29"/>
        <v>0</v>
      </c>
      <c r="J952" s="78" t="str">
        <f t="shared" si="28"/>
        <v/>
      </c>
    </row>
    <row r="953" spans="1:10">
      <c r="A953" s="25">
        <v>1142</v>
      </c>
      <c r="B953" s="25" t="s">
        <v>1</v>
      </c>
      <c r="C953" s="25" t="s">
        <v>13038</v>
      </c>
      <c r="D953" s="25" t="s">
        <v>13037</v>
      </c>
      <c r="E953" s="42">
        <v>96906</v>
      </c>
      <c r="F953" s="24">
        <v>32</v>
      </c>
      <c r="G953" s="94">
        <v>1.64</v>
      </c>
      <c r="H953" s="76"/>
      <c r="I953" s="79">
        <f t="shared" si="29"/>
        <v>0</v>
      </c>
      <c r="J953" s="78" t="str">
        <f t="shared" si="28"/>
        <v/>
      </c>
    </row>
    <row r="954" spans="1:10">
      <c r="A954" s="25">
        <v>1143</v>
      </c>
      <c r="B954" s="25" t="s">
        <v>1</v>
      </c>
      <c r="C954" s="25" t="s">
        <v>13036</v>
      </c>
      <c r="D954" s="25" t="s">
        <v>12081</v>
      </c>
      <c r="E954" s="42">
        <v>96906</v>
      </c>
      <c r="F954" s="24">
        <v>6</v>
      </c>
      <c r="G954" s="94">
        <v>15.813333333333333</v>
      </c>
      <c r="H954" s="76"/>
      <c r="I954" s="79">
        <f t="shared" si="29"/>
        <v>0</v>
      </c>
      <c r="J954" s="78" t="str">
        <f t="shared" si="28"/>
        <v/>
      </c>
    </row>
    <row r="955" spans="1:10">
      <c r="A955" s="25">
        <v>1144</v>
      </c>
      <c r="B955" s="25" t="s">
        <v>1</v>
      </c>
      <c r="C955" s="25" t="s">
        <v>716</v>
      </c>
      <c r="D955" s="25" t="s">
        <v>214</v>
      </c>
      <c r="E955" s="42">
        <v>96906</v>
      </c>
      <c r="F955" s="24">
        <v>102</v>
      </c>
      <c r="G955" s="94">
        <v>19.490300000000001</v>
      </c>
      <c r="H955" s="76"/>
      <c r="I955" s="79">
        <f t="shared" si="29"/>
        <v>0</v>
      </c>
      <c r="J955" s="78" t="str">
        <f t="shared" si="28"/>
        <v/>
      </c>
    </row>
    <row r="956" spans="1:10">
      <c r="A956" s="25">
        <v>1145</v>
      </c>
      <c r="B956" s="25" t="s">
        <v>1</v>
      </c>
      <c r="C956" s="25" t="s">
        <v>715</v>
      </c>
      <c r="D956" s="25" t="s">
        <v>214</v>
      </c>
      <c r="E956" s="42">
        <v>80205</v>
      </c>
      <c r="F956" s="24">
        <v>68</v>
      </c>
      <c r="G956" s="94">
        <v>32.356666666666662</v>
      </c>
      <c r="H956" s="76"/>
      <c r="I956" s="79">
        <f t="shared" si="29"/>
        <v>0</v>
      </c>
      <c r="J956" s="78" t="str">
        <f t="shared" si="28"/>
        <v/>
      </c>
    </row>
    <row r="957" spans="1:10">
      <c r="A957" s="25">
        <v>1146</v>
      </c>
      <c r="B957" s="25" t="s">
        <v>1</v>
      </c>
      <c r="C957" s="25" t="s">
        <v>714</v>
      </c>
      <c r="D957" s="25" t="s">
        <v>214</v>
      </c>
      <c r="E957" s="42">
        <v>96906</v>
      </c>
      <c r="F957" s="24">
        <v>42</v>
      </c>
      <c r="G957" s="94">
        <v>33.55746666666667</v>
      </c>
      <c r="H957" s="76"/>
      <c r="I957" s="79">
        <f t="shared" si="29"/>
        <v>0</v>
      </c>
      <c r="J957" s="78" t="str">
        <f t="shared" si="28"/>
        <v/>
      </c>
    </row>
    <row r="958" spans="1:10">
      <c r="A958" s="25">
        <v>1147</v>
      </c>
      <c r="B958" s="25" t="s">
        <v>1</v>
      </c>
      <c r="C958" s="25" t="s">
        <v>3905</v>
      </c>
      <c r="D958" s="25" t="s">
        <v>13035</v>
      </c>
      <c r="E958" s="42">
        <v>80205</v>
      </c>
      <c r="F958" s="24">
        <v>115</v>
      </c>
      <c r="G958" s="94">
        <v>32.789266666666663</v>
      </c>
      <c r="H958" s="76"/>
      <c r="I958" s="79">
        <f t="shared" si="29"/>
        <v>0</v>
      </c>
      <c r="J958" s="78" t="str">
        <f t="shared" si="28"/>
        <v/>
      </c>
    </row>
    <row r="959" spans="1:10">
      <c r="A959" s="25">
        <v>1148</v>
      </c>
      <c r="B959" s="25" t="s">
        <v>1</v>
      </c>
      <c r="C959" s="25" t="s">
        <v>3903</v>
      </c>
      <c r="D959" s="25" t="s">
        <v>707</v>
      </c>
      <c r="E959" s="42">
        <v>80205</v>
      </c>
      <c r="F959" s="24">
        <v>5</v>
      </c>
      <c r="G959" s="94">
        <v>14.221833333333331</v>
      </c>
      <c r="H959" s="76"/>
      <c r="I959" s="79">
        <f t="shared" si="29"/>
        <v>0</v>
      </c>
      <c r="J959" s="78" t="str">
        <f t="shared" si="28"/>
        <v/>
      </c>
    </row>
    <row r="960" spans="1:10">
      <c r="A960" s="25">
        <v>1149</v>
      </c>
      <c r="B960" s="25" t="s">
        <v>1</v>
      </c>
      <c r="C960" s="25" t="s">
        <v>712</v>
      </c>
      <c r="D960" s="25" t="s">
        <v>707</v>
      </c>
      <c r="E960" s="42">
        <v>96906</v>
      </c>
      <c r="F960" s="24">
        <v>267</v>
      </c>
      <c r="G960" s="94">
        <v>13.266766666666664</v>
      </c>
      <c r="H960" s="76"/>
      <c r="I960" s="79">
        <f t="shared" si="29"/>
        <v>0</v>
      </c>
      <c r="J960" s="78" t="str">
        <f t="shared" si="28"/>
        <v/>
      </c>
    </row>
    <row r="961" spans="1:10">
      <c r="A961" s="25">
        <v>1150</v>
      </c>
      <c r="B961" s="25" t="s">
        <v>1</v>
      </c>
      <c r="C961" s="25" t="s">
        <v>711</v>
      </c>
      <c r="D961" s="25" t="s">
        <v>214</v>
      </c>
      <c r="E961" s="42" t="s">
        <v>710</v>
      </c>
      <c r="F961" s="24">
        <v>50</v>
      </c>
      <c r="G961" s="94">
        <v>20.206666666666667</v>
      </c>
      <c r="H961" s="76"/>
      <c r="I961" s="79">
        <f t="shared" si="29"/>
        <v>0</v>
      </c>
      <c r="J961" s="78" t="str">
        <f t="shared" si="28"/>
        <v/>
      </c>
    </row>
    <row r="962" spans="1:10">
      <c r="A962" s="25">
        <v>1151</v>
      </c>
      <c r="B962" s="25" t="s">
        <v>1</v>
      </c>
      <c r="C962" s="25" t="s">
        <v>711</v>
      </c>
      <c r="D962" s="25" t="s">
        <v>214</v>
      </c>
      <c r="E962" s="42">
        <v>96906</v>
      </c>
      <c r="F962" s="24">
        <v>935</v>
      </c>
      <c r="G962" s="94">
        <v>20.2042</v>
      </c>
      <c r="H962" s="76"/>
      <c r="I962" s="79">
        <f t="shared" si="29"/>
        <v>0</v>
      </c>
      <c r="J962" s="78" t="str">
        <f t="shared" ref="J962:J1025" si="30">IF(H:H&gt;G:G, "Above Estimated Unit Price", "")</f>
        <v/>
      </c>
    </row>
    <row r="963" spans="1:10">
      <c r="A963" s="25">
        <v>1152</v>
      </c>
      <c r="B963" s="25" t="s">
        <v>1</v>
      </c>
      <c r="C963" s="25" t="s">
        <v>709</v>
      </c>
      <c r="D963" s="25" t="s">
        <v>214</v>
      </c>
      <c r="E963" s="42">
        <v>96906</v>
      </c>
      <c r="F963" s="24">
        <v>244</v>
      </c>
      <c r="G963" s="94">
        <v>0.29000000000000004</v>
      </c>
      <c r="H963" s="76"/>
      <c r="I963" s="79">
        <f t="shared" ref="I963:I1026" si="31">H963*F963</f>
        <v>0</v>
      </c>
      <c r="J963" s="78" t="str">
        <f t="shared" si="30"/>
        <v/>
      </c>
    </row>
    <row r="964" spans="1:10">
      <c r="A964" s="25">
        <v>1153</v>
      </c>
      <c r="B964" s="25" t="s">
        <v>1</v>
      </c>
      <c r="C964" s="25" t="s">
        <v>3902</v>
      </c>
      <c r="D964" s="25" t="s">
        <v>214</v>
      </c>
      <c r="E964" s="42">
        <v>80205</v>
      </c>
      <c r="F964" s="24">
        <v>7</v>
      </c>
      <c r="G964" s="94">
        <v>33.503333333333337</v>
      </c>
      <c r="H964" s="76"/>
      <c r="I964" s="79">
        <f t="shared" si="31"/>
        <v>0</v>
      </c>
      <c r="J964" s="78" t="str">
        <f t="shared" si="30"/>
        <v/>
      </c>
    </row>
    <row r="965" spans="1:10">
      <c r="A965" s="25">
        <v>1154</v>
      </c>
      <c r="B965" s="25" t="s">
        <v>1</v>
      </c>
      <c r="C965" s="25" t="s">
        <v>3902</v>
      </c>
      <c r="D965" s="25" t="s">
        <v>214</v>
      </c>
      <c r="E965" s="42">
        <v>60119</v>
      </c>
      <c r="F965" s="24">
        <v>143</v>
      </c>
      <c r="G965" s="94">
        <v>33.540199999999999</v>
      </c>
      <c r="H965" s="76"/>
      <c r="I965" s="79">
        <f t="shared" si="31"/>
        <v>0</v>
      </c>
      <c r="J965" s="78" t="str">
        <f t="shared" si="30"/>
        <v/>
      </c>
    </row>
    <row r="966" spans="1:10">
      <c r="A966" s="25">
        <v>1155</v>
      </c>
      <c r="B966" s="25" t="s">
        <v>1</v>
      </c>
      <c r="C966" s="25" t="s">
        <v>3902</v>
      </c>
      <c r="D966" s="25" t="s">
        <v>214</v>
      </c>
      <c r="E966" s="42">
        <v>96906</v>
      </c>
      <c r="F966" s="24">
        <v>39</v>
      </c>
      <c r="G966" s="94">
        <v>33.692933333333336</v>
      </c>
      <c r="H966" s="76"/>
      <c r="I966" s="79">
        <f t="shared" si="31"/>
        <v>0</v>
      </c>
      <c r="J966" s="78" t="str">
        <f t="shared" si="30"/>
        <v/>
      </c>
    </row>
    <row r="967" spans="1:10">
      <c r="A967" s="25">
        <v>1156</v>
      </c>
      <c r="B967" s="25" t="s">
        <v>1</v>
      </c>
      <c r="C967" s="25" t="s">
        <v>3896</v>
      </c>
      <c r="D967" s="25" t="s">
        <v>66</v>
      </c>
      <c r="E967" s="42">
        <v>80205</v>
      </c>
      <c r="F967" s="24">
        <v>18</v>
      </c>
      <c r="G967" s="94">
        <v>6.973866666666666</v>
      </c>
      <c r="H967" s="76"/>
      <c r="I967" s="79">
        <f t="shared" si="31"/>
        <v>0</v>
      </c>
      <c r="J967" s="78" t="str">
        <f t="shared" si="30"/>
        <v/>
      </c>
    </row>
    <row r="968" spans="1:10">
      <c r="A968" s="25">
        <v>1157</v>
      </c>
      <c r="B968" s="25" t="s">
        <v>1</v>
      </c>
      <c r="C968" s="25" t="s">
        <v>3894</v>
      </c>
      <c r="D968" s="25" t="s">
        <v>66</v>
      </c>
      <c r="E968" s="42">
        <v>80205</v>
      </c>
      <c r="F968" s="24">
        <v>82</v>
      </c>
      <c r="G968" s="94">
        <v>7.0587333333333326</v>
      </c>
      <c r="H968" s="76"/>
      <c r="I968" s="79">
        <f t="shared" si="31"/>
        <v>0</v>
      </c>
      <c r="J968" s="78" t="str">
        <f t="shared" si="30"/>
        <v/>
      </c>
    </row>
    <row r="969" spans="1:10">
      <c r="A969" s="25">
        <v>1158</v>
      </c>
      <c r="B969" s="25" t="s">
        <v>1</v>
      </c>
      <c r="C969" s="25" t="s">
        <v>3892</v>
      </c>
      <c r="D969" s="25" t="s">
        <v>66</v>
      </c>
      <c r="E969" s="42">
        <v>96906</v>
      </c>
      <c r="F969" s="24">
        <v>8</v>
      </c>
      <c r="G969" s="94">
        <v>16.891300000000001</v>
      </c>
      <c r="H969" s="76"/>
      <c r="I969" s="79">
        <f t="shared" si="31"/>
        <v>0</v>
      </c>
      <c r="J969" s="78" t="str">
        <f t="shared" si="30"/>
        <v/>
      </c>
    </row>
    <row r="970" spans="1:10">
      <c r="A970" s="25">
        <v>1159</v>
      </c>
      <c r="B970" s="25" t="s">
        <v>1</v>
      </c>
      <c r="C970" s="25" t="s">
        <v>12080</v>
      </c>
      <c r="D970" s="25" t="s">
        <v>66</v>
      </c>
      <c r="E970" s="42">
        <v>96906</v>
      </c>
      <c r="F970" s="24">
        <v>120</v>
      </c>
      <c r="G970" s="94">
        <v>22.518633333333337</v>
      </c>
      <c r="H970" s="76"/>
      <c r="I970" s="79">
        <f t="shared" si="31"/>
        <v>0</v>
      </c>
      <c r="J970" s="78" t="str">
        <f t="shared" si="30"/>
        <v/>
      </c>
    </row>
    <row r="971" spans="1:10">
      <c r="A971" s="25">
        <v>1160</v>
      </c>
      <c r="B971" s="25" t="s">
        <v>1</v>
      </c>
      <c r="C971" s="25" t="s">
        <v>13034</v>
      </c>
      <c r="D971" s="25" t="s">
        <v>256</v>
      </c>
      <c r="E971" s="42">
        <v>96906</v>
      </c>
      <c r="F971" s="24">
        <v>138</v>
      </c>
      <c r="G971" s="94">
        <v>0.5</v>
      </c>
      <c r="H971" s="76"/>
      <c r="I971" s="79">
        <f t="shared" si="31"/>
        <v>0</v>
      </c>
      <c r="J971" s="78" t="str">
        <f t="shared" si="30"/>
        <v/>
      </c>
    </row>
    <row r="972" spans="1:10">
      <c r="A972" s="25">
        <v>1161</v>
      </c>
      <c r="B972" s="25" t="s">
        <v>1</v>
      </c>
      <c r="C972" s="25" t="s">
        <v>13033</v>
      </c>
      <c r="D972" s="25" t="s">
        <v>66</v>
      </c>
      <c r="E972" s="42">
        <v>88044</v>
      </c>
      <c r="F972" s="24">
        <v>156</v>
      </c>
      <c r="G972" s="94">
        <v>0.54</v>
      </c>
      <c r="H972" s="76"/>
      <c r="I972" s="79">
        <f t="shared" si="31"/>
        <v>0</v>
      </c>
      <c r="J972" s="78" t="str">
        <f t="shared" si="30"/>
        <v/>
      </c>
    </row>
    <row r="973" spans="1:10">
      <c r="A973" s="25">
        <v>1162</v>
      </c>
      <c r="B973" s="25" t="s">
        <v>1</v>
      </c>
      <c r="C973" s="25" t="s">
        <v>13032</v>
      </c>
      <c r="D973" s="25" t="s">
        <v>13031</v>
      </c>
      <c r="E973" s="42">
        <v>80205</v>
      </c>
      <c r="F973" s="24">
        <v>12</v>
      </c>
      <c r="G973" s="94">
        <v>9.1199999999999992</v>
      </c>
      <c r="H973" s="76"/>
      <c r="I973" s="79">
        <f t="shared" si="31"/>
        <v>0</v>
      </c>
      <c r="J973" s="78" t="str">
        <f t="shared" si="30"/>
        <v/>
      </c>
    </row>
    <row r="974" spans="1:10">
      <c r="A974" s="25">
        <v>1163</v>
      </c>
      <c r="B974" s="25" t="s">
        <v>1</v>
      </c>
      <c r="C974" s="25" t="s">
        <v>13030</v>
      </c>
      <c r="D974" s="25" t="s">
        <v>707</v>
      </c>
      <c r="E974" s="42">
        <v>96906</v>
      </c>
      <c r="F974" s="24">
        <v>7</v>
      </c>
      <c r="G974" s="94">
        <v>8.7333333333333343</v>
      </c>
      <c r="H974" s="76"/>
      <c r="I974" s="79">
        <f t="shared" si="31"/>
        <v>0</v>
      </c>
      <c r="J974" s="78" t="str">
        <f t="shared" si="30"/>
        <v/>
      </c>
    </row>
    <row r="975" spans="1:10">
      <c r="A975" s="25">
        <v>1164</v>
      </c>
      <c r="B975" s="25" t="s">
        <v>1</v>
      </c>
      <c r="C975" s="25" t="s">
        <v>13029</v>
      </c>
      <c r="D975" s="25" t="s">
        <v>13028</v>
      </c>
      <c r="E975" s="42">
        <v>80205</v>
      </c>
      <c r="F975" s="24">
        <v>11</v>
      </c>
      <c r="G975" s="94">
        <v>5.45</v>
      </c>
      <c r="H975" s="76"/>
      <c r="I975" s="79">
        <f t="shared" si="31"/>
        <v>0</v>
      </c>
      <c r="J975" s="78" t="str">
        <f t="shared" si="30"/>
        <v/>
      </c>
    </row>
    <row r="976" spans="1:10">
      <c r="A976" s="25">
        <v>1165</v>
      </c>
      <c r="B976" s="25" t="s">
        <v>1</v>
      </c>
      <c r="C976" s="25" t="s">
        <v>13027</v>
      </c>
      <c r="D976" s="25" t="s">
        <v>262</v>
      </c>
      <c r="E976" s="42">
        <v>96906</v>
      </c>
      <c r="F976" s="24">
        <v>8</v>
      </c>
      <c r="G976" s="94">
        <v>15.910000000000002</v>
      </c>
      <c r="H976" s="76"/>
      <c r="I976" s="79">
        <f t="shared" si="31"/>
        <v>0</v>
      </c>
      <c r="J976" s="78" t="str">
        <f t="shared" si="30"/>
        <v/>
      </c>
    </row>
    <row r="977" spans="1:10">
      <c r="A977" s="25">
        <v>1166</v>
      </c>
      <c r="B977" s="25" t="s">
        <v>1</v>
      </c>
      <c r="C977" s="25" t="s">
        <v>13026</v>
      </c>
      <c r="D977" s="25" t="s">
        <v>262</v>
      </c>
      <c r="E977" s="42">
        <v>80205</v>
      </c>
      <c r="F977" s="24">
        <v>16</v>
      </c>
      <c r="G977" s="94">
        <v>21.386666666666667</v>
      </c>
      <c r="H977" s="76"/>
      <c r="I977" s="79">
        <f t="shared" si="31"/>
        <v>0</v>
      </c>
      <c r="J977" s="78" t="str">
        <f t="shared" si="30"/>
        <v/>
      </c>
    </row>
    <row r="978" spans="1:10">
      <c r="A978" s="25">
        <v>1167</v>
      </c>
      <c r="B978" s="25" t="s">
        <v>1</v>
      </c>
      <c r="C978" s="25" t="s">
        <v>3879</v>
      </c>
      <c r="D978" s="25" t="s">
        <v>1003</v>
      </c>
      <c r="E978" s="42">
        <v>81343</v>
      </c>
      <c r="F978" s="24">
        <v>14</v>
      </c>
      <c r="G978" s="94">
        <v>54.15</v>
      </c>
      <c r="H978" s="76"/>
      <c r="I978" s="79">
        <f t="shared" si="31"/>
        <v>0</v>
      </c>
      <c r="J978" s="78" t="str">
        <f t="shared" si="30"/>
        <v/>
      </c>
    </row>
    <row r="979" spans="1:10">
      <c r="A979" s="25">
        <v>1168</v>
      </c>
      <c r="B979" s="25" t="s">
        <v>1</v>
      </c>
      <c r="C979" s="25" t="s">
        <v>13025</v>
      </c>
      <c r="D979" s="25" t="s">
        <v>12721</v>
      </c>
      <c r="E979" s="42">
        <v>81343</v>
      </c>
      <c r="F979" s="24">
        <v>20</v>
      </c>
      <c r="G979" s="94">
        <v>24.19</v>
      </c>
      <c r="H979" s="76"/>
      <c r="I979" s="79">
        <f t="shared" si="31"/>
        <v>0</v>
      </c>
      <c r="J979" s="78" t="str">
        <f t="shared" si="30"/>
        <v/>
      </c>
    </row>
    <row r="980" spans="1:10">
      <c r="A980" s="25">
        <v>1169</v>
      </c>
      <c r="B980" s="25" t="s">
        <v>1</v>
      </c>
      <c r="C980" s="25" t="s">
        <v>13024</v>
      </c>
      <c r="D980" s="25" t="s">
        <v>666</v>
      </c>
      <c r="E980" s="42">
        <v>81343</v>
      </c>
      <c r="F980" s="24">
        <v>8</v>
      </c>
      <c r="G980" s="94">
        <v>12.763333333333334</v>
      </c>
      <c r="H980" s="76"/>
      <c r="I980" s="79">
        <f t="shared" si="31"/>
        <v>0</v>
      </c>
      <c r="J980" s="78" t="str">
        <f t="shared" si="30"/>
        <v/>
      </c>
    </row>
    <row r="981" spans="1:10">
      <c r="A981" s="25">
        <v>1170</v>
      </c>
      <c r="B981" s="25" t="s">
        <v>1</v>
      </c>
      <c r="C981" s="25" t="s">
        <v>660</v>
      </c>
      <c r="D981" s="25" t="s">
        <v>657</v>
      </c>
      <c r="E981" s="42">
        <v>81343</v>
      </c>
      <c r="F981" s="24">
        <v>16</v>
      </c>
      <c r="G981" s="94">
        <v>6.3999999999999995</v>
      </c>
      <c r="H981" s="76"/>
      <c r="I981" s="79">
        <f t="shared" si="31"/>
        <v>0</v>
      </c>
      <c r="J981" s="78" t="str">
        <f t="shared" si="30"/>
        <v/>
      </c>
    </row>
    <row r="982" spans="1:10">
      <c r="A982" s="25">
        <v>1171</v>
      </c>
      <c r="B982" s="25" t="s">
        <v>1</v>
      </c>
      <c r="C982" s="25" t="s">
        <v>3818</v>
      </c>
      <c r="D982" s="25" t="s">
        <v>96</v>
      </c>
      <c r="E982" s="42">
        <v>96906</v>
      </c>
      <c r="F982" s="24">
        <v>5</v>
      </c>
      <c r="G982" s="94">
        <v>166.52333333333334</v>
      </c>
      <c r="H982" s="76"/>
      <c r="I982" s="79">
        <f t="shared" si="31"/>
        <v>0</v>
      </c>
      <c r="J982" s="78" t="str">
        <f t="shared" si="30"/>
        <v/>
      </c>
    </row>
    <row r="983" spans="1:10">
      <c r="A983" s="25">
        <v>1172</v>
      </c>
      <c r="B983" s="25" t="s">
        <v>1</v>
      </c>
      <c r="C983" s="25" t="s">
        <v>13023</v>
      </c>
      <c r="D983" s="25" t="s">
        <v>13022</v>
      </c>
      <c r="E983" s="42">
        <v>96906</v>
      </c>
      <c r="F983" s="24">
        <v>19</v>
      </c>
      <c r="G983" s="94">
        <v>108.65000000000002</v>
      </c>
      <c r="H983" s="76"/>
      <c r="I983" s="79">
        <f t="shared" si="31"/>
        <v>0</v>
      </c>
      <c r="J983" s="78" t="str">
        <f t="shared" si="30"/>
        <v/>
      </c>
    </row>
    <row r="984" spans="1:10">
      <c r="A984" s="25">
        <v>1173</v>
      </c>
      <c r="B984" s="25" t="s">
        <v>1</v>
      </c>
      <c r="C984" s="25" t="s">
        <v>13021</v>
      </c>
      <c r="D984" s="25" t="s">
        <v>12882</v>
      </c>
      <c r="E984" s="42">
        <v>96906</v>
      </c>
      <c r="F984" s="24">
        <v>7</v>
      </c>
      <c r="G984" s="94">
        <v>88.07</v>
      </c>
      <c r="H984" s="76"/>
      <c r="I984" s="79">
        <f t="shared" si="31"/>
        <v>0</v>
      </c>
      <c r="J984" s="78" t="str">
        <f t="shared" si="30"/>
        <v/>
      </c>
    </row>
    <row r="985" spans="1:10">
      <c r="A985" s="25">
        <v>1174</v>
      </c>
      <c r="B985" s="25" t="s">
        <v>1</v>
      </c>
      <c r="C985" s="25" t="s">
        <v>13021</v>
      </c>
      <c r="D985" s="25" t="s">
        <v>12882</v>
      </c>
      <c r="E985" s="42">
        <v>92114</v>
      </c>
      <c r="F985" s="24">
        <v>6</v>
      </c>
      <c r="G985" s="94">
        <v>82.429999999999993</v>
      </c>
      <c r="H985" s="76"/>
      <c r="I985" s="79">
        <f t="shared" si="31"/>
        <v>0</v>
      </c>
      <c r="J985" s="78" t="str">
        <f t="shared" si="30"/>
        <v/>
      </c>
    </row>
    <row r="986" spans="1:10">
      <c r="A986" s="25">
        <v>1175</v>
      </c>
      <c r="B986" s="25" t="s">
        <v>1</v>
      </c>
      <c r="C986" s="25" t="s">
        <v>3786</v>
      </c>
      <c r="D986" s="25" t="s">
        <v>540</v>
      </c>
      <c r="E986" s="42">
        <v>21439</v>
      </c>
      <c r="F986" s="24">
        <v>5</v>
      </c>
      <c r="G986" s="94">
        <v>27.189999999999998</v>
      </c>
      <c r="H986" s="76"/>
      <c r="I986" s="79">
        <f t="shared" si="31"/>
        <v>0</v>
      </c>
      <c r="J986" s="78" t="str">
        <f t="shared" si="30"/>
        <v/>
      </c>
    </row>
    <row r="987" spans="1:10">
      <c r="A987" s="25">
        <v>1176</v>
      </c>
      <c r="B987" s="25" t="s">
        <v>1</v>
      </c>
      <c r="C987" s="25" t="s">
        <v>3784</v>
      </c>
      <c r="D987" s="25" t="s">
        <v>9949</v>
      </c>
      <c r="E987" s="42">
        <v>96906</v>
      </c>
      <c r="F987" s="24">
        <v>180</v>
      </c>
      <c r="G987" s="94">
        <v>0.68336666666666668</v>
      </c>
      <c r="H987" s="76"/>
      <c r="I987" s="79">
        <f t="shared" si="31"/>
        <v>0</v>
      </c>
      <c r="J987" s="78" t="str">
        <f t="shared" si="30"/>
        <v/>
      </c>
    </row>
    <row r="988" spans="1:10">
      <c r="A988" s="25">
        <v>1177</v>
      </c>
      <c r="B988" s="25" t="s">
        <v>1</v>
      </c>
      <c r="C988" s="25" t="s">
        <v>3783</v>
      </c>
      <c r="D988" s="25" t="s">
        <v>10987</v>
      </c>
      <c r="E988" s="42">
        <v>96906</v>
      </c>
      <c r="F988" s="24">
        <v>420</v>
      </c>
      <c r="G988" s="94">
        <v>0.51666666666666672</v>
      </c>
      <c r="H988" s="76"/>
      <c r="I988" s="79">
        <f t="shared" si="31"/>
        <v>0</v>
      </c>
      <c r="J988" s="78" t="str">
        <f t="shared" si="30"/>
        <v/>
      </c>
    </row>
    <row r="989" spans="1:10">
      <c r="A989" s="25">
        <v>1178</v>
      </c>
      <c r="B989" s="25" t="s">
        <v>1</v>
      </c>
      <c r="C989" s="25" t="s">
        <v>638</v>
      </c>
      <c r="D989" s="25" t="s">
        <v>13020</v>
      </c>
      <c r="E989" s="42">
        <v>81348</v>
      </c>
      <c r="F989" s="24">
        <v>1450</v>
      </c>
      <c r="G989" s="94">
        <v>0.56333333333333335</v>
      </c>
      <c r="H989" s="76"/>
      <c r="I989" s="79">
        <f t="shared" si="31"/>
        <v>0</v>
      </c>
      <c r="J989" s="78" t="str">
        <f t="shared" si="30"/>
        <v/>
      </c>
    </row>
    <row r="990" spans="1:10">
      <c r="A990" s="25">
        <v>1179</v>
      </c>
      <c r="B990" s="25" t="s">
        <v>1</v>
      </c>
      <c r="C990" s="25" t="s">
        <v>638</v>
      </c>
      <c r="D990" s="25" t="s">
        <v>22</v>
      </c>
      <c r="E990" s="42">
        <v>80205</v>
      </c>
      <c r="F990" s="24">
        <v>3080</v>
      </c>
      <c r="G990" s="94">
        <v>0.55663333333333331</v>
      </c>
      <c r="H990" s="76"/>
      <c r="I990" s="79">
        <f t="shared" si="31"/>
        <v>0</v>
      </c>
      <c r="J990" s="78" t="str">
        <f t="shared" si="30"/>
        <v/>
      </c>
    </row>
    <row r="991" spans="1:10">
      <c r="A991" s="25">
        <v>1180</v>
      </c>
      <c r="B991" s="25" t="s">
        <v>1</v>
      </c>
      <c r="C991" s="25" t="s">
        <v>638</v>
      </c>
      <c r="D991" s="25" t="s">
        <v>22</v>
      </c>
      <c r="E991" s="42">
        <v>96906</v>
      </c>
      <c r="F991" s="24">
        <v>2088</v>
      </c>
      <c r="G991" s="94">
        <v>0.55666666666666664</v>
      </c>
      <c r="H991" s="76"/>
      <c r="I991" s="79">
        <f t="shared" si="31"/>
        <v>0</v>
      </c>
      <c r="J991" s="78" t="str">
        <f t="shared" si="30"/>
        <v/>
      </c>
    </row>
    <row r="992" spans="1:10">
      <c r="A992" s="25">
        <v>1181</v>
      </c>
      <c r="B992" s="25" t="s">
        <v>1</v>
      </c>
      <c r="C992" s="25" t="s">
        <v>3782</v>
      </c>
      <c r="D992" s="25" t="s">
        <v>22</v>
      </c>
      <c r="E992" s="42">
        <v>96906</v>
      </c>
      <c r="F992" s="24">
        <v>100</v>
      </c>
      <c r="G992" s="94">
        <v>0.79</v>
      </c>
      <c r="H992" s="76"/>
      <c r="I992" s="79">
        <f t="shared" si="31"/>
        <v>0</v>
      </c>
      <c r="J992" s="78" t="str">
        <f t="shared" si="30"/>
        <v/>
      </c>
    </row>
    <row r="993" spans="1:10">
      <c r="A993" s="25">
        <v>1182</v>
      </c>
      <c r="B993" s="25" t="s">
        <v>1</v>
      </c>
      <c r="C993" s="25" t="s">
        <v>3782</v>
      </c>
      <c r="D993" s="25" t="s">
        <v>22</v>
      </c>
      <c r="E993" s="42">
        <v>80205</v>
      </c>
      <c r="F993" s="24">
        <v>504</v>
      </c>
      <c r="G993" s="94">
        <v>0.71</v>
      </c>
      <c r="H993" s="76"/>
      <c r="I993" s="79">
        <f t="shared" si="31"/>
        <v>0</v>
      </c>
      <c r="J993" s="78" t="str">
        <f t="shared" si="30"/>
        <v/>
      </c>
    </row>
    <row r="994" spans="1:10">
      <c r="A994" s="25">
        <v>1183</v>
      </c>
      <c r="B994" s="25" t="s">
        <v>1</v>
      </c>
      <c r="C994" s="25" t="s">
        <v>634</v>
      </c>
      <c r="D994" s="25" t="s">
        <v>22</v>
      </c>
      <c r="E994" s="42">
        <v>80205</v>
      </c>
      <c r="F994" s="24">
        <v>1197</v>
      </c>
      <c r="G994" s="94">
        <v>0.75</v>
      </c>
      <c r="H994" s="76"/>
      <c r="I994" s="79">
        <f t="shared" si="31"/>
        <v>0</v>
      </c>
      <c r="J994" s="78" t="str">
        <f t="shared" si="30"/>
        <v/>
      </c>
    </row>
    <row r="995" spans="1:10">
      <c r="A995" s="25">
        <v>1184</v>
      </c>
      <c r="B995" s="25" t="s">
        <v>1</v>
      </c>
      <c r="C995" s="25" t="s">
        <v>7576</v>
      </c>
      <c r="D995" s="25" t="s">
        <v>22</v>
      </c>
      <c r="E995" s="42">
        <v>80205</v>
      </c>
      <c r="F995" s="24">
        <v>77</v>
      </c>
      <c r="G995" s="94">
        <v>0.90523333333333333</v>
      </c>
      <c r="H995" s="76"/>
      <c r="I995" s="79">
        <f t="shared" si="31"/>
        <v>0</v>
      </c>
      <c r="J995" s="78" t="str">
        <f t="shared" si="30"/>
        <v/>
      </c>
    </row>
    <row r="996" spans="1:10">
      <c r="A996" s="25">
        <v>1185</v>
      </c>
      <c r="B996" s="25" t="s">
        <v>1</v>
      </c>
      <c r="C996" s="25" t="s">
        <v>3776</v>
      </c>
      <c r="D996" s="25" t="s">
        <v>13019</v>
      </c>
      <c r="E996" s="42">
        <v>80205</v>
      </c>
      <c r="F996" s="24">
        <v>148</v>
      </c>
      <c r="G996" s="94">
        <v>0.68296666666666661</v>
      </c>
      <c r="H996" s="76"/>
      <c r="I996" s="79">
        <f t="shared" si="31"/>
        <v>0</v>
      </c>
      <c r="J996" s="78" t="str">
        <f t="shared" si="30"/>
        <v/>
      </c>
    </row>
    <row r="997" spans="1:10">
      <c r="A997" s="25">
        <v>1186</v>
      </c>
      <c r="B997" s="25" t="s">
        <v>1</v>
      </c>
      <c r="C997" s="25" t="s">
        <v>3774</v>
      </c>
      <c r="D997" s="25" t="s">
        <v>22</v>
      </c>
      <c r="E997" s="42">
        <v>80205</v>
      </c>
      <c r="F997" s="24">
        <v>565</v>
      </c>
      <c r="G997" s="94">
        <v>0.72273333333333334</v>
      </c>
      <c r="H997" s="76"/>
      <c r="I997" s="79">
        <f t="shared" si="31"/>
        <v>0</v>
      </c>
      <c r="J997" s="78" t="str">
        <f t="shared" si="30"/>
        <v/>
      </c>
    </row>
    <row r="998" spans="1:10">
      <c r="A998" s="25">
        <v>1187</v>
      </c>
      <c r="B998" s="25" t="s">
        <v>1</v>
      </c>
      <c r="C998" s="25" t="s">
        <v>3771</v>
      </c>
      <c r="D998" s="25" t="s">
        <v>22</v>
      </c>
      <c r="E998" s="42">
        <v>96906</v>
      </c>
      <c r="F998" s="24">
        <v>278</v>
      </c>
      <c r="G998" s="94">
        <v>1.1133333333333333</v>
      </c>
      <c r="H998" s="76"/>
      <c r="I998" s="79">
        <f t="shared" si="31"/>
        <v>0</v>
      </c>
      <c r="J998" s="78" t="str">
        <f t="shared" si="30"/>
        <v/>
      </c>
    </row>
    <row r="999" spans="1:10">
      <c r="A999" s="25">
        <v>1188</v>
      </c>
      <c r="B999" s="25" t="s">
        <v>1</v>
      </c>
      <c r="C999" s="25" t="s">
        <v>3769</v>
      </c>
      <c r="D999" s="25" t="s">
        <v>22</v>
      </c>
      <c r="E999" s="42">
        <v>80205</v>
      </c>
      <c r="F999" s="24">
        <v>2780</v>
      </c>
      <c r="G999" s="94">
        <v>1.7561333333333333</v>
      </c>
      <c r="H999" s="76"/>
      <c r="I999" s="79">
        <f t="shared" si="31"/>
        <v>0</v>
      </c>
      <c r="J999" s="78" t="str">
        <f t="shared" si="30"/>
        <v/>
      </c>
    </row>
    <row r="1000" spans="1:10">
      <c r="A1000" s="25">
        <v>1189</v>
      </c>
      <c r="B1000" s="25" t="s">
        <v>1</v>
      </c>
      <c r="C1000" s="25" t="s">
        <v>7573</v>
      </c>
      <c r="D1000" s="25" t="s">
        <v>22</v>
      </c>
      <c r="E1000" s="42">
        <v>96906</v>
      </c>
      <c r="F1000" s="24">
        <v>2226</v>
      </c>
      <c r="G1000" s="94">
        <v>2.5099999999999998</v>
      </c>
      <c r="H1000" s="76"/>
      <c r="I1000" s="79">
        <f t="shared" si="31"/>
        <v>0</v>
      </c>
      <c r="J1000" s="78" t="str">
        <f t="shared" si="30"/>
        <v/>
      </c>
    </row>
    <row r="1001" spans="1:10">
      <c r="A1001" s="25">
        <v>1190</v>
      </c>
      <c r="B1001" s="25" t="s">
        <v>1</v>
      </c>
      <c r="C1001" s="25" t="s">
        <v>3765</v>
      </c>
      <c r="D1001" s="25" t="s">
        <v>22</v>
      </c>
      <c r="E1001" s="42">
        <v>96906</v>
      </c>
      <c r="F1001" s="24">
        <v>180</v>
      </c>
      <c r="G1001" s="94">
        <v>0.871</v>
      </c>
      <c r="H1001" s="76"/>
      <c r="I1001" s="79">
        <f t="shared" si="31"/>
        <v>0</v>
      </c>
      <c r="J1001" s="78" t="str">
        <f t="shared" si="30"/>
        <v/>
      </c>
    </row>
    <row r="1002" spans="1:10">
      <c r="A1002" s="25">
        <v>1191</v>
      </c>
      <c r="B1002" s="25" t="s">
        <v>1</v>
      </c>
      <c r="C1002" s="25" t="s">
        <v>3756</v>
      </c>
      <c r="D1002" s="25" t="s">
        <v>313</v>
      </c>
      <c r="E1002" s="42">
        <v>96906</v>
      </c>
      <c r="F1002" s="24">
        <v>24</v>
      </c>
      <c r="G1002" s="94">
        <v>4.9333333333333336</v>
      </c>
      <c r="H1002" s="76"/>
      <c r="I1002" s="79">
        <f t="shared" si="31"/>
        <v>0</v>
      </c>
      <c r="J1002" s="78" t="str">
        <f t="shared" si="30"/>
        <v/>
      </c>
    </row>
    <row r="1003" spans="1:10">
      <c r="A1003" s="25">
        <v>1192</v>
      </c>
      <c r="B1003" s="25" t="s">
        <v>1</v>
      </c>
      <c r="C1003" s="25" t="s">
        <v>13018</v>
      </c>
      <c r="D1003" s="25" t="s">
        <v>313</v>
      </c>
      <c r="E1003" s="42" t="s">
        <v>719</v>
      </c>
      <c r="F1003" s="24">
        <v>60</v>
      </c>
      <c r="G1003" s="94">
        <v>4.2075333333333331</v>
      </c>
      <c r="H1003" s="76"/>
      <c r="I1003" s="79">
        <f t="shared" si="31"/>
        <v>0</v>
      </c>
      <c r="J1003" s="78" t="str">
        <f t="shared" si="30"/>
        <v/>
      </c>
    </row>
    <row r="1004" spans="1:10">
      <c r="A1004" s="25">
        <v>1193</v>
      </c>
      <c r="B1004" s="25" t="s">
        <v>1</v>
      </c>
      <c r="C1004" s="25" t="s">
        <v>3753</v>
      </c>
      <c r="D1004" s="25" t="s">
        <v>313</v>
      </c>
      <c r="E1004" s="42">
        <v>80205</v>
      </c>
      <c r="F1004" s="24">
        <v>100</v>
      </c>
      <c r="G1004" s="94">
        <v>4.1907000000000005</v>
      </c>
      <c r="H1004" s="76"/>
      <c r="I1004" s="79">
        <f t="shared" si="31"/>
        <v>0</v>
      </c>
      <c r="J1004" s="78" t="str">
        <f t="shared" si="30"/>
        <v/>
      </c>
    </row>
    <row r="1005" spans="1:10">
      <c r="A1005" s="25">
        <v>1194</v>
      </c>
      <c r="B1005" s="25" t="s">
        <v>1</v>
      </c>
      <c r="C1005" s="25" t="s">
        <v>13017</v>
      </c>
      <c r="D1005" s="25" t="s">
        <v>316</v>
      </c>
      <c r="E1005" s="42" t="s">
        <v>719</v>
      </c>
      <c r="F1005" s="24">
        <v>34</v>
      </c>
      <c r="G1005" s="94">
        <v>2.1038000000000001</v>
      </c>
      <c r="H1005" s="76"/>
      <c r="I1005" s="79">
        <f t="shared" si="31"/>
        <v>0</v>
      </c>
      <c r="J1005" s="78" t="str">
        <f t="shared" si="30"/>
        <v/>
      </c>
    </row>
    <row r="1006" spans="1:10">
      <c r="A1006" s="25">
        <v>1195</v>
      </c>
      <c r="B1006" s="25" t="s">
        <v>1</v>
      </c>
      <c r="C1006" s="25" t="s">
        <v>3750</v>
      </c>
      <c r="D1006" s="25" t="s">
        <v>316</v>
      </c>
      <c r="E1006" s="42">
        <v>80205</v>
      </c>
      <c r="F1006" s="24">
        <v>114</v>
      </c>
      <c r="G1006" s="94">
        <v>2.1027333333333336</v>
      </c>
      <c r="H1006" s="76"/>
      <c r="I1006" s="79">
        <f t="shared" si="31"/>
        <v>0</v>
      </c>
      <c r="J1006" s="78" t="str">
        <f t="shared" si="30"/>
        <v/>
      </c>
    </row>
    <row r="1007" spans="1:10">
      <c r="A1007" s="25">
        <v>1196</v>
      </c>
      <c r="B1007" s="25" t="s">
        <v>1</v>
      </c>
      <c r="C1007" s="25" t="s">
        <v>3749</v>
      </c>
      <c r="D1007" s="25" t="s">
        <v>358</v>
      </c>
      <c r="E1007" s="42">
        <v>80205</v>
      </c>
      <c r="F1007" s="24">
        <v>67</v>
      </c>
      <c r="G1007" s="94">
        <v>5.1687666666666665</v>
      </c>
      <c r="H1007" s="76"/>
      <c r="I1007" s="79">
        <f t="shared" si="31"/>
        <v>0</v>
      </c>
      <c r="J1007" s="78" t="str">
        <f t="shared" si="30"/>
        <v/>
      </c>
    </row>
    <row r="1008" spans="1:10">
      <c r="A1008" s="25">
        <v>1197</v>
      </c>
      <c r="B1008" s="25" t="s">
        <v>1</v>
      </c>
      <c r="C1008" s="25" t="s">
        <v>3746</v>
      </c>
      <c r="D1008" s="25" t="s">
        <v>313</v>
      </c>
      <c r="E1008" s="42">
        <v>96906</v>
      </c>
      <c r="F1008" s="24">
        <v>45</v>
      </c>
      <c r="G1008" s="94">
        <v>2.2282333333333333</v>
      </c>
      <c r="H1008" s="76"/>
      <c r="I1008" s="79">
        <f t="shared" si="31"/>
        <v>0</v>
      </c>
      <c r="J1008" s="78" t="str">
        <f t="shared" si="30"/>
        <v/>
      </c>
    </row>
    <row r="1009" spans="1:10">
      <c r="A1009" s="25">
        <v>1198</v>
      </c>
      <c r="B1009" s="25" t="s">
        <v>1</v>
      </c>
      <c r="C1009" s="25" t="s">
        <v>3744</v>
      </c>
      <c r="D1009" s="25" t="s">
        <v>313</v>
      </c>
      <c r="E1009" s="42">
        <v>80205</v>
      </c>
      <c r="F1009" s="24">
        <v>200</v>
      </c>
      <c r="G1009" s="94">
        <v>2.3852333333333333</v>
      </c>
      <c r="H1009" s="76"/>
      <c r="I1009" s="79">
        <f t="shared" si="31"/>
        <v>0</v>
      </c>
      <c r="J1009" s="78" t="str">
        <f t="shared" si="30"/>
        <v/>
      </c>
    </row>
    <row r="1010" spans="1:10">
      <c r="A1010" s="25">
        <v>1199</v>
      </c>
      <c r="B1010" s="25" t="s">
        <v>1</v>
      </c>
      <c r="C1010" s="25" t="s">
        <v>13016</v>
      </c>
      <c r="D1010" s="25" t="s">
        <v>13010</v>
      </c>
      <c r="E1010" s="42">
        <v>80205</v>
      </c>
      <c r="F1010" s="24">
        <v>62</v>
      </c>
      <c r="G1010" s="94">
        <v>3.2166666666666663</v>
      </c>
      <c r="H1010" s="76"/>
      <c r="I1010" s="79">
        <f t="shared" si="31"/>
        <v>0</v>
      </c>
      <c r="J1010" s="78" t="str">
        <f t="shared" si="30"/>
        <v/>
      </c>
    </row>
    <row r="1011" spans="1:10">
      <c r="A1011" s="25">
        <v>1200</v>
      </c>
      <c r="B1011" s="25" t="s">
        <v>1</v>
      </c>
      <c r="C1011" s="25" t="s">
        <v>13015</v>
      </c>
      <c r="D1011" s="25" t="s">
        <v>313</v>
      </c>
      <c r="E1011" s="42" t="s">
        <v>719</v>
      </c>
      <c r="F1011" s="24">
        <v>528</v>
      </c>
      <c r="G1011" s="94">
        <v>4.2073333333333336</v>
      </c>
      <c r="H1011" s="76"/>
      <c r="I1011" s="79">
        <f t="shared" si="31"/>
        <v>0</v>
      </c>
      <c r="J1011" s="78" t="str">
        <f t="shared" si="30"/>
        <v/>
      </c>
    </row>
    <row r="1012" spans="1:10">
      <c r="A1012" s="25">
        <v>1201</v>
      </c>
      <c r="B1012" s="25" t="s">
        <v>1</v>
      </c>
      <c r="C1012" s="25" t="s">
        <v>13014</v>
      </c>
      <c r="D1012" s="25" t="s">
        <v>313</v>
      </c>
      <c r="E1012" s="42">
        <v>80205</v>
      </c>
      <c r="F1012" s="24">
        <v>600</v>
      </c>
      <c r="G1012" s="94">
        <v>4.2076000000000002</v>
      </c>
      <c r="H1012" s="76"/>
      <c r="I1012" s="79">
        <f t="shared" si="31"/>
        <v>0</v>
      </c>
      <c r="J1012" s="78" t="str">
        <f t="shared" si="30"/>
        <v/>
      </c>
    </row>
    <row r="1013" spans="1:10">
      <c r="A1013" s="25">
        <v>1202</v>
      </c>
      <c r="B1013" s="25" t="s">
        <v>1</v>
      </c>
      <c r="C1013" s="25" t="s">
        <v>13013</v>
      </c>
      <c r="D1013" s="25" t="s">
        <v>313</v>
      </c>
      <c r="E1013" s="42">
        <v>88044</v>
      </c>
      <c r="F1013" s="24">
        <v>200</v>
      </c>
      <c r="G1013" s="94">
        <v>3.1492333333333336</v>
      </c>
      <c r="H1013" s="76"/>
      <c r="I1013" s="79">
        <f t="shared" si="31"/>
        <v>0</v>
      </c>
      <c r="J1013" s="78" t="str">
        <f t="shared" si="30"/>
        <v/>
      </c>
    </row>
    <row r="1014" spans="1:10">
      <c r="A1014" s="25">
        <v>1203</v>
      </c>
      <c r="B1014" s="25" t="s">
        <v>1</v>
      </c>
      <c r="C1014" s="25" t="s">
        <v>13012</v>
      </c>
      <c r="D1014" s="25" t="s">
        <v>313</v>
      </c>
      <c r="E1014" s="42">
        <v>96906</v>
      </c>
      <c r="F1014" s="24">
        <v>64</v>
      </c>
      <c r="G1014" s="94">
        <v>1.7014000000000002</v>
      </c>
      <c r="H1014" s="76"/>
      <c r="I1014" s="79">
        <f t="shared" si="31"/>
        <v>0</v>
      </c>
      <c r="J1014" s="78" t="str">
        <f t="shared" si="30"/>
        <v/>
      </c>
    </row>
    <row r="1015" spans="1:10">
      <c r="A1015" s="25">
        <v>1204</v>
      </c>
      <c r="B1015" s="25" t="s">
        <v>1</v>
      </c>
      <c r="C1015" s="25" t="s">
        <v>3741</v>
      </c>
      <c r="D1015" s="25" t="s">
        <v>315</v>
      </c>
      <c r="E1015" s="42">
        <v>80205</v>
      </c>
      <c r="F1015" s="24">
        <v>20</v>
      </c>
      <c r="G1015" s="94">
        <v>16.076566666666665</v>
      </c>
      <c r="H1015" s="76"/>
      <c r="I1015" s="79">
        <f t="shared" si="31"/>
        <v>0</v>
      </c>
      <c r="J1015" s="78" t="str">
        <f t="shared" si="30"/>
        <v/>
      </c>
    </row>
    <row r="1016" spans="1:10">
      <c r="A1016" s="25">
        <v>1205</v>
      </c>
      <c r="B1016" s="25" t="s">
        <v>1</v>
      </c>
      <c r="C1016" s="25" t="s">
        <v>3739</v>
      </c>
      <c r="D1016" s="25" t="s">
        <v>313</v>
      </c>
      <c r="E1016" s="42">
        <v>80205</v>
      </c>
      <c r="F1016" s="24">
        <v>298</v>
      </c>
      <c r="G1016" s="94">
        <v>12.614566666666667</v>
      </c>
      <c r="H1016" s="76"/>
      <c r="I1016" s="79">
        <f t="shared" si="31"/>
        <v>0</v>
      </c>
      <c r="J1016" s="78" t="str">
        <f t="shared" si="30"/>
        <v/>
      </c>
    </row>
    <row r="1017" spans="1:10">
      <c r="A1017" s="25">
        <v>1206</v>
      </c>
      <c r="B1017" s="25" t="s">
        <v>1</v>
      </c>
      <c r="C1017" s="25" t="s">
        <v>13011</v>
      </c>
      <c r="D1017" s="25" t="s">
        <v>13010</v>
      </c>
      <c r="E1017" s="42">
        <v>96906</v>
      </c>
      <c r="F1017" s="24">
        <v>2298</v>
      </c>
      <c r="G1017" s="94">
        <v>5.2393999999999998</v>
      </c>
      <c r="H1017" s="76"/>
      <c r="I1017" s="79">
        <f t="shared" si="31"/>
        <v>0</v>
      </c>
      <c r="J1017" s="78" t="str">
        <f t="shared" si="30"/>
        <v/>
      </c>
    </row>
    <row r="1018" spans="1:10">
      <c r="A1018" s="25">
        <v>1207</v>
      </c>
      <c r="B1018" s="25" t="s">
        <v>1</v>
      </c>
      <c r="C1018" s="25" t="s">
        <v>12057</v>
      </c>
      <c r="D1018" s="25" t="s">
        <v>313</v>
      </c>
      <c r="E1018" s="42">
        <v>80205</v>
      </c>
      <c r="F1018" s="24">
        <v>180</v>
      </c>
      <c r="G1018" s="94">
        <v>6.3088333333333324</v>
      </c>
      <c r="H1018" s="76"/>
      <c r="I1018" s="79">
        <f t="shared" si="31"/>
        <v>0</v>
      </c>
      <c r="J1018" s="78" t="str">
        <f t="shared" si="30"/>
        <v/>
      </c>
    </row>
    <row r="1019" spans="1:10">
      <c r="A1019" s="25">
        <v>1208</v>
      </c>
      <c r="B1019" s="25" t="s">
        <v>1</v>
      </c>
      <c r="C1019" s="25" t="s">
        <v>13009</v>
      </c>
      <c r="D1019" s="25" t="s">
        <v>316</v>
      </c>
      <c r="E1019" s="42">
        <v>80205</v>
      </c>
      <c r="F1019" s="24">
        <v>270</v>
      </c>
      <c r="G1019" s="94">
        <v>1.07</v>
      </c>
      <c r="H1019" s="76"/>
      <c r="I1019" s="79">
        <f t="shared" si="31"/>
        <v>0</v>
      </c>
      <c r="J1019" s="78" t="str">
        <f t="shared" si="30"/>
        <v/>
      </c>
    </row>
    <row r="1020" spans="1:10">
      <c r="A1020" s="25">
        <v>1209</v>
      </c>
      <c r="B1020" s="25" t="s">
        <v>1</v>
      </c>
      <c r="C1020" s="25" t="s">
        <v>3734</v>
      </c>
      <c r="D1020" s="25" t="s">
        <v>313</v>
      </c>
      <c r="E1020" s="42">
        <v>96906</v>
      </c>
      <c r="F1020" s="24">
        <v>20100</v>
      </c>
      <c r="G1020" s="94">
        <v>3.8592</v>
      </c>
      <c r="H1020" s="76"/>
      <c r="I1020" s="79">
        <f t="shared" si="31"/>
        <v>0</v>
      </c>
      <c r="J1020" s="78" t="str">
        <f t="shared" si="30"/>
        <v/>
      </c>
    </row>
    <row r="1021" spans="1:10">
      <c r="A1021" s="25">
        <v>1210</v>
      </c>
      <c r="B1021" s="25" t="s">
        <v>1</v>
      </c>
      <c r="C1021" s="25" t="s">
        <v>3734</v>
      </c>
      <c r="D1021" s="25" t="s">
        <v>313</v>
      </c>
      <c r="E1021" s="42">
        <v>80205</v>
      </c>
      <c r="F1021" s="24">
        <v>1810</v>
      </c>
      <c r="G1021" s="94">
        <v>3.859666666666667</v>
      </c>
      <c r="H1021" s="76"/>
      <c r="I1021" s="79">
        <f t="shared" si="31"/>
        <v>0</v>
      </c>
      <c r="J1021" s="78" t="str">
        <f t="shared" si="30"/>
        <v/>
      </c>
    </row>
    <row r="1022" spans="1:10">
      <c r="A1022" s="25">
        <v>1211</v>
      </c>
      <c r="B1022" s="25" t="s">
        <v>1</v>
      </c>
      <c r="C1022" s="25" t="s">
        <v>3729</v>
      </c>
      <c r="D1022" s="25" t="s">
        <v>358</v>
      </c>
      <c r="E1022" s="42" t="s">
        <v>3727</v>
      </c>
      <c r="F1022" s="24">
        <v>1100</v>
      </c>
      <c r="G1022" s="94">
        <v>4.9663000000000004</v>
      </c>
      <c r="H1022" s="76"/>
      <c r="I1022" s="79">
        <f t="shared" si="31"/>
        <v>0</v>
      </c>
      <c r="J1022" s="78" t="str">
        <f t="shared" si="30"/>
        <v/>
      </c>
    </row>
    <row r="1023" spans="1:10">
      <c r="A1023" s="25">
        <v>1212</v>
      </c>
      <c r="B1023" s="25" t="s">
        <v>1</v>
      </c>
      <c r="C1023" s="25" t="s">
        <v>3729</v>
      </c>
      <c r="D1023" s="25" t="s">
        <v>358</v>
      </c>
      <c r="E1023" s="42">
        <v>96906</v>
      </c>
      <c r="F1023" s="24">
        <v>6150</v>
      </c>
      <c r="G1023" s="94">
        <v>4.9630999999999998</v>
      </c>
      <c r="H1023" s="76"/>
      <c r="I1023" s="79">
        <f t="shared" si="31"/>
        <v>0</v>
      </c>
      <c r="J1023" s="78" t="str">
        <f t="shared" si="30"/>
        <v/>
      </c>
    </row>
    <row r="1024" spans="1:10">
      <c r="A1024" s="25">
        <v>1213</v>
      </c>
      <c r="B1024" s="25" t="s">
        <v>1</v>
      </c>
      <c r="C1024" s="25" t="s">
        <v>3724</v>
      </c>
      <c r="D1024" s="25" t="s">
        <v>316</v>
      </c>
      <c r="E1024" s="42" t="s">
        <v>3723</v>
      </c>
      <c r="F1024" s="24">
        <v>10</v>
      </c>
      <c r="G1024" s="94">
        <v>6.3110333333333335</v>
      </c>
      <c r="H1024" s="76"/>
      <c r="I1024" s="79">
        <f t="shared" si="31"/>
        <v>0</v>
      </c>
      <c r="J1024" s="78" t="str">
        <f t="shared" si="30"/>
        <v/>
      </c>
    </row>
    <row r="1025" spans="1:10">
      <c r="A1025" s="25">
        <v>1214</v>
      </c>
      <c r="B1025" s="25" t="s">
        <v>1</v>
      </c>
      <c r="C1025" s="25" t="s">
        <v>13008</v>
      </c>
      <c r="D1025" s="25" t="s">
        <v>313</v>
      </c>
      <c r="E1025" s="42">
        <v>96906</v>
      </c>
      <c r="F1025" s="24">
        <v>47</v>
      </c>
      <c r="G1025" s="94">
        <v>12.48</v>
      </c>
      <c r="H1025" s="76"/>
      <c r="I1025" s="79">
        <f t="shared" si="31"/>
        <v>0</v>
      </c>
      <c r="J1025" s="78" t="str">
        <f t="shared" si="30"/>
        <v/>
      </c>
    </row>
    <row r="1026" spans="1:10">
      <c r="A1026" s="25">
        <v>1215</v>
      </c>
      <c r="B1026" s="25" t="s">
        <v>1</v>
      </c>
      <c r="C1026" s="25" t="s">
        <v>13007</v>
      </c>
      <c r="D1026" s="25" t="s">
        <v>615</v>
      </c>
      <c r="E1026" s="42">
        <v>81343</v>
      </c>
      <c r="F1026" s="24">
        <v>50</v>
      </c>
      <c r="G1026" s="94">
        <v>5.1613999999999995</v>
      </c>
      <c r="H1026" s="76"/>
      <c r="I1026" s="79">
        <f t="shared" si="31"/>
        <v>0</v>
      </c>
      <c r="J1026" s="78" t="str">
        <f t="shared" ref="J1026:J1089" si="32">IF(H:H&gt;G:G, "Above Estimated Unit Price", "")</f>
        <v/>
      </c>
    </row>
    <row r="1027" spans="1:10">
      <c r="A1027" s="25">
        <v>1216</v>
      </c>
      <c r="B1027" s="25" t="s">
        <v>1</v>
      </c>
      <c r="C1027" s="25" t="s">
        <v>3716</v>
      </c>
      <c r="D1027" s="25" t="s">
        <v>615</v>
      </c>
      <c r="E1027" s="42">
        <v>96906</v>
      </c>
      <c r="F1027" s="24">
        <v>40</v>
      </c>
      <c r="G1027" s="94">
        <v>3.1196666666666673</v>
      </c>
      <c r="H1027" s="76"/>
      <c r="I1027" s="79">
        <f t="shared" ref="I1027:I1090" si="33">H1027*F1027</f>
        <v>0</v>
      </c>
      <c r="J1027" s="78" t="str">
        <f t="shared" si="32"/>
        <v/>
      </c>
    </row>
    <row r="1028" spans="1:10">
      <c r="A1028" s="25">
        <v>1217</v>
      </c>
      <c r="B1028" s="25" t="s">
        <v>1</v>
      </c>
      <c r="C1028" s="25" t="s">
        <v>3716</v>
      </c>
      <c r="D1028" s="25" t="s">
        <v>615</v>
      </c>
      <c r="E1028" s="42" t="s">
        <v>13006</v>
      </c>
      <c r="F1028" s="24">
        <v>552</v>
      </c>
      <c r="G1028" s="94">
        <v>5.4796666666666667</v>
      </c>
      <c r="H1028" s="76"/>
      <c r="I1028" s="79">
        <f t="shared" si="33"/>
        <v>0</v>
      </c>
      <c r="J1028" s="78" t="str">
        <f t="shared" si="32"/>
        <v/>
      </c>
    </row>
    <row r="1029" spans="1:10">
      <c r="A1029" s="25">
        <v>1218</v>
      </c>
      <c r="B1029" s="25" t="s">
        <v>1</v>
      </c>
      <c r="C1029" s="25" t="s">
        <v>3712</v>
      </c>
      <c r="D1029" s="25" t="s">
        <v>615</v>
      </c>
      <c r="E1029" s="42" t="s">
        <v>13005</v>
      </c>
      <c r="F1029" s="24">
        <v>440</v>
      </c>
      <c r="G1029" s="94">
        <v>4.9580000000000002</v>
      </c>
      <c r="H1029" s="76"/>
      <c r="I1029" s="79">
        <f t="shared" si="33"/>
        <v>0</v>
      </c>
      <c r="J1029" s="78" t="str">
        <f t="shared" si="32"/>
        <v/>
      </c>
    </row>
    <row r="1030" spans="1:10">
      <c r="A1030" s="25">
        <v>1219</v>
      </c>
      <c r="B1030" s="25" t="s">
        <v>1</v>
      </c>
      <c r="C1030" s="25" t="s">
        <v>3712</v>
      </c>
      <c r="D1030" s="25" t="s">
        <v>615</v>
      </c>
      <c r="E1030" s="42">
        <v>96906</v>
      </c>
      <c r="F1030" s="24">
        <v>253</v>
      </c>
      <c r="G1030" s="94">
        <v>4.9709333333333339</v>
      </c>
      <c r="H1030" s="76"/>
      <c r="I1030" s="79">
        <f t="shared" si="33"/>
        <v>0</v>
      </c>
      <c r="J1030" s="78" t="str">
        <f t="shared" si="32"/>
        <v/>
      </c>
    </row>
    <row r="1031" spans="1:10">
      <c r="A1031" s="25">
        <v>1220</v>
      </c>
      <c r="B1031" s="25" t="s">
        <v>1</v>
      </c>
      <c r="C1031" s="25" t="s">
        <v>13004</v>
      </c>
      <c r="D1031" s="25" t="s">
        <v>615</v>
      </c>
      <c r="E1031" s="42">
        <v>96906</v>
      </c>
      <c r="F1031" s="24">
        <v>38</v>
      </c>
      <c r="G1031" s="94">
        <v>10.493333333333332</v>
      </c>
      <c r="H1031" s="76"/>
      <c r="I1031" s="79">
        <f t="shared" si="33"/>
        <v>0</v>
      </c>
      <c r="J1031" s="78" t="str">
        <f t="shared" si="32"/>
        <v/>
      </c>
    </row>
    <row r="1032" spans="1:10">
      <c r="A1032" s="25">
        <v>1221</v>
      </c>
      <c r="B1032" s="25" t="s">
        <v>1</v>
      </c>
      <c r="C1032" s="25" t="s">
        <v>3709</v>
      </c>
      <c r="D1032" s="25" t="s">
        <v>615</v>
      </c>
      <c r="E1032" s="42">
        <v>96906</v>
      </c>
      <c r="F1032" s="24">
        <v>500</v>
      </c>
      <c r="G1032" s="94">
        <v>16.583333333333332</v>
      </c>
      <c r="H1032" s="76"/>
      <c r="I1032" s="79">
        <f t="shared" si="33"/>
        <v>0</v>
      </c>
      <c r="J1032" s="78" t="str">
        <f t="shared" si="32"/>
        <v/>
      </c>
    </row>
    <row r="1033" spans="1:10">
      <c r="A1033" s="25">
        <v>1222</v>
      </c>
      <c r="B1033" s="25" t="s">
        <v>1</v>
      </c>
      <c r="C1033" s="25" t="s">
        <v>616</v>
      </c>
      <c r="D1033" s="25" t="s">
        <v>615</v>
      </c>
      <c r="E1033" s="42">
        <v>96906</v>
      </c>
      <c r="F1033" s="24">
        <v>8</v>
      </c>
      <c r="G1033" s="94">
        <v>8.9866666666666664</v>
      </c>
      <c r="H1033" s="76"/>
      <c r="I1033" s="79">
        <f t="shared" si="33"/>
        <v>0</v>
      </c>
      <c r="J1033" s="78" t="str">
        <f t="shared" si="32"/>
        <v/>
      </c>
    </row>
    <row r="1034" spans="1:10">
      <c r="A1034" s="25">
        <v>1223</v>
      </c>
      <c r="B1034" s="25" t="s">
        <v>1</v>
      </c>
      <c r="C1034" s="25" t="s">
        <v>12053</v>
      </c>
      <c r="D1034" s="25" t="s">
        <v>2526</v>
      </c>
      <c r="E1034" s="42">
        <v>96906</v>
      </c>
      <c r="F1034" s="24">
        <v>10</v>
      </c>
      <c r="G1034" s="94">
        <v>15.956666666666665</v>
      </c>
      <c r="H1034" s="76"/>
      <c r="I1034" s="79">
        <f t="shared" si="33"/>
        <v>0</v>
      </c>
      <c r="J1034" s="78" t="str">
        <f t="shared" si="32"/>
        <v/>
      </c>
    </row>
    <row r="1035" spans="1:10">
      <c r="A1035" s="25">
        <v>1224</v>
      </c>
      <c r="B1035" s="25" t="s">
        <v>1</v>
      </c>
      <c r="C1035" s="25" t="s">
        <v>12052</v>
      </c>
      <c r="D1035" s="25" t="s">
        <v>10223</v>
      </c>
      <c r="E1035" s="42">
        <v>96906</v>
      </c>
      <c r="F1035" s="24">
        <v>7</v>
      </c>
      <c r="G1035" s="94">
        <v>7.88</v>
      </c>
      <c r="H1035" s="76"/>
      <c r="I1035" s="79">
        <f t="shared" si="33"/>
        <v>0</v>
      </c>
      <c r="J1035" s="78" t="str">
        <f t="shared" si="32"/>
        <v/>
      </c>
    </row>
    <row r="1036" spans="1:10">
      <c r="A1036" s="25">
        <v>1225</v>
      </c>
      <c r="B1036" s="25" t="s">
        <v>1</v>
      </c>
      <c r="C1036" s="25" t="s">
        <v>609</v>
      </c>
      <c r="D1036" s="25" t="s">
        <v>115</v>
      </c>
      <c r="E1036" s="42">
        <v>96906</v>
      </c>
      <c r="F1036" s="24">
        <v>5</v>
      </c>
      <c r="G1036" s="94">
        <v>119.96</v>
      </c>
      <c r="H1036" s="76"/>
      <c r="I1036" s="79">
        <f t="shared" si="33"/>
        <v>0</v>
      </c>
      <c r="J1036" s="78" t="str">
        <f t="shared" si="32"/>
        <v/>
      </c>
    </row>
    <row r="1037" spans="1:10">
      <c r="A1037" s="25">
        <v>1226</v>
      </c>
      <c r="B1037" s="25" t="s">
        <v>1</v>
      </c>
      <c r="C1037" s="25" t="s">
        <v>609</v>
      </c>
      <c r="D1037" s="25" t="s">
        <v>115</v>
      </c>
      <c r="E1037" s="42" t="s">
        <v>57</v>
      </c>
      <c r="F1037" s="24">
        <v>7</v>
      </c>
      <c r="G1037" s="94">
        <v>115.87333333333333</v>
      </c>
      <c r="H1037" s="76"/>
      <c r="I1037" s="79">
        <f t="shared" si="33"/>
        <v>0</v>
      </c>
      <c r="J1037" s="78" t="str">
        <f t="shared" si="32"/>
        <v/>
      </c>
    </row>
    <row r="1038" spans="1:10">
      <c r="A1038" s="25">
        <v>1227</v>
      </c>
      <c r="B1038" s="25" t="s">
        <v>1</v>
      </c>
      <c r="C1038" s="25" t="s">
        <v>3669</v>
      </c>
      <c r="D1038" s="25" t="s">
        <v>612</v>
      </c>
      <c r="E1038" s="42">
        <v>96906</v>
      </c>
      <c r="F1038" s="24">
        <v>12</v>
      </c>
      <c r="G1038" s="94">
        <v>7.2733333333333334</v>
      </c>
      <c r="H1038" s="76"/>
      <c r="I1038" s="79">
        <f t="shared" si="33"/>
        <v>0</v>
      </c>
      <c r="J1038" s="78" t="str">
        <f t="shared" si="32"/>
        <v/>
      </c>
    </row>
    <row r="1039" spans="1:10">
      <c r="A1039" s="25">
        <v>1228</v>
      </c>
      <c r="B1039" s="25" t="s">
        <v>1</v>
      </c>
      <c r="C1039" s="25" t="s">
        <v>3668</v>
      </c>
      <c r="D1039" s="25" t="s">
        <v>612</v>
      </c>
      <c r="E1039" s="42">
        <v>96906</v>
      </c>
      <c r="F1039" s="24">
        <v>11</v>
      </c>
      <c r="G1039" s="94">
        <v>57.29666666666666</v>
      </c>
      <c r="H1039" s="76"/>
      <c r="I1039" s="79">
        <f t="shared" si="33"/>
        <v>0</v>
      </c>
      <c r="J1039" s="78" t="str">
        <f t="shared" si="32"/>
        <v/>
      </c>
    </row>
    <row r="1040" spans="1:10">
      <c r="A1040" s="25">
        <v>1229</v>
      </c>
      <c r="B1040" s="25" t="s">
        <v>1</v>
      </c>
      <c r="C1040" s="25" t="s">
        <v>3665</v>
      </c>
      <c r="D1040" s="25" t="s">
        <v>193</v>
      </c>
      <c r="E1040" s="42">
        <v>72914</v>
      </c>
      <c r="F1040" s="24">
        <v>9</v>
      </c>
      <c r="G1040" s="94">
        <v>15</v>
      </c>
      <c r="H1040" s="76"/>
      <c r="I1040" s="79">
        <f t="shared" si="33"/>
        <v>0</v>
      </c>
      <c r="J1040" s="78" t="str">
        <f t="shared" si="32"/>
        <v/>
      </c>
    </row>
    <row r="1041" spans="1:10">
      <c r="A1041" s="25">
        <v>1230</v>
      </c>
      <c r="B1041" s="25" t="s">
        <v>1</v>
      </c>
      <c r="C1041" s="25" t="s">
        <v>3662</v>
      </c>
      <c r="D1041" s="25" t="s">
        <v>574</v>
      </c>
      <c r="E1041" s="42">
        <v>96906</v>
      </c>
      <c r="F1041" s="24">
        <v>5</v>
      </c>
      <c r="G1041" s="94">
        <v>18.833333333333332</v>
      </c>
      <c r="H1041" s="76"/>
      <c r="I1041" s="79">
        <f t="shared" si="33"/>
        <v>0</v>
      </c>
      <c r="J1041" s="78" t="str">
        <f t="shared" si="32"/>
        <v/>
      </c>
    </row>
    <row r="1042" spans="1:10">
      <c r="A1042" s="25">
        <v>1231</v>
      </c>
      <c r="B1042" s="25" t="s">
        <v>1</v>
      </c>
      <c r="C1042" s="25" t="s">
        <v>3657</v>
      </c>
      <c r="D1042" s="25" t="s">
        <v>574</v>
      </c>
      <c r="E1042" s="42">
        <v>96906</v>
      </c>
      <c r="F1042" s="24">
        <v>5</v>
      </c>
      <c r="G1042" s="94">
        <v>20.29</v>
      </c>
      <c r="H1042" s="76"/>
      <c r="I1042" s="79">
        <f t="shared" si="33"/>
        <v>0</v>
      </c>
      <c r="J1042" s="78" t="str">
        <f t="shared" si="32"/>
        <v/>
      </c>
    </row>
    <row r="1043" spans="1:10">
      <c r="A1043" s="25">
        <v>1232</v>
      </c>
      <c r="B1043" s="25" t="s">
        <v>1</v>
      </c>
      <c r="C1043" s="25" t="s">
        <v>3650</v>
      </c>
      <c r="D1043" s="25" t="s">
        <v>313</v>
      </c>
      <c r="E1043" s="42">
        <v>96906</v>
      </c>
      <c r="F1043" s="24">
        <v>207</v>
      </c>
      <c r="G1043" s="94">
        <v>4.7369000000000003</v>
      </c>
      <c r="H1043" s="76"/>
      <c r="I1043" s="79">
        <f t="shared" si="33"/>
        <v>0</v>
      </c>
      <c r="J1043" s="78" t="str">
        <f t="shared" si="32"/>
        <v/>
      </c>
    </row>
    <row r="1044" spans="1:10">
      <c r="A1044" s="25">
        <v>1233</v>
      </c>
      <c r="B1044" s="25" t="s">
        <v>1</v>
      </c>
      <c r="C1044" s="25" t="s">
        <v>3648</v>
      </c>
      <c r="D1044" s="25" t="s">
        <v>313</v>
      </c>
      <c r="E1044" s="42">
        <v>80205</v>
      </c>
      <c r="F1044" s="24">
        <v>893</v>
      </c>
      <c r="G1044" s="94">
        <v>6.3966000000000003</v>
      </c>
      <c r="H1044" s="76"/>
      <c r="I1044" s="79">
        <f t="shared" si="33"/>
        <v>0</v>
      </c>
      <c r="J1044" s="78" t="str">
        <f t="shared" si="32"/>
        <v/>
      </c>
    </row>
    <row r="1045" spans="1:10">
      <c r="A1045" s="25">
        <v>1234</v>
      </c>
      <c r="B1045" s="25" t="s">
        <v>1</v>
      </c>
      <c r="C1045" s="25" t="s">
        <v>3648</v>
      </c>
      <c r="D1045" s="25" t="s">
        <v>313</v>
      </c>
      <c r="E1045" s="42">
        <v>96906</v>
      </c>
      <c r="F1045" s="24">
        <v>3650</v>
      </c>
      <c r="G1045" s="94">
        <v>6.706666666666667</v>
      </c>
      <c r="H1045" s="76"/>
      <c r="I1045" s="79">
        <f t="shared" si="33"/>
        <v>0</v>
      </c>
      <c r="J1045" s="78" t="str">
        <f t="shared" si="32"/>
        <v/>
      </c>
    </row>
    <row r="1046" spans="1:10">
      <c r="A1046" s="25">
        <v>1235</v>
      </c>
      <c r="B1046" s="25" t="s">
        <v>1</v>
      </c>
      <c r="C1046" s="25" t="s">
        <v>3646</v>
      </c>
      <c r="D1046" s="25" t="s">
        <v>358</v>
      </c>
      <c r="E1046" s="42">
        <v>80205</v>
      </c>
      <c r="F1046" s="24">
        <v>200</v>
      </c>
      <c r="G1046" s="94">
        <v>4.2054666666666671</v>
      </c>
      <c r="H1046" s="76"/>
      <c r="I1046" s="79">
        <f t="shared" si="33"/>
        <v>0</v>
      </c>
      <c r="J1046" s="78" t="str">
        <f t="shared" si="32"/>
        <v/>
      </c>
    </row>
    <row r="1047" spans="1:10">
      <c r="A1047" s="25">
        <v>1236</v>
      </c>
      <c r="B1047" s="25" t="s">
        <v>1</v>
      </c>
      <c r="C1047" s="25" t="s">
        <v>3645</v>
      </c>
      <c r="D1047" s="25" t="s">
        <v>358</v>
      </c>
      <c r="E1047" s="42">
        <v>80205</v>
      </c>
      <c r="F1047" s="24">
        <v>400</v>
      </c>
      <c r="G1047" s="94">
        <v>1.7215</v>
      </c>
      <c r="H1047" s="76"/>
      <c r="I1047" s="79">
        <f t="shared" si="33"/>
        <v>0</v>
      </c>
      <c r="J1047" s="78" t="str">
        <f t="shared" si="32"/>
        <v/>
      </c>
    </row>
    <row r="1048" spans="1:10">
      <c r="A1048" s="25">
        <v>1237</v>
      </c>
      <c r="B1048" s="25" t="s">
        <v>1</v>
      </c>
      <c r="C1048" s="25" t="s">
        <v>3644</v>
      </c>
      <c r="D1048" s="25" t="s">
        <v>313</v>
      </c>
      <c r="E1048" s="42">
        <v>96906</v>
      </c>
      <c r="F1048" s="24">
        <v>300</v>
      </c>
      <c r="G1048" s="94">
        <v>4.2058999999999997</v>
      </c>
      <c r="H1048" s="76"/>
      <c r="I1048" s="79">
        <f t="shared" si="33"/>
        <v>0</v>
      </c>
      <c r="J1048" s="78" t="str">
        <f t="shared" si="32"/>
        <v/>
      </c>
    </row>
    <row r="1049" spans="1:10">
      <c r="A1049" s="25">
        <v>1238</v>
      </c>
      <c r="B1049" s="25" t="s">
        <v>1</v>
      </c>
      <c r="C1049" s="25" t="s">
        <v>3643</v>
      </c>
      <c r="D1049" s="25" t="s">
        <v>313</v>
      </c>
      <c r="E1049" s="42">
        <v>96906</v>
      </c>
      <c r="F1049" s="24">
        <v>400</v>
      </c>
      <c r="G1049" s="94">
        <v>5.2233333333333336</v>
      </c>
      <c r="H1049" s="76"/>
      <c r="I1049" s="79">
        <f t="shared" si="33"/>
        <v>0</v>
      </c>
      <c r="J1049" s="78" t="str">
        <f t="shared" si="32"/>
        <v/>
      </c>
    </row>
    <row r="1050" spans="1:10">
      <c r="A1050" s="25">
        <v>1239</v>
      </c>
      <c r="B1050" s="25" t="s">
        <v>1</v>
      </c>
      <c r="C1050" s="25" t="s">
        <v>3641</v>
      </c>
      <c r="D1050" s="25" t="s">
        <v>316</v>
      </c>
      <c r="E1050" s="42">
        <v>80205</v>
      </c>
      <c r="F1050" s="24">
        <v>502</v>
      </c>
      <c r="G1050" s="94">
        <v>5.0518000000000001</v>
      </c>
      <c r="H1050" s="76"/>
      <c r="I1050" s="79">
        <f t="shared" si="33"/>
        <v>0</v>
      </c>
      <c r="J1050" s="78" t="str">
        <f t="shared" si="32"/>
        <v/>
      </c>
    </row>
    <row r="1051" spans="1:10">
      <c r="A1051" s="25">
        <v>1240</v>
      </c>
      <c r="B1051" s="25" t="s">
        <v>1</v>
      </c>
      <c r="C1051" s="25" t="s">
        <v>3639</v>
      </c>
      <c r="D1051" s="25" t="s">
        <v>313</v>
      </c>
      <c r="E1051" s="42">
        <v>80205</v>
      </c>
      <c r="F1051" s="24">
        <v>34</v>
      </c>
      <c r="G1051" s="94">
        <v>4.2066333333333334</v>
      </c>
      <c r="H1051" s="76"/>
      <c r="I1051" s="79">
        <f t="shared" si="33"/>
        <v>0</v>
      </c>
      <c r="J1051" s="78" t="str">
        <f t="shared" si="32"/>
        <v/>
      </c>
    </row>
    <row r="1052" spans="1:10">
      <c r="A1052" s="25">
        <v>1241</v>
      </c>
      <c r="B1052" s="25" t="s">
        <v>1</v>
      </c>
      <c r="C1052" s="25" t="s">
        <v>3639</v>
      </c>
      <c r="D1052" s="25" t="s">
        <v>313</v>
      </c>
      <c r="E1052" s="42">
        <v>96906</v>
      </c>
      <c r="F1052" s="24">
        <v>1013</v>
      </c>
      <c r="G1052" s="94">
        <v>4.2076000000000002</v>
      </c>
      <c r="H1052" s="76"/>
      <c r="I1052" s="79">
        <f t="shared" si="33"/>
        <v>0</v>
      </c>
      <c r="J1052" s="78" t="str">
        <f t="shared" si="32"/>
        <v/>
      </c>
    </row>
    <row r="1053" spans="1:10">
      <c r="A1053" s="25">
        <v>1242</v>
      </c>
      <c r="B1053" s="25" t="s">
        <v>1</v>
      </c>
      <c r="C1053" s="25" t="s">
        <v>3638</v>
      </c>
      <c r="D1053" s="25" t="s">
        <v>313</v>
      </c>
      <c r="E1053" s="42">
        <v>96906</v>
      </c>
      <c r="F1053" s="24">
        <v>20</v>
      </c>
      <c r="G1053" s="94">
        <v>5.4243999999999994</v>
      </c>
      <c r="H1053" s="76"/>
      <c r="I1053" s="79">
        <f t="shared" si="33"/>
        <v>0</v>
      </c>
      <c r="J1053" s="78" t="str">
        <f t="shared" si="32"/>
        <v/>
      </c>
    </row>
    <row r="1054" spans="1:10">
      <c r="A1054" s="25">
        <v>1243</v>
      </c>
      <c r="B1054" s="25" t="s">
        <v>1</v>
      </c>
      <c r="C1054" s="25" t="s">
        <v>9936</v>
      </c>
      <c r="D1054" s="25" t="s">
        <v>315</v>
      </c>
      <c r="E1054" s="42">
        <v>80205</v>
      </c>
      <c r="F1054" s="24">
        <v>810</v>
      </c>
      <c r="G1054" s="94">
        <v>5.2595000000000001</v>
      </c>
      <c r="H1054" s="76"/>
      <c r="I1054" s="79">
        <f t="shared" si="33"/>
        <v>0</v>
      </c>
      <c r="J1054" s="78" t="str">
        <f t="shared" si="32"/>
        <v/>
      </c>
    </row>
    <row r="1055" spans="1:10">
      <c r="A1055" s="25">
        <v>1244</v>
      </c>
      <c r="B1055" s="25" t="s">
        <v>1</v>
      </c>
      <c r="C1055" s="25" t="s">
        <v>3632</v>
      </c>
      <c r="D1055" s="25" t="s">
        <v>313</v>
      </c>
      <c r="E1055" s="42">
        <v>96906</v>
      </c>
      <c r="F1055" s="24">
        <v>14</v>
      </c>
      <c r="G1055" s="94">
        <v>6.4243666666666668</v>
      </c>
      <c r="H1055" s="76"/>
      <c r="I1055" s="79">
        <f t="shared" si="33"/>
        <v>0</v>
      </c>
      <c r="J1055" s="78" t="str">
        <f t="shared" si="32"/>
        <v/>
      </c>
    </row>
    <row r="1056" spans="1:10">
      <c r="A1056" s="25">
        <v>1245</v>
      </c>
      <c r="B1056" s="25" t="s">
        <v>1</v>
      </c>
      <c r="C1056" s="25" t="s">
        <v>9935</v>
      </c>
      <c r="D1056" s="25" t="s">
        <v>358</v>
      </c>
      <c r="E1056" s="42">
        <v>96906</v>
      </c>
      <c r="F1056" s="24">
        <v>42</v>
      </c>
      <c r="G1056" s="94">
        <v>5.7351999999999999</v>
      </c>
      <c r="H1056" s="76"/>
      <c r="I1056" s="79">
        <f t="shared" si="33"/>
        <v>0</v>
      </c>
      <c r="J1056" s="78" t="str">
        <f t="shared" si="32"/>
        <v/>
      </c>
    </row>
    <row r="1057" spans="1:10">
      <c r="A1057" s="25">
        <v>1246</v>
      </c>
      <c r="B1057" s="25" t="s">
        <v>1</v>
      </c>
      <c r="C1057" s="25" t="s">
        <v>3629</v>
      </c>
      <c r="D1057" s="25" t="s">
        <v>315</v>
      </c>
      <c r="E1057" s="42">
        <v>96906</v>
      </c>
      <c r="F1057" s="24">
        <v>30</v>
      </c>
      <c r="G1057" s="94">
        <v>9.1388000000000016</v>
      </c>
      <c r="H1057" s="76"/>
      <c r="I1057" s="79">
        <f t="shared" si="33"/>
        <v>0</v>
      </c>
      <c r="J1057" s="78" t="str">
        <f t="shared" si="32"/>
        <v/>
      </c>
    </row>
    <row r="1058" spans="1:10">
      <c r="A1058" s="25">
        <v>1247</v>
      </c>
      <c r="B1058" s="25" t="s">
        <v>1</v>
      </c>
      <c r="C1058" s="25" t="s">
        <v>3612</v>
      </c>
      <c r="D1058" s="25" t="s">
        <v>612</v>
      </c>
      <c r="E1058" s="42">
        <v>96906</v>
      </c>
      <c r="F1058" s="24">
        <v>22</v>
      </c>
      <c r="G1058" s="94">
        <v>215.33</v>
      </c>
      <c r="H1058" s="76"/>
      <c r="I1058" s="79">
        <f t="shared" si="33"/>
        <v>0</v>
      </c>
      <c r="J1058" s="78" t="str">
        <f t="shared" si="32"/>
        <v/>
      </c>
    </row>
    <row r="1059" spans="1:10">
      <c r="A1059" s="25">
        <v>1248</v>
      </c>
      <c r="B1059" s="25" t="s">
        <v>1</v>
      </c>
      <c r="C1059" s="25" t="s">
        <v>13003</v>
      </c>
      <c r="D1059" s="25" t="s">
        <v>600</v>
      </c>
      <c r="E1059" s="42">
        <v>96906</v>
      </c>
      <c r="F1059" s="24">
        <v>5</v>
      </c>
      <c r="G1059" s="94">
        <v>94.853333333333339</v>
      </c>
      <c r="H1059" s="76"/>
      <c r="I1059" s="79">
        <f t="shared" si="33"/>
        <v>0</v>
      </c>
      <c r="J1059" s="78" t="str">
        <f t="shared" si="32"/>
        <v/>
      </c>
    </row>
    <row r="1060" spans="1:10">
      <c r="A1060" s="25">
        <v>1249</v>
      </c>
      <c r="B1060" s="25" t="s">
        <v>1</v>
      </c>
      <c r="C1060" s="25" t="s">
        <v>13002</v>
      </c>
      <c r="D1060" s="25" t="s">
        <v>600</v>
      </c>
      <c r="E1060" s="42">
        <v>96906</v>
      </c>
      <c r="F1060" s="24">
        <v>5</v>
      </c>
      <c r="G1060" s="94">
        <v>74.433333333333337</v>
      </c>
      <c r="H1060" s="76"/>
      <c r="I1060" s="79">
        <f t="shared" si="33"/>
        <v>0</v>
      </c>
      <c r="J1060" s="78" t="str">
        <f t="shared" si="32"/>
        <v/>
      </c>
    </row>
    <row r="1061" spans="1:10">
      <c r="A1061" s="25">
        <v>1250</v>
      </c>
      <c r="B1061" s="25" t="s">
        <v>1</v>
      </c>
      <c r="C1061" s="25" t="s">
        <v>3595</v>
      </c>
      <c r="D1061" s="25" t="s">
        <v>9926</v>
      </c>
      <c r="E1061" s="42">
        <v>96906</v>
      </c>
      <c r="F1061" s="24">
        <v>36</v>
      </c>
      <c r="G1061" s="94">
        <v>4.6766666666666667</v>
      </c>
      <c r="H1061" s="76"/>
      <c r="I1061" s="79">
        <f t="shared" si="33"/>
        <v>0</v>
      </c>
      <c r="J1061" s="78" t="str">
        <f t="shared" si="32"/>
        <v/>
      </c>
    </row>
    <row r="1062" spans="1:10">
      <c r="A1062" s="25">
        <v>1251</v>
      </c>
      <c r="B1062" s="25" t="s">
        <v>1</v>
      </c>
      <c r="C1062" s="25" t="s">
        <v>3593</v>
      </c>
      <c r="D1062" s="25" t="s">
        <v>540</v>
      </c>
      <c r="E1062" s="42">
        <v>96906</v>
      </c>
      <c r="F1062" s="24">
        <v>5</v>
      </c>
      <c r="G1062" s="94">
        <v>25.590000000000003</v>
      </c>
      <c r="H1062" s="76"/>
      <c r="I1062" s="79">
        <f t="shared" si="33"/>
        <v>0</v>
      </c>
      <c r="J1062" s="78" t="str">
        <f t="shared" si="32"/>
        <v/>
      </c>
    </row>
    <row r="1063" spans="1:10">
      <c r="A1063" s="25">
        <v>1252</v>
      </c>
      <c r="B1063" s="25" t="s">
        <v>1</v>
      </c>
      <c r="C1063" s="25" t="s">
        <v>13001</v>
      </c>
      <c r="D1063" s="25" t="s">
        <v>10961</v>
      </c>
      <c r="E1063" s="42">
        <v>96906</v>
      </c>
      <c r="F1063" s="24">
        <v>5</v>
      </c>
      <c r="G1063" s="94">
        <v>53.44</v>
      </c>
      <c r="H1063" s="76"/>
      <c r="I1063" s="79">
        <f t="shared" si="33"/>
        <v>0</v>
      </c>
      <c r="J1063" s="78" t="str">
        <f t="shared" si="32"/>
        <v/>
      </c>
    </row>
    <row r="1064" spans="1:10">
      <c r="A1064" s="25">
        <v>1253</v>
      </c>
      <c r="B1064" s="25" t="s">
        <v>1</v>
      </c>
      <c r="C1064" s="25" t="s">
        <v>12041</v>
      </c>
      <c r="D1064" s="25" t="s">
        <v>603</v>
      </c>
      <c r="E1064" s="42">
        <v>81343</v>
      </c>
      <c r="F1064" s="24">
        <v>5</v>
      </c>
      <c r="G1064" s="94">
        <v>19.540000000000003</v>
      </c>
      <c r="H1064" s="76"/>
      <c r="I1064" s="79">
        <f t="shared" si="33"/>
        <v>0</v>
      </c>
      <c r="J1064" s="78" t="str">
        <f t="shared" si="32"/>
        <v/>
      </c>
    </row>
    <row r="1065" spans="1:10">
      <c r="A1065" s="25">
        <v>1254</v>
      </c>
      <c r="B1065" s="25" t="s">
        <v>1</v>
      </c>
      <c r="C1065" s="25" t="s">
        <v>3588</v>
      </c>
      <c r="D1065" s="25" t="s">
        <v>603</v>
      </c>
      <c r="E1065" s="42">
        <v>81343</v>
      </c>
      <c r="F1065" s="24">
        <v>10</v>
      </c>
      <c r="G1065" s="94">
        <v>12.99</v>
      </c>
      <c r="H1065" s="76"/>
      <c r="I1065" s="79">
        <f t="shared" si="33"/>
        <v>0</v>
      </c>
      <c r="J1065" s="78" t="str">
        <f t="shared" si="32"/>
        <v/>
      </c>
    </row>
    <row r="1066" spans="1:10">
      <c r="A1066" s="25">
        <v>1255</v>
      </c>
      <c r="B1066" s="25" t="s">
        <v>1</v>
      </c>
      <c r="C1066" s="25" t="s">
        <v>3587</v>
      </c>
      <c r="D1066" s="25" t="s">
        <v>603</v>
      </c>
      <c r="E1066" s="42">
        <v>96906</v>
      </c>
      <c r="F1066" s="24">
        <v>12</v>
      </c>
      <c r="G1066" s="94">
        <v>14.206666666666669</v>
      </c>
      <c r="H1066" s="76"/>
      <c r="I1066" s="79">
        <f t="shared" si="33"/>
        <v>0</v>
      </c>
      <c r="J1066" s="78" t="str">
        <f t="shared" si="32"/>
        <v/>
      </c>
    </row>
    <row r="1067" spans="1:10">
      <c r="A1067" s="25">
        <v>1256</v>
      </c>
      <c r="B1067" s="25" t="s">
        <v>1</v>
      </c>
      <c r="C1067" s="25" t="s">
        <v>3582</v>
      </c>
      <c r="D1067" s="25" t="s">
        <v>603</v>
      </c>
      <c r="E1067" s="42">
        <v>96906</v>
      </c>
      <c r="F1067" s="24">
        <v>8</v>
      </c>
      <c r="G1067" s="94">
        <v>28.400000000000002</v>
      </c>
      <c r="H1067" s="76"/>
      <c r="I1067" s="79">
        <f t="shared" si="33"/>
        <v>0</v>
      </c>
      <c r="J1067" s="78" t="str">
        <f t="shared" si="32"/>
        <v/>
      </c>
    </row>
    <row r="1068" spans="1:10">
      <c r="A1068" s="25">
        <v>1257</v>
      </c>
      <c r="B1068" s="25" t="s">
        <v>1</v>
      </c>
      <c r="C1068" s="25" t="s">
        <v>3575</v>
      </c>
      <c r="D1068" s="25" t="s">
        <v>603</v>
      </c>
      <c r="E1068" s="42">
        <v>96906</v>
      </c>
      <c r="F1068" s="24">
        <v>7</v>
      </c>
      <c r="G1068" s="94">
        <v>17.353333333333332</v>
      </c>
      <c r="H1068" s="76"/>
      <c r="I1068" s="79">
        <f t="shared" si="33"/>
        <v>0</v>
      </c>
      <c r="J1068" s="78" t="str">
        <f t="shared" si="32"/>
        <v/>
      </c>
    </row>
    <row r="1069" spans="1:10">
      <c r="A1069" s="25">
        <v>1258</v>
      </c>
      <c r="B1069" s="25" t="s">
        <v>1</v>
      </c>
      <c r="C1069" s="25" t="s">
        <v>3571</v>
      </c>
      <c r="D1069" s="25" t="s">
        <v>2300</v>
      </c>
      <c r="E1069" s="42">
        <v>81343</v>
      </c>
      <c r="F1069" s="24">
        <v>9</v>
      </c>
      <c r="G1069" s="94">
        <v>20.080000000000002</v>
      </c>
      <c r="H1069" s="76"/>
      <c r="I1069" s="79">
        <f t="shared" si="33"/>
        <v>0</v>
      </c>
      <c r="J1069" s="78" t="str">
        <f t="shared" si="32"/>
        <v/>
      </c>
    </row>
    <row r="1070" spans="1:10">
      <c r="A1070" s="25">
        <v>1259</v>
      </c>
      <c r="B1070" s="25" t="s">
        <v>1</v>
      </c>
      <c r="C1070" s="25" t="s">
        <v>3571</v>
      </c>
      <c r="D1070" s="25" t="s">
        <v>2300</v>
      </c>
      <c r="E1070" s="42">
        <v>96906</v>
      </c>
      <c r="F1070" s="24">
        <v>5</v>
      </c>
      <c r="G1070" s="94">
        <v>20.349999999999998</v>
      </c>
      <c r="H1070" s="76"/>
      <c r="I1070" s="79">
        <f t="shared" si="33"/>
        <v>0</v>
      </c>
      <c r="J1070" s="78" t="str">
        <f t="shared" si="32"/>
        <v/>
      </c>
    </row>
    <row r="1071" spans="1:10">
      <c r="A1071" s="25">
        <v>1260</v>
      </c>
      <c r="B1071" s="25" t="s">
        <v>1</v>
      </c>
      <c r="C1071" s="25" t="s">
        <v>13000</v>
      </c>
      <c r="D1071" s="25" t="s">
        <v>540</v>
      </c>
      <c r="E1071" s="42">
        <v>96906</v>
      </c>
      <c r="F1071" s="24">
        <v>18</v>
      </c>
      <c r="G1071" s="94">
        <v>408.60999999999996</v>
      </c>
      <c r="H1071" s="76"/>
      <c r="I1071" s="79">
        <f t="shared" si="33"/>
        <v>0</v>
      </c>
      <c r="J1071" s="78" t="str">
        <f t="shared" si="32"/>
        <v/>
      </c>
    </row>
    <row r="1072" spans="1:10">
      <c r="A1072" s="25">
        <v>1261</v>
      </c>
      <c r="B1072" s="25" t="s">
        <v>1</v>
      </c>
      <c r="C1072" s="25" t="s">
        <v>598</v>
      </c>
      <c r="D1072" s="25" t="s">
        <v>596</v>
      </c>
      <c r="E1072" s="42">
        <v>35918</v>
      </c>
      <c r="F1072" s="24">
        <v>5</v>
      </c>
      <c r="G1072" s="94">
        <v>99.186666666666667</v>
      </c>
      <c r="H1072" s="76"/>
      <c r="I1072" s="79">
        <f t="shared" si="33"/>
        <v>0</v>
      </c>
      <c r="J1072" s="78" t="str">
        <f t="shared" si="32"/>
        <v/>
      </c>
    </row>
    <row r="1073" spans="1:10">
      <c r="A1073" s="25">
        <v>1262</v>
      </c>
      <c r="B1073" s="25" t="s">
        <v>1</v>
      </c>
      <c r="C1073" s="25" t="s">
        <v>598</v>
      </c>
      <c r="D1073" s="25" t="s">
        <v>596</v>
      </c>
      <c r="E1073" s="42">
        <v>96906</v>
      </c>
      <c r="F1073" s="24">
        <v>5</v>
      </c>
      <c r="G1073" s="94">
        <v>92.719999999999985</v>
      </c>
      <c r="H1073" s="76"/>
      <c r="I1073" s="79">
        <f t="shared" si="33"/>
        <v>0</v>
      </c>
      <c r="J1073" s="78" t="str">
        <f t="shared" si="32"/>
        <v/>
      </c>
    </row>
    <row r="1074" spans="1:10">
      <c r="A1074" s="25">
        <v>1263</v>
      </c>
      <c r="B1074" s="25" t="s">
        <v>1</v>
      </c>
      <c r="C1074" s="25" t="s">
        <v>7558</v>
      </c>
      <c r="D1074" s="25" t="s">
        <v>75</v>
      </c>
      <c r="E1074" s="42">
        <v>96906</v>
      </c>
      <c r="F1074" s="24">
        <v>28</v>
      </c>
      <c r="G1074" s="94">
        <v>2.02</v>
      </c>
      <c r="H1074" s="76"/>
      <c r="I1074" s="79">
        <f t="shared" si="33"/>
        <v>0</v>
      </c>
      <c r="J1074" s="78" t="str">
        <f t="shared" si="32"/>
        <v/>
      </c>
    </row>
    <row r="1075" spans="1:10">
      <c r="A1075" s="25">
        <v>1264</v>
      </c>
      <c r="B1075" s="25" t="s">
        <v>1</v>
      </c>
      <c r="C1075" s="25" t="s">
        <v>3565</v>
      </c>
      <c r="D1075" s="25" t="s">
        <v>510</v>
      </c>
      <c r="E1075" s="42">
        <v>81343</v>
      </c>
      <c r="F1075" s="24">
        <v>524</v>
      </c>
      <c r="G1075" s="94">
        <v>0.22333333333333336</v>
      </c>
      <c r="H1075" s="76"/>
      <c r="I1075" s="79">
        <f t="shared" si="33"/>
        <v>0</v>
      </c>
      <c r="J1075" s="78" t="str">
        <f t="shared" si="32"/>
        <v/>
      </c>
    </row>
    <row r="1076" spans="1:10">
      <c r="A1076" s="25">
        <v>1265</v>
      </c>
      <c r="B1076" s="25" t="s">
        <v>1</v>
      </c>
      <c r="C1076" s="25" t="s">
        <v>12999</v>
      </c>
      <c r="D1076" s="25" t="s">
        <v>75</v>
      </c>
      <c r="E1076" s="42">
        <v>96906</v>
      </c>
      <c r="F1076" s="24">
        <v>36</v>
      </c>
      <c r="G1076" s="94">
        <v>3.1233333333333331</v>
      </c>
      <c r="H1076" s="76"/>
      <c r="I1076" s="79">
        <f t="shared" si="33"/>
        <v>0</v>
      </c>
      <c r="J1076" s="78" t="str">
        <f t="shared" si="32"/>
        <v/>
      </c>
    </row>
    <row r="1077" spans="1:10">
      <c r="A1077" s="25">
        <v>1266</v>
      </c>
      <c r="B1077" s="25" t="s">
        <v>1</v>
      </c>
      <c r="C1077" s="25" t="s">
        <v>3558</v>
      </c>
      <c r="D1077" s="25" t="s">
        <v>75</v>
      </c>
      <c r="E1077" s="42">
        <v>81343</v>
      </c>
      <c r="F1077" s="24">
        <v>81</v>
      </c>
      <c r="G1077" s="94">
        <v>3.6233333333333331</v>
      </c>
      <c r="H1077" s="76"/>
      <c r="I1077" s="79">
        <f t="shared" si="33"/>
        <v>0</v>
      </c>
      <c r="J1077" s="78" t="str">
        <f t="shared" si="32"/>
        <v/>
      </c>
    </row>
    <row r="1078" spans="1:10">
      <c r="A1078" s="25">
        <v>1267</v>
      </c>
      <c r="B1078" s="25" t="s">
        <v>1</v>
      </c>
      <c r="C1078" s="25" t="s">
        <v>594</v>
      </c>
      <c r="D1078" s="25" t="s">
        <v>75</v>
      </c>
      <c r="E1078" s="42">
        <v>21439</v>
      </c>
      <c r="F1078" s="24">
        <v>336</v>
      </c>
      <c r="G1078" s="94">
        <v>0.44</v>
      </c>
      <c r="H1078" s="76"/>
      <c r="I1078" s="79">
        <f t="shared" si="33"/>
        <v>0</v>
      </c>
      <c r="J1078" s="78" t="str">
        <f t="shared" si="32"/>
        <v/>
      </c>
    </row>
    <row r="1079" spans="1:10">
      <c r="A1079" s="25">
        <v>1268</v>
      </c>
      <c r="B1079" s="25" t="s">
        <v>1</v>
      </c>
      <c r="C1079" s="25" t="s">
        <v>12998</v>
      </c>
      <c r="D1079" s="25" t="s">
        <v>1876</v>
      </c>
      <c r="E1079" s="42">
        <v>96906</v>
      </c>
      <c r="F1079" s="24">
        <v>5</v>
      </c>
      <c r="G1079" s="94">
        <v>355.69333333333333</v>
      </c>
      <c r="H1079" s="76"/>
      <c r="I1079" s="79">
        <f t="shared" si="33"/>
        <v>0</v>
      </c>
      <c r="J1079" s="78" t="str">
        <f t="shared" si="32"/>
        <v/>
      </c>
    </row>
    <row r="1080" spans="1:10">
      <c r="A1080" s="25">
        <v>1269</v>
      </c>
      <c r="B1080" s="25" t="s">
        <v>1</v>
      </c>
      <c r="C1080" s="25" t="s">
        <v>12997</v>
      </c>
      <c r="D1080" s="25" t="s">
        <v>1876</v>
      </c>
      <c r="E1080" s="42">
        <v>96906</v>
      </c>
      <c r="F1080" s="24">
        <v>5</v>
      </c>
      <c r="G1080" s="94">
        <v>82.96</v>
      </c>
      <c r="H1080" s="76"/>
      <c r="I1080" s="79">
        <f t="shared" si="33"/>
        <v>0</v>
      </c>
      <c r="J1080" s="78" t="str">
        <f t="shared" si="32"/>
        <v/>
      </c>
    </row>
    <row r="1081" spans="1:10">
      <c r="A1081" s="25">
        <v>1270</v>
      </c>
      <c r="B1081" s="25" t="s">
        <v>1</v>
      </c>
      <c r="C1081" s="25" t="s">
        <v>590</v>
      </c>
      <c r="D1081" s="25" t="s">
        <v>589</v>
      </c>
      <c r="E1081" s="42" t="s">
        <v>588</v>
      </c>
      <c r="F1081" s="24">
        <v>47</v>
      </c>
      <c r="G1081" s="94">
        <v>7.4466666666666663</v>
      </c>
      <c r="H1081" s="76"/>
      <c r="I1081" s="79">
        <f t="shared" si="33"/>
        <v>0</v>
      </c>
      <c r="J1081" s="78" t="str">
        <f t="shared" si="32"/>
        <v/>
      </c>
    </row>
    <row r="1082" spans="1:10">
      <c r="A1082" s="25">
        <v>1271</v>
      </c>
      <c r="B1082" s="25" t="s">
        <v>1</v>
      </c>
      <c r="C1082" s="25" t="s">
        <v>590</v>
      </c>
      <c r="D1082" s="25" t="s">
        <v>589</v>
      </c>
      <c r="E1082" s="42">
        <v>96906</v>
      </c>
      <c r="F1082" s="24">
        <v>14</v>
      </c>
      <c r="G1082" s="94">
        <v>7.4466666666666663</v>
      </c>
      <c r="H1082" s="76"/>
      <c r="I1082" s="79">
        <f t="shared" si="33"/>
        <v>0</v>
      </c>
      <c r="J1082" s="78" t="str">
        <f t="shared" si="32"/>
        <v/>
      </c>
    </row>
    <row r="1083" spans="1:10">
      <c r="A1083" s="25">
        <v>1272</v>
      </c>
      <c r="B1083" s="25" t="s">
        <v>1</v>
      </c>
      <c r="C1083" s="25" t="s">
        <v>3546</v>
      </c>
      <c r="D1083" s="25" t="s">
        <v>75</v>
      </c>
      <c r="E1083" s="42">
        <v>81343</v>
      </c>
      <c r="F1083" s="24">
        <v>556</v>
      </c>
      <c r="G1083" s="94">
        <v>0.14333333333333334</v>
      </c>
      <c r="H1083" s="76"/>
      <c r="I1083" s="79">
        <f t="shared" si="33"/>
        <v>0</v>
      </c>
      <c r="J1083" s="78" t="str">
        <f t="shared" si="32"/>
        <v/>
      </c>
    </row>
    <row r="1084" spans="1:10">
      <c r="A1084" s="25">
        <v>1273</v>
      </c>
      <c r="B1084" s="25" t="s">
        <v>1</v>
      </c>
      <c r="C1084" s="25" t="s">
        <v>3541</v>
      </c>
      <c r="D1084" s="25" t="s">
        <v>75</v>
      </c>
      <c r="E1084" s="42">
        <v>81343</v>
      </c>
      <c r="F1084" s="24">
        <v>400</v>
      </c>
      <c r="G1084" s="94">
        <v>5.4099999999999993</v>
      </c>
      <c r="H1084" s="76"/>
      <c r="I1084" s="79">
        <f t="shared" si="33"/>
        <v>0</v>
      </c>
      <c r="J1084" s="78" t="str">
        <f t="shared" si="32"/>
        <v/>
      </c>
    </row>
    <row r="1085" spans="1:10">
      <c r="A1085" s="25">
        <v>1274</v>
      </c>
      <c r="B1085" s="25" t="s">
        <v>1</v>
      </c>
      <c r="C1085" s="25" t="s">
        <v>3512</v>
      </c>
      <c r="D1085" s="25" t="s">
        <v>115</v>
      </c>
      <c r="E1085" s="42">
        <v>96906</v>
      </c>
      <c r="F1085" s="24">
        <v>5</v>
      </c>
      <c r="G1085" s="94">
        <v>25.78</v>
      </c>
      <c r="H1085" s="76"/>
      <c r="I1085" s="79">
        <f t="shared" si="33"/>
        <v>0</v>
      </c>
      <c r="J1085" s="78" t="str">
        <f t="shared" si="32"/>
        <v/>
      </c>
    </row>
    <row r="1086" spans="1:10">
      <c r="A1086" s="25">
        <v>1275</v>
      </c>
      <c r="B1086" s="25" t="s">
        <v>1</v>
      </c>
      <c r="C1086" s="25" t="s">
        <v>12996</v>
      </c>
      <c r="D1086" s="25" t="s">
        <v>172</v>
      </c>
      <c r="E1086" s="42">
        <v>96906</v>
      </c>
      <c r="F1086" s="24">
        <v>9</v>
      </c>
      <c r="G1086" s="94">
        <v>28.62</v>
      </c>
      <c r="H1086" s="76"/>
      <c r="I1086" s="79">
        <f t="shared" si="33"/>
        <v>0</v>
      </c>
      <c r="J1086" s="78" t="str">
        <f t="shared" si="32"/>
        <v/>
      </c>
    </row>
    <row r="1087" spans="1:10">
      <c r="A1087" s="25">
        <v>1276</v>
      </c>
      <c r="B1087" s="25" t="s">
        <v>1</v>
      </c>
      <c r="C1087" s="25" t="s">
        <v>12995</v>
      </c>
      <c r="D1087" s="25" t="s">
        <v>172</v>
      </c>
      <c r="E1087" s="42">
        <v>96906</v>
      </c>
      <c r="F1087" s="24">
        <v>5</v>
      </c>
      <c r="G1087" s="94">
        <v>47.389999999999993</v>
      </c>
      <c r="H1087" s="76"/>
      <c r="I1087" s="79">
        <f t="shared" si="33"/>
        <v>0</v>
      </c>
      <c r="J1087" s="78" t="str">
        <f t="shared" si="32"/>
        <v/>
      </c>
    </row>
    <row r="1088" spans="1:10">
      <c r="A1088" s="25">
        <v>1277</v>
      </c>
      <c r="B1088" s="25" t="s">
        <v>1</v>
      </c>
      <c r="C1088" s="25" t="s">
        <v>12994</v>
      </c>
      <c r="D1088" s="25" t="s">
        <v>9916</v>
      </c>
      <c r="E1088" s="42">
        <v>96906</v>
      </c>
      <c r="F1088" s="24">
        <v>34</v>
      </c>
      <c r="G1088" s="94">
        <v>25.786666666666665</v>
      </c>
      <c r="H1088" s="76"/>
      <c r="I1088" s="79">
        <f t="shared" si="33"/>
        <v>0</v>
      </c>
      <c r="J1088" s="78" t="str">
        <f t="shared" si="32"/>
        <v/>
      </c>
    </row>
    <row r="1089" spans="1:10">
      <c r="A1089" s="25">
        <v>1278</v>
      </c>
      <c r="B1089" s="25" t="s">
        <v>1</v>
      </c>
      <c r="C1089" s="25" t="s">
        <v>3494</v>
      </c>
      <c r="D1089" s="25" t="s">
        <v>115</v>
      </c>
      <c r="E1089" s="42">
        <v>96906</v>
      </c>
      <c r="F1089" s="24">
        <v>5</v>
      </c>
      <c r="G1089" s="94">
        <v>34.020000000000003</v>
      </c>
      <c r="H1089" s="76"/>
      <c r="I1089" s="79">
        <f t="shared" si="33"/>
        <v>0</v>
      </c>
      <c r="J1089" s="78" t="str">
        <f t="shared" si="32"/>
        <v/>
      </c>
    </row>
    <row r="1090" spans="1:10">
      <c r="A1090" s="25">
        <v>1279</v>
      </c>
      <c r="B1090" s="25" t="s">
        <v>1</v>
      </c>
      <c r="C1090" s="25" t="s">
        <v>3490</v>
      </c>
      <c r="D1090" s="25" t="s">
        <v>1732</v>
      </c>
      <c r="E1090" s="42">
        <v>96906</v>
      </c>
      <c r="F1090" s="24">
        <v>5</v>
      </c>
      <c r="G1090" s="94">
        <v>51.13</v>
      </c>
      <c r="H1090" s="76"/>
      <c r="I1090" s="79">
        <f t="shared" si="33"/>
        <v>0</v>
      </c>
      <c r="J1090" s="78" t="str">
        <f t="shared" ref="J1090:J1153" si="34">IF(H:H&gt;G:G, "Above Estimated Unit Price", "")</f>
        <v/>
      </c>
    </row>
    <row r="1091" spans="1:10">
      <c r="A1091" s="25">
        <v>1280</v>
      </c>
      <c r="B1091" s="25" t="s">
        <v>1</v>
      </c>
      <c r="C1091" s="25" t="s">
        <v>3489</v>
      </c>
      <c r="D1091" s="25" t="s">
        <v>115</v>
      </c>
      <c r="E1091" s="42">
        <v>96906</v>
      </c>
      <c r="F1091" s="24">
        <v>163</v>
      </c>
      <c r="G1091" s="94">
        <v>18.22</v>
      </c>
      <c r="H1091" s="76"/>
      <c r="I1091" s="79">
        <f t="shared" ref="I1091:I1154" si="35">H1091*F1091</f>
        <v>0</v>
      </c>
      <c r="J1091" s="78" t="str">
        <f t="shared" si="34"/>
        <v/>
      </c>
    </row>
    <row r="1092" spans="1:10">
      <c r="A1092" s="25">
        <v>1281</v>
      </c>
      <c r="B1092" s="25" t="s">
        <v>1</v>
      </c>
      <c r="C1092" s="25" t="s">
        <v>12993</v>
      </c>
      <c r="D1092" s="25" t="s">
        <v>9916</v>
      </c>
      <c r="E1092" s="42">
        <v>96906</v>
      </c>
      <c r="F1092" s="24">
        <v>22</v>
      </c>
      <c r="G1092" s="94">
        <v>23.51</v>
      </c>
      <c r="H1092" s="76"/>
      <c r="I1092" s="79">
        <f t="shared" si="35"/>
        <v>0</v>
      </c>
      <c r="J1092" s="78" t="str">
        <f t="shared" si="34"/>
        <v/>
      </c>
    </row>
    <row r="1093" spans="1:10">
      <c r="A1093" s="25">
        <v>1282</v>
      </c>
      <c r="B1093" s="25" t="s">
        <v>1</v>
      </c>
      <c r="C1093" s="25" t="s">
        <v>573</v>
      </c>
      <c r="D1093" s="25" t="s">
        <v>572</v>
      </c>
      <c r="E1093" s="42">
        <v>96906</v>
      </c>
      <c r="F1093" s="24">
        <v>1000</v>
      </c>
      <c r="G1093" s="94">
        <v>26.556666666666668</v>
      </c>
      <c r="H1093" s="76"/>
      <c r="I1093" s="79">
        <f t="shared" si="35"/>
        <v>0</v>
      </c>
      <c r="J1093" s="78" t="str">
        <f t="shared" si="34"/>
        <v/>
      </c>
    </row>
    <row r="1094" spans="1:10">
      <c r="A1094" s="25">
        <v>1283</v>
      </c>
      <c r="B1094" s="25" t="s">
        <v>1</v>
      </c>
      <c r="C1094" s="25" t="s">
        <v>3483</v>
      </c>
      <c r="D1094" s="25" t="s">
        <v>569</v>
      </c>
      <c r="E1094" s="42">
        <v>96906</v>
      </c>
      <c r="F1094" s="24">
        <v>1076</v>
      </c>
      <c r="G1094" s="94">
        <v>0.90333333333333332</v>
      </c>
      <c r="H1094" s="76"/>
      <c r="I1094" s="79">
        <f t="shared" si="35"/>
        <v>0</v>
      </c>
      <c r="J1094" s="78" t="str">
        <f t="shared" si="34"/>
        <v/>
      </c>
    </row>
    <row r="1095" spans="1:10">
      <c r="A1095" s="25">
        <v>1284</v>
      </c>
      <c r="B1095" s="25" t="s">
        <v>1</v>
      </c>
      <c r="C1095" s="25" t="s">
        <v>3480</v>
      </c>
      <c r="D1095" s="25" t="s">
        <v>12017</v>
      </c>
      <c r="E1095" s="42">
        <v>96906</v>
      </c>
      <c r="F1095" s="24">
        <v>6810</v>
      </c>
      <c r="G1095" s="94">
        <v>1.5894000000000001</v>
      </c>
      <c r="H1095" s="76"/>
      <c r="I1095" s="79">
        <f t="shared" si="35"/>
        <v>0</v>
      </c>
      <c r="J1095" s="78" t="str">
        <f t="shared" si="34"/>
        <v/>
      </c>
    </row>
    <row r="1096" spans="1:10">
      <c r="A1096" s="25">
        <v>1285</v>
      </c>
      <c r="B1096" s="25" t="s">
        <v>1</v>
      </c>
      <c r="C1096" s="25" t="s">
        <v>3476</v>
      </c>
      <c r="D1096" s="25" t="s">
        <v>569</v>
      </c>
      <c r="E1096" s="42">
        <v>81343</v>
      </c>
      <c r="F1096" s="24">
        <v>750</v>
      </c>
      <c r="G1096" s="94">
        <v>0.47599999999999998</v>
      </c>
      <c r="H1096" s="76"/>
      <c r="I1096" s="79">
        <f t="shared" si="35"/>
        <v>0</v>
      </c>
      <c r="J1096" s="78" t="str">
        <f t="shared" si="34"/>
        <v/>
      </c>
    </row>
    <row r="1097" spans="1:10">
      <c r="A1097" s="25">
        <v>1286</v>
      </c>
      <c r="B1097" s="25" t="s">
        <v>1</v>
      </c>
      <c r="C1097" s="25" t="s">
        <v>3476</v>
      </c>
      <c r="D1097" s="25" t="s">
        <v>569</v>
      </c>
      <c r="E1097" s="42">
        <v>96906</v>
      </c>
      <c r="F1097" s="24">
        <v>183</v>
      </c>
      <c r="G1097" s="94">
        <v>4.0426666666666664</v>
      </c>
      <c r="H1097" s="76"/>
      <c r="I1097" s="79">
        <f t="shared" si="35"/>
        <v>0</v>
      </c>
      <c r="J1097" s="78" t="str">
        <f t="shared" si="34"/>
        <v/>
      </c>
    </row>
    <row r="1098" spans="1:10">
      <c r="A1098" s="25">
        <v>1287</v>
      </c>
      <c r="B1098" s="25" t="s">
        <v>1</v>
      </c>
      <c r="C1098" s="25" t="s">
        <v>3476</v>
      </c>
      <c r="D1098" s="25" t="s">
        <v>569</v>
      </c>
      <c r="E1098" s="42" t="s">
        <v>636</v>
      </c>
      <c r="F1098" s="24">
        <v>504</v>
      </c>
      <c r="G1098" s="94">
        <v>0.47666666666666674</v>
      </c>
      <c r="H1098" s="76"/>
      <c r="I1098" s="79">
        <f t="shared" si="35"/>
        <v>0</v>
      </c>
      <c r="J1098" s="78" t="str">
        <f t="shared" si="34"/>
        <v/>
      </c>
    </row>
    <row r="1099" spans="1:10">
      <c r="A1099" s="25">
        <v>1288</v>
      </c>
      <c r="B1099" s="25" t="s">
        <v>1</v>
      </c>
      <c r="C1099" s="25" t="s">
        <v>564</v>
      </c>
      <c r="D1099" s="25" t="s">
        <v>563</v>
      </c>
      <c r="E1099" s="42">
        <v>81349</v>
      </c>
      <c r="F1099" s="24">
        <v>2100</v>
      </c>
      <c r="G1099" s="94">
        <v>0.80399999999999994</v>
      </c>
      <c r="H1099" s="76"/>
      <c r="I1099" s="79">
        <f t="shared" si="35"/>
        <v>0</v>
      </c>
      <c r="J1099" s="78" t="str">
        <f t="shared" si="34"/>
        <v/>
      </c>
    </row>
    <row r="1100" spans="1:10">
      <c r="A1100" s="25">
        <v>1289</v>
      </c>
      <c r="B1100" s="25" t="s">
        <v>1</v>
      </c>
      <c r="C1100" s="25" t="s">
        <v>3472</v>
      </c>
      <c r="D1100" s="25" t="s">
        <v>9919</v>
      </c>
      <c r="E1100" s="42">
        <v>96906</v>
      </c>
      <c r="F1100" s="24">
        <v>238</v>
      </c>
      <c r="G1100" s="94">
        <v>1.7353666666666665</v>
      </c>
      <c r="H1100" s="76"/>
      <c r="I1100" s="79">
        <f t="shared" si="35"/>
        <v>0</v>
      </c>
      <c r="J1100" s="78" t="str">
        <f t="shared" si="34"/>
        <v/>
      </c>
    </row>
    <row r="1101" spans="1:10">
      <c r="A1101" s="25">
        <v>1290</v>
      </c>
      <c r="B1101" s="25" t="s">
        <v>1</v>
      </c>
      <c r="C1101" s="25" t="s">
        <v>12992</v>
      </c>
      <c r="D1101" s="25" t="s">
        <v>251</v>
      </c>
      <c r="E1101" s="42">
        <v>96906</v>
      </c>
      <c r="F1101" s="24">
        <v>5</v>
      </c>
      <c r="G1101" s="94">
        <v>243.57</v>
      </c>
      <c r="H1101" s="76"/>
      <c r="I1101" s="79">
        <f t="shared" si="35"/>
        <v>0</v>
      </c>
      <c r="J1101" s="78" t="str">
        <f t="shared" si="34"/>
        <v/>
      </c>
    </row>
    <row r="1102" spans="1:10">
      <c r="A1102" s="25">
        <v>1291</v>
      </c>
      <c r="B1102" s="25" t="s">
        <v>1</v>
      </c>
      <c r="C1102" s="25" t="s">
        <v>12991</v>
      </c>
      <c r="D1102" s="25" t="s">
        <v>118</v>
      </c>
      <c r="E1102" s="42">
        <v>96906</v>
      </c>
      <c r="F1102" s="24">
        <v>150</v>
      </c>
      <c r="G1102" s="94">
        <v>1.0833333333333335</v>
      </c>
      <c r="H1102" s="76"/>
      <c r="I1102" s="79">
        <f t="shared" si="35"/>
        <v>0</v>
      </c>
      <c r="J1102" s="78" t="str">
        <f t="shared" si="34"/>
        <v/>
      </c>
    </row>
    <row r="1103" spans="1:10">
      <c r="A1103" s="25">
        <v>1292</v>
      </c>
      <c r="B1103" s="25" t="s">
        <v>1</v>
      </c>
      <c r="C1103" s="25" t="s">
        <v>12990</v>
      </c>
      <c r="D1103" s="25" t="s">
        <v>118</v>
      </c>
      <c r="E1103" s="42">
        <v>80205</v>
      </c>
      <c r="F1103" s="24">
        <v>100</v>
      </c>
      <c r="G1103" s="94">
        <v>0.95333333333333348</v>
      </c>
      <c r="H1103" s="76"/>
      <c r="I1103" s="79">
        <f t="shared" si="35"/>
        <v>0</v>
      </c>
      <c r="J1103" s="78" t="str">
        <f t="shared" si="34"/>
        <v/>
      </c>
    </row>
    <row r="1104" spans="1:10">
      <c r="A1104" s="25">
        <v>1293</v>
      </c>
      <c r="B1104" s="25" t="s">
        <v>1</v>
      </c>
      <c r="C1104" s="25" t="s">
        <v>3468</v>
      </c>
      <c r="D1104" s="25" t="s">
        <v>115</v>
      </c>
      <c r="E1104" s="42">
        <v>96906</v>
      </c>
      <c r="F1104" s="24">
        <v>5</v>
      </c>
      <c r="G1104" s="94">
        <v>19.560000000000002</v>
      </c>
      <c r="H1104" s="76"/>
      <c r="I1104" s="79">
        <f t="shared" si="35"/>
        <v>0</v>
      </c>
      <c r="J1104" s="78" t="str">
        <f t="shared" si="34"/>
        <v/>
      </c>
    </row>
    <row r="1105" spans="1:10">
      <c r="A1105" s="25">
        <v>1294</v>
      </c>
      <c r="B1105" s="25" t="s">
        <v>1</v>
      </c>
      <c r="C1105" s="25" t="s">
        <v>12989</v>
      </c>
      <c r="D1105" s="25" t="s">
        <v>10957</v>
      </c>
      <c r="E1105" s="42">
        <v>96906</v>
      </c>
      <c r="F1105" s="24">
        <v>5</v>
      </c>
      <c r="G1105" s="94">
        <v>22.61333333333333</v>
      </c>
      <c r="H1105" s="76"/>
      <c r="I1105" s="79">
        <f t="shared" si="35"/>
        <v>0</v>
      </c>
      <c r="J1105" s="78" t="str">
        <f t="shared" si="34"/>
        <v/>
      </c>
    </row>
    <row r="1106" spans="1:10">
      <c r="A1106" s="25">
        <v>1295</v>
      </c>
      <c r="B1106" s="25" t="s">
        <v>1</v>
      </c>
      <c r="C1106" s="25" t="s">
        <v>12988</v>
      </c>
      <c r="D1106" s="25" t="s">
        <v>115</v>
      </c>
      <c r="E1106" s="42">
        <v>96906</v>
      </c>
      <c r="F1106" s="24">
        <v>6</v>
      </c>
      <c r="G1106" s="94">
        <v>13.316666666666668</v>
      </c>
      <c r="H1106" s="76"/>
      <c r="I1106" s="79">
        <f t="shared" si="35"/>
        <v>0</v>
      </c>
      <c r="J1106" s="78" t="str">
        <f t="shared" si="34"/>
        <v/>
      </c>
    </row>
    <row r="1107" spans="1:10">
      <c r="A1107" s="25">
        <v>1296</v>
      </c>
      <c r="B1107" s="25" t="s">
        <v>1</v>
      </c>
      <c r="C1107" s="25" t="s">
        <v>3460</v>
      </c>
      <c r="D1107" s="25" t="s">
        <v>115</v>
      </c>
      <c r="E1107" s="42">
        <v>96906</v>
      </c>
      <c r="F1107" s="24">
        <v>5</v>
      </c>
      <c r="G1107" s="94">
        <v>22.13666666666667</v>
      </c>
      <c r="H1107" s="76"/>
      <c r="I1107" s="79">
        <f t="shared" si="35"/>
        <v>0</v>
      </c>
      <c r="J1107" s="78" t="str">
        <f t="shared" si="34"/>
        <v/>
      </c>
    </row>
    <row r="1108" spans="1:10">
      <c r="A1108" s="25">
        <v>1297</v>
      </c>
      <c r="B1108" s="25" t="s">
        <v>1</v>
      </c>
      <c r="C1108" s="25" t="s">
        <v>3459</v>
      </c>
      <c r="D1108" s="25" t="s">
        <v>540</v>
      </c>
      <c r="E1108" s="42" t="s">
        <v>12987</v>
      </c>
      <c r="F1108" s="24">
        <v>5</v>
      </c>
      <c r="G1108" s="94">
        <v>18.366666666666664</v>
      </c>
      <c r="H1108" s="76"/>
      <c r="I1108" s="79">
        <f t="shared" si="35"/>
        <v>0</v>
      </c>
      <c r="J1108" s="78" t="str">
        <f t="shared" si="34"/>
        <v/>
      </c>
    </row>
    <row r="1109" spans="1:10">
      <c r="A1109" s="25">
        <v>1298</v>
      </c>
      <c r="B1109" s="25" t="s">
        <v>1</v>
      </c>
      <c r="C1109" s="25" t="s">
        <v>556</v>
      </c>
      <c r="D1109" s="25" t="s">
        <v>172</v>
      </c>
      <c r="E1109" s="42">
        <v>96906</v>
      </c>
      <c r="F1109" s="24">
        <v>5</v>
      </c>
      <c r="G1109" s="94">
        <v>65.063333333333333</v>
      </c>
      <c r="H1109" s="76"/>
      <c r="I1109" s="79">
        <f t="shared" si="35"/>
        <v>0</v>
      </c>
      <c r="J1109" s="78" t="str">
        <f t="shared" si="34"/>
        <v/>
      </c>
    </row>
    <row r="1110" spans="1:10">
      <c r="A1110" s="25">
        <v>1299</v>
      </c>
      <c r="B1110" s="25" t="s">
        <v>1</v>
      </c>
      <c r="C1110" s="25" t="s">
        <v>3455</v>
      </c>
      <c r="D1110" s="25" t="s">
        <v>313</v>
      </c>
      <c r="E1110" s="42">
        <v>96906</v>
      </c>
      <c r="F1110" s="24">
        <v>125</v>
      </c>
      <c r="G1110" s="94">
        <v>0.72666666666666668</v>
      </c>
      <c r="H1110" s="76"/>
      <c r="I1110" s="79">
        <f t="shared" si="35"/>
        <v>0</v>
      </c>
      <c r="J1110" s="78" t="str">
        <f t="shared" si="34"/>
        <v/>
      </c>
    </row>
    <row r="1111" spans="1:10">
      <c r="A1111" s="25">
        <v>1300</v>
      </c>
      <c r="B1111" s="25" t="s">
        <v>1</v>
      </c>
      <c r="C1111" s="25" t="s">
        <v>3454</v>
      </c>
      <c r="D1111" s="25" t="s">
        <v>313</v>
      </c>
      <c r="E1111" s="42">
        <v>88044</v>
      </c>
      <c r="F1111" s="24">
        <v>91</v>
      </c>
      <c r="G1111" s="94">
        <v>2.2699000000000003</v>
      </c>
      <c r="H1111" s="76"/>
      <c r="I1111" s="79">
        <f t="shared" si="35"/>
        <v>0</v>
      </c>
      <c r="J1111" s="78" t="str">
        <f t="shared" si="34"/>
        <v/>
      </c>
    </row>
    <row r="1112" spans="1:10">
      <c r="A1112" s="25">
        <v>1301</v>
      </c>
      <c r="B1112" s="25" t="s">
        <v>1</v>
      </c>
      <c r="C1112" s="25" t="s">
        <v>3454</v>
      </c>
      <c r="D1112" s="25" t="s">
        <v>313</v>
      </c>
      <c r="E1112" s="42">
        <v>13499</v>
      </c>
      <c r="F1112" s="24">
        <v>16</v>
      </c>
      <c r="G1112" s="94">
        <v>3.4098999999999999</v>
      </c>
      <c r="H1112" s="76"/>
      <c r="I1112" s="79">
        <f t="shared" si="35"/>
        <v>0</v>
      </c>
      <c r="J1112" s="78" t="str">
        <f t="shared" si="34"/>
        <v/>
      </c>
    </row>
    <row r="1113" spans="1:10">
      <c r="A1113" s="25">
        <v>1302</v>
      </c>
      <c r="B1113" s="25" t="s">
        <v>1</v>
      </c>
      <c r="C1113" s="25" t="s">
        <v>12986</v>
      </c>
      <c r="D1113" s="25" t="s">
        <v>313</v>
      </c>
      <c r="E1113" s="42">
        <v>96906</v>
      </c>
      <c r="F1113" s="24">
        <v>21</v>
      </c>
      <c r="G1113" s="94">
        <v>2.73</v>
      </c>
      <c r="H1113" s="76"/>
      <c r="I1113" s="79">
        <f t="shared" si="35"/>
        <v>0</v>
      </c>
      <c r="J1113" s="78" t="str">
        <f t="shared" si="34"/>
        <v/>
      </c>
    </row>
    <row r="1114" spans="1:10">
      <c r="A1114" s="25">
        <v>1303</v>
      </c>
      <c r="B1114" s="25" t="s">
        <v>1</v>
      </c>
      <c r="C1114" s="25" t="s">
        <v>12985</v>
      </c>
      <c r="D1114" s="25" t="s">
        <v>313</v>
      </c>
      <c r="E1114" s="42">
        <v>96906</v>
      </c>
      <c r="F1114" s="24">
        <v>696</v>
      </c>
      <c r="G1114" s="94">
        <v>1.2714666666666667</v>
      </c>
      <c r="H1114" s="76"/>
      <c r="I1114" s="79">
        <f t="shared" si="35"/>
        <v>0</v>
      </c>
      <c r="J1114" s="78" t="str">
        <f t="shared" si="34"/>
        <v/>
      </c>
    </row>
    <row r="1115" spans="1:10">
      <c r="A1115" s="25">
        <v>1304</v>
      </c>
      <c r="B1115" s="25" t="s">
        <v>1</v>
      </c>
      <c r="C1115" s="25" t="s">
        <v>6911</v>
      </c>
      <c r="D1115" s="25" t="s">
        <v>313</v>
      </c>
      <c r="E1115" s="42">
        <v>80205</v>
      </c>
      <c r="F1115" s="24">
        <v>119</v>
      </c>
      <c r="G1115" s="94">
        <v>0.92436666666666667</v>
      </c>
      <c r="H1115" s="76"/>
      <c r="I1115" s="79">
        <f t="shared" si="35"/>
        <v>0</v>
      </c>
      <c r="J1115" s="78" t="str">
        <f t="shared" si="34"/>
        <v/>
      </c>
    </row>
    <row r="1116" spans="1:10">
      <c r="A1116" s="25">
        <v>1305</v>
      </c>
      <c r="B1116" s="25" t="s">
        <v>1</v>
      </c>
      <c r="C1116" s="25" t="s">
        <v>3452</v>
      </c>
      <c r="D1116" s="25" t="s">
        <v>313</v>
      </c>
      <c r="E1116" s="42">
        <v>96906</v>
      </c>
      <c r="F1116" s="24">
        <v>99</v>
      </c>
      <c r="G1116" s="94">
        <v>1.6578666666666664</v>
      </c>
      <c r="H1116" s="76"/>
      <c r="I1116" s="79">
        <f t="shared" si="35"/>
        <v>0</v>
      </c>
      <c r="J1116" s="78" t="str">
        <f t="shared" si="34"/>
        <v/>
      </c>
    </row>
    <row r="1117" spans="1:10">
      <c r="A1117" s="25">
        <v>1306</v>
      </c>
      <c r="B1117" s="25" t="s">
        <v>1</v>
      </c>
      <c r="C1117" s="25" t="s">
        <v>3451</v>
      </c>
      <c r="D1117" s="25" t="s">
        <v>313</v>
      </c>
      <c r="E1117" s="42">
        <v>80205</v>
      </c>
      <c r="F1117" s="24">
        <v>201</v>
      </c>
      <c r="G1117" s="94">
        <v>2.4651666666666667</v>
      </c>
      <c r="H1117" s="76"/>
      <c r="I1117" s="79">
        <f t="shared" si="35"/>
        <v>0</v>
      </c>
      <c r="J1117" s="78" t="str">
        <f t="shared" si="34"/>
        <v/>
      </c>
    </row>
    <row r="1118" spans="1:10">
      <c r="A1118" s="25">
        <v>1307</v>
      </c>
      <c r="B1118" s="25" t="s">
        <v>1</v>
      </c>
      <c r="C1118" s="25" t="s">
        <v>9914</v>
      </c>
      <c r="D1118" s="25" t="s">
        <v>313</v>
      </c>
      <c r="E1118" s="42">
        <v>96906</v>
      </c>
      <c r="F1118" s="24">
        <v>60</v>
      </c>
      <c r="G1118" s="94">
        <v>1.3489666666666664</v>
      </c>
      <c r="H1118" s="76"/>
      <c r="I1118" s="79">
        <f t="shared" si="35"/>
        <v>0</v>
      </c>
      <c r="J1118" s="78" t="str">
        <f t="shared" si="34"/>
        <v/>
      </c>
    </row>
    <row r="1119" spans="1:10">
      <c r="A1119" s="25">
        <v>1308</v>
      </c>
      <c r="B1119" s="25" t="s">
        <v>1</v>
      </c>
      <c r="C1119" s="25" t="s">
        <v>3450</v>
      </c>
      <c r="D1119" s="25" t="s">
        <v>313</v>
      </c>
      <c r="E1119" s="42">
        <v>96906</v>
      </c>
      <c r="F1119" s="24">
        <v>133</v>
      </c>
      <c r="G1119" s="94">
        <v>1.9214333333333331</v>
      </c>
      <c r="H1119" s="76"/>
      <c r="I1119" s="79">
        <f t="shared" si="35"/>
        <v>0</v>
      </c>
      <c r="J1119" s="78" t="str">
        <f t="shared" si="34"/>
        <v/>
      </c>
    </row>
    <row r="1120" spans="1:10">
      <c r="A1120" s="25">
        <v>1309</v>
      </c>
      <c r="B1120" s="25" t="s">
        <v>1</v>
      </c>
      <c r="C1120" s="25" t="s">
        <v>12984</v>
      </c>
      <c r="D1120" s="25" t="s">
        <v>313</v>
      </c>
      <c r="E1120" s="42">
        <v>96906</v>
      </c>
      <c r="F1120" s="24">
        <v>106</v>
      </c>
      <c r="G1120" s="94">
        <v>1.4098333333333333</v>
      </c>
      <c r="H1120" s="76"/>
      <c r="I1120" s="79">
        <f t="shared" si="35"/>
        <v>0</v>
      </c>
      <c r="J1120" s="78" t="str">
        <f t="shared" si="34"/>
        <v/>
      </c>
    </row>
    <row r="1121" spans="1:10">
      <c r="A1121" s="25">
        <v>1310</v>
      </c>
      <c r="B1121" s="25" t="s">
        <v>1</v>
      </c>
      <c r="C1121" s="25" t="s">
        <v>12983</v>
      </c>
      <c r="D1121" s="25" t="s">
        <v>313</v>
      </c>
      <c r="E1121" s="42">
        <v>96906</v>
      </c>
      <c r="F1121" s="24">
        <v>40</v>
      </c>
      <c r="G1121" s="94">
        <v>6.25</v>
      </c>
      <c r="H1121" s="76"/>
      <c r="I1121" s="79">
        <f t="shared" si="35"/>
        <v>0</v>
      </c>
      <c r="J1121" s="78" t="str">
        <f t="shared" si="34"/>
        <v/>
      </c>
    </row>
    <row r="1122" spans="1:10">
      <c r="A1122" s="25">
        <v>1311</v>
      </c>
      <c r="B1122" s="25" t="s">
        <v>1</v>
      </c>
      <c r="C1122" s="25" t="s">
        <v>6878</v>
      </c>
      <c r="D1122" s="25" t="s">
        <v>313</v>
      </c>
      <c r="E1122" s="42">
        <v>96906</v>
      </c>
      <c r="F1122" s="24">
        <v>257</v>
      </c>
      <c r="G1122" s="94">
        <v>2.1031666666666666</v>
      </c>
      <c r="H1122" s="76"/>
      <c r="I1122" s="79">
        <f t="shared" si="35"/>
        <v>0</v>
      </c>
      <c r="J1122" s="78" t="str">
        <f t="shared" si="34"/>
        <v/>
      </c>
    </row>
    <row r="1123" spans="1:10">
      <c r="A1123" s="25">
        <v>1312</v>
      </c>
      <c r="B1123" s="25" t="s">
        <v>1</v>
      </c>
      <c r="C1123" s="25" t="s">
        <v>12982</v>
      </c>
      <c r="D1123" s="25" t="s">
        <v>313</v>
      </c>
      <c r="E1123" s="42">
        <v>96906</v>
      </c>
      <c r="F1123" s="24">
        <v>200</v>
      </c>
      <c r="G1123" s="94">
        <v>3.0957000000000003</v>
      </c>
      <c r="H1123" s="76"/>
      <c r="I1123" s="79">
        <f t="shared" si="35"/>
        <v>0</v>
      </c>
      <c r="J1123" s="78" t="str">
        <f t="shared" si="34"/>
        <v/>
      </c>
    </row>
    <row r="1124" spans="1:10">
      <c r="A1124" s="25">
        <v>1313</v>
      </c>
      <c r="B1124" s="25" t="s">
        <v>1</v>
      </c>
      <c r="C1124" s="25" t="s">
        <v>12981</v>
      </c>
      <c r="D1124" s="25" t="s">
        <v>313</v>
      </c>
      <c r="E1124" s="42">
        <v>96906</v>
      </c>
      <c r="F1124" s="24">
        <v>90</v>
      </c>
      <c r="G1124" s="94">
        <v>12.619</v>
      </c>
      <c r="H1124" s="76"/>
      <c r="I1124" s="79">
        <f t="shared" si="35"/>
        <v>0</v>
      </c>
      <c r="J1124" s="78" t="str">
        <f t="shared" si="34"/>
        <v/>
      </c>
    </row>
    <row r="1125" spans="1:10">
      <c r="A1125" s="25">
        <v>1314</v>
      </c>
      <c r="B1125" s="25" t="s">
        <v>1</v>
      </c>
      <c r="C1125" s="25" t="s">
        <v>3445</v>
      </c>
      <c r="D1125" s="25" t="s">
        <v>313</v>
      </c>
      <c r="E1125" s="42">
        <v>96906</v>
      </c>
      <c r="F1125" s="24">
        <v>505</v>
      </c>
      <c r="G1125" s="94">
        <v>2.1469999999999998</v>
      </c>
      <c r="H1125" s="76"/>
      <c r="I1125" s="79">
        <f t="shared" si="35"/>
        <v>0</v>
      </c>
      <c r="J1125" s="78" t="str">
        <f t="shared" si="34"/>
        <v/>
      </c>
    </row>
    <row r="1126" spans="1:10">
      <c r="A1126" s="25">
        <v>1315</v>
      </c>
      <c r="B1126" s="25" t="s">
        <v>1</v>
      </c>
      <c r="C1126" s="25" t="s">
        <v>3445</v>
      </c>
      <c r="D1126" s="25" t="s">
        <v>313</v>
      </c>
      <c r="E1126" s="42">
        <v>60144</v>
      </c>
      <c r="F1126" s="24">
        <v>200</v>
      </c>
      <c r="G1126" s="94">
        <v>2.1469999999999998</v>
      </c>
      <c r="H1126" s="76"/>
      <c r="I1126" s="79">
        <f t="shared" si="35"/>
        <v>0</v>
      </c>
      <c r="J1126" s="78" t="str">
        <f t="shared" si="34"/>
        <v/>
      </c>
    </row>
    <row r="1127" spans="1:10">
      <c r="A1127" s="25">
        <v>1316</v>
      </c>
      <c r="B1127" s="25" t="s">
        <v>1</v>
      </c>
      <c r="C1127" s="25" t="s">
        <v>3445</v>
      </c>
      <c r="D1127" s="25" t="s">
        <v>313</v>
      </c>
      <c r="E1127" s="42">
        <v>13499</v>
      </c>
      <c r="F1127" s="24">
        <v>1616</v>
      </c>
      <c r="G1127" s="94">
        <v>2.1469999999999998</v>
      </c>
      <c r="H1127" s="76"/>
      <c r="I1127" s="79">
        <f t="shared" si="35"/>
        <v>0</v>
      </c>
      <c r="J1127" s="78" t="str">
        <f t="shared" si="34"/>
        <v/>
      </c>
    </row>
    <row r="1128" spans="1:10">
      <c r="A1128" s="25">
        <v>1317</v>
      </c>
      <c r="B1128" s="25" t="s">
        <v>1</v>
      </c>
      <c r="C1128" s="25" t="s">
        <v>12980</v>
      </c>
      <c r="D1128" s="25" t="s">
        <v>313</v>
      </c>
      <c r="E1128" s="42">
        <v>96906</v>
      </c>
      <c r="F1128" s="24">
        <v>192</v>
      </c>
      <c r="G1128" s="94">
        <v>7.0582666666666656</v>
      </c>
      <c r="H1128" s="76"/>
      <c r="I1128" s="79">
        <f t="shared" si="35"/>
        <v>0</v>
      </c>
      <c r="J1128" s="78" t="str">
        <f t="shared" si="34"/>
        <v/>
      </c>
    </row>
    <row r="1129" spans="1:10">
      <c r="A1129" s="25">
        <v>1318</v>
      </c>
      <c r="B1129" s="25" t="s">
        <v>1</v>
      </c>
      <c r="C1129" s="25" t="s">
        <v>3433</v>
      </c>
      <c r="D1129" s="25" t="s">
        <v>313</v>
      </c>
      <c r="E1129" s="42" t="s">
        <v>7531</v>
      </c>
      <c r="F1129" s="24">
        <v>68</v>
      </c>
      <c r="G1129" s="94">
        <v>8.7212666666666667</v>
      </c>
      <c r="H1129" s="76"/>
      <c r="I1129" s="79">
        <f t="shared" si="35"/>
        <v>0</v>
      </c>
      <c r="J1129" s="78" t="str">
        <f t="shared" si="34"/>
        <v/>
      </c>
    </row>
    <row r="1130" spans="1:10">
      <c r="A1130" s="25">
        <v>1319</v>
      </c>
      <c r="B1130" s="25" t="s">
        <v>1</v>
      </c>
      <c r="C1130" s="25" t="s">
        <v>3433</v>
      </c>
      <c r="D1130" s="25" t="s">
        <v>313</v>
      </c>
      <c r="E1130" s="42">
        <v>96906</v>
      </c>
      <c r="F1130" s="24">
        <v>84</v>
      </c>
      <c r="G1130" s="94">
        <v>8.7212666666666667</v>
      </c>
      <c r="H1130" s="76"/>
      <c r="I1130" s="79">
        <f t="shared" si="35"/>
        <v>0</v>
      </c>
      <c r="J1130" s="78" t="str">
        <f t="shared" si="34"/>
        <v/>
      </c>
    </row>
    <row r="1131" spans="1:10">
      <c r="A1131" s="25">
        <v>1320</v>
      </c>
      <c r="B1131" s="25" t="s">
        <v>1</v>
      </c>
      <c r="C1131" s="25" t="s">
        <v>12979</v>
      </c>
      <c r="D1131" s="25" t="s">
        <v>313</v>
      </c>
      <c r="E1131" s="42">
        <v>96906</v>
      </c>
      <c r="F1131" s="24">
        <v>134</v>
      </c>
      <c r="G1131" s="94">
        <v>7.2175066666666678</v>
      </c>
      <c r="H1131" s="76"/>
      <c r="I1131" s="79">
        <f t="shared" si="35"/>
        <v>0</v>
      </c>
      <c r="J1131" s="78" t="str">
        <f t="shared" si="34"/>
        <v/>
      </c>
    </row>
    <row r="1132" spans="1:10">
      <c r="A1132" s="25">
        <v>1321</v>
      </c>
      <c r="B1132" s="25" t="s">
        <v>1</v>
      </c>
      <c r="C1132" s="25" t="s">
        <v>12978</v>
      </c>
      <c r="D1132" s="25" t="s">
        <v>313</v>
      </c>
      <c r="E1132" s="42">
        <v>96906</v>
      </c>
      <c r="F1132" s="24">
        <v>137</v>
      </c>
      <c r="G1132" s="94">
        <v>6.3434999999999997</v>
      </c>
      <c r="H1132" s="76"/>
      <c r="I1132" s="79">
        <f t="shared" si="35"/>
        <v>0</v>
      </c>
      <c r="J1132" s="78" t="str">
        <f t="shared" si="34"/>
        <v/>
      </c>
    </row>
    <row r="1133" spans="1:10">
      <c r="A1133" s="25">
        <v>1322</v>
      </c>
      <c r="B1133" s="25" t="s">
        <v>1</v>
      </c>
      <c r="C1133" s="25" t="s">
        <v>3426</v>
      </c>
      <c r="D1133" s="25" t="s">
        <v>546</v>
      </c>
      <c r="E1133" s="42">
        <v>96906</v>
      </c>
      <c r="F1133" s="24">
        <v>122</v>
      </c>
      <c r="G1133" s="94">
        <v>1.0515999999999999</v>
      </c>
      <c r="H1133" s="76"/>
      <c r="I1133" s="79">
        <f t="shared" si="35"/>
        <v>0</v>
      </c>
      <c r="J1133" s="78" t="str">
        <f t="shared" si="34"/>
        <v/>
      </c>
    </row>
    <row r="1134" spans="1:10">
      <c r="A1134" s="25">
        <v>1323</v>
      </c>
      <c r="B1134" s="25" t="s">
        <v>1</v>
      </c>
      <c r="C1134" s="25" t="s">
        <v>551</v>
      </c>
      <c r="D1134" s="25" t="s">
        <v>546</v>
      </c>
      <c r="E1134" s="42">
        <v>96906</v>
      </c>
      <c r="F1134" s="24">
        <v>1442</v>
      </c>
      <c r="G1134" s="94">
        <v>0.44219999999999998</v>
      </c>
      <c r="H1134" s="76"/>
      <c r="I1134" s="79">
        <f t="shared" si="35"/>
        <v>0</v>
      </c>
      <c r="J1134" s="78" t="str">
        <f t="shared" si="34"/>
        <v/>
      </c>
    </row>
    <row r="1135" spans="1:10">
      <c r="A1135" s="25">
        <v>1324</v>
      </c>
      <c r="B1135" s="25" t="s">
        <v>1</v>
      </c>
      <c r="C1135" s="25" t="s">
        <v>549</v>
      </c>
      <c r="D1135" s="25" t="s">
        <v>548</v>
      </c>
      <c r="E1135" s="42" t="s">
        <v>550</v>
      </c>
      <c r="F1135" s="24">
        <v>142</v>
      </c>
      <c r="G1135" s="94">
        <v>0.35533333333333333</v>
      </c>
      <c r="H1135" s="76"/>
      <c r="I1135" s="79">
        <f t="shared" si="35"/>
        <v>0</v>
      </c>
      <c r="J1135" s="78" t="str">
        <f t="shared" si="34"/>
        <v/>
      </c>
    </row>
    <row r="1136" spans="1:10">
      <c r="A1136" s="25">
        <v>1325</v>
      </c>
      <c r="B1136" s="25" t="s">
        <v>1</v>
      </c>
      <c r="C1136" s="25" t="s">
        <v>547</v>
      </c>
      <c r="D1136" s="25" t="s">
        <v>546</v>
      </c>
      <c r="E1136" s="42">
        <v>80205</v>
      </c>
      <c r="F1136" s="24">
        <v>175</v>
      </c>
      <c r="G1136" s="94">
        <v>0.6366666666666666</v>
      </c>
      <c r="H1136" s="76"/>
      <c r="I1136" s="79">
        <f t="shared" si="35"/>
        <v>0</v>
      </c>
      <c r="J1136" s="78" t="str">
        <f t="shared" si="34"/>
        <v/>
      </c>
    </row>
    <row r="1137" spans="1:10">
      <c r="A1137" s="25">
        <v>1326</v>
      </c>
      <c r="B1137" s="25" t="s">
        <v>1</v>
      </c>
      <c r="C1137" s="25" t="s">
        <v>3413</v>
      </c>
      <c r="D1137" s="25" t="s">
        <v>675</v>
      </c>
      <c r="E1137" s="42">
        <v>96906</v>
      </c>
      <c r="F1137" s="24">
        <v>60</v>
      </c>
      <c r="G1137" s="94">
        <v>4.2023000000000001</v>
      </c>
      <c r="H1137" s="76"/>
      <c r="I1137" s="79">
        <f t="shared" si="35"/>
        <v>0</v>
      </c>
      <c r="J1137" s="78" t="str">
        <f t="shared" si="34"/>
        <v/>
      </c>
    </row>
    <row r="1138" spans="1:10">
      <c r="A1138" s="25">
        <v>1327</v>
      </c>
      <c r="B1138" s="25" t="s">
        <v>1</v>
      </c>
      <c r="C1138" s="25" t="s">
        <v>12977</v>
      </c>
      <c r="D1138" s="25" t="s">
        <v>313</v>
      </c>
      <c r="E1138" s="42">
        <v>96906</v>
      </c>
      <c r="F1138" s="24">
        <v>110</v>
      </c>
      <c r="G1138" s="94">
        <v>1.0517666666666667</v>
      </c>
      <c r="H1138" s="76"/>
      <c r="I1138" s="79">
        <f t="shared" si="35"/>
        <v>0</v>
      </c>
      <c r="J1138" s="78" t="str">
        <f t="shared" si="34"/>
        <v/>
      </c>
    </row>
    <row r="1139" spans="1:10">
      <c r="A1139" s="25">
        <v>1328</v>
      </c>
      <c r="B1139" s="25" t="s">
        <v>1</v>
      </c>
      <c r="C1139" s="25" t="s">
        <v>3408</v>
      </c>
      <c r="D1139" s="25" t="s">
        <v>313</v>
      </c>
      <c r="E1139" s="42">
        <v>96906</v>
      </c>
      <c r="F1139" s="24">
        <v>26</v>
      </c>
      <c r="G1139" s="94">
        <v>8.0760333333333332</v>
      </c>
      <c r="H1139" s="76"/>
      <c r="I1139" s="79">
        <f t="shared" si="35"/>
        <v>0</v>
      </c>
      <c r="J1139" s="78" t="str">
        <f t="shared" si="34"/>
        <v/>
      </c>
    </row>
    <row r="1140" spans="1:10">
      <c r="A1140" s="25">
        <v>1329</v>
      </c>
      <c r="B1140" s="25" t="s">
        <v>1</v>
      </c>
      <c r="C1140" s="25" t="s">
        <v>3402</v>
      </c>
      <c r="D1140" s="25" t="s">
        <v>313</v>
      </c>
      <c r="E1140" s="42">
        <v>96906</v>
      </c>
      <c r="F1140" s="24">
        <v>60</v>
      </c>
      <c r="G1140" s="94">
        <v>2.5992999999999999</v>
      </c>
      <c r="H1140" s="76"/>
      <c r="I1140" s="79">
        <f t="shared" si="35"/>
        <v>0</v>
      </c>
      <c r="J1140" s="78" t="str">
        <f t="shared" si="34"/>
        <v/>
      </c>
    </row>
    <row r="1141" spans="1:10">
      <c r="A1141" s="25">
        <v>1330</v>
      </c>
      <c r="B1141" s="25" t="s">
        <v>1</v>
      </c>
      <c r="C1141" s="25" t="s">
        <v>3399</v>
      </c>
      <c r="D1141" s="25" t="s">
        <v>316</v>
      </c>
      <c r="E1141" s="42">
        <v>96906</v>
      </c>
      <c r="F1141" s="24">
        <v>66</v>
      </c>
      <c r="G1141" s="94">
        <v>3.1571666666666665</v>
      </c>
      <c r="H1141" s="76"/>
      <c r="I1141" s="79">
        <f t="shared" si="35"/>
        <v>0</v>
      </c>
      <c r="J1141" s="78" t="str">
        <f t="shared" si="34"/>
        <v/>
      </c>
    </row>
    <row r="1142" spans="1:10">
      <c r="A1142" s="25">
        <v>1331</v>
      </c>
      <c r="B1142" s="25" t="s">
        <v>1</v>
      </c>
      <c r="C1142" s="25" t="s">
        <v>12976</v>
      </c>
      <c r="D1142" s="25" t="s">
        <v>313</v>
      </c>
      <c r="E1142" s="42">
        <v>96906</v>
      </c>
      <c r="F1142" s="24">
        <v>110</v>
      </c>
      <c r="G1142" s="94">
        <v>6.12</v>
      </c>
      <c r="H1142" s="76"/>
      <c r="I1142" s="79">
        <f t="shared" si="35"/>
        <v>0</v>
      </c>
      <c r="J1142" s="78" t="str">
        <f t="shared" si="34"/>
        <v/>
      </c>
    </row>
    <row r="1143" spans="1:10">
      <c r="A1143" s="25">
        <v>1332</v>
      </c>
      <c r="B1143" s="25" t="s">
        <v>1</v>
      </c>
      <c r="C1143" s="25" t="s">
        <v>12975</v>
      </c>
      <c r="D1143" s="25" t="s">
        <v>313</v>
      </c>
      <c r="E1143" s="42">
        <v>30941</v>
      </c>
      <c r="F1143" s="24">
        <v>12</v>
      </c>
      <c r="G1143" s="94">
        <v>8.2100000000000009</v>
      </c>
      <c r="H1143" s="76"/>
      <c r="I1143" s="79">
        <f t="shared" si="35"/>
        <v>0</v>
      </c>
      <c r="J1143" s="78" t="str">
        <f t="shared" si="34"/>
        <v/>
      </c>
    </row>
    <row r="1144" spans="1:10">
      <c r="A1144" s="25">
        <v>1333</v>
      </c>
      <c r="B1144" s="25" t="s">
        <v>1</v>
      </c>
      <c r="C1144" s="25" t="s">
        <v>12974</v>
      </c>
      <c r="D1144" s="25" t="s">
        <v>10955</v>
      </c>
      <c r="E1144" s="42">
        <v>96906</v>
      </c>
      <c r="F1144" s="24">
        <v>55</v>
      </c>
      <c r="G1144" s="94">
        <v>4.6733333333333329</v>
      </c>
      <c r="H1144" s="76"/>
      <c r="I1144" s="79">
        <f t="shared" si="35"/>
        <v>0</v>
      </c>
      <c r="J1144" s="78" t="str">
        <f t="shared" si="34"/>
        <v/>
      </c>
    </row>
    <row r="1145" spans="1:10">
      <c r="A1145" s="25">
        <v>1334</v>
      </c>
      <c r="B1145" s="25" t="s">
        <v>1</v>
      </c>
      <c r="C1145" s="25" t="s">
        <v>3368</v>
      </c>
      <c r="D1145" s="25" t="s">
        <v>2238</v>
      </c>
      <c r="E1145" s="42" t="s">
        <v>588</v>
      </c>
      <c r="F1145" s="24">
        <v>12</v>
      </c>
      <c r="G1145" s="94">
        <v>4.4633333333333329</v>
      </c>
      <c r="H1145" s="76"/>
      <c r="I1145" s="79">
        <f t="shared" si="35"/>
        <v>0</v>
      </c>
      <c r="J1145" s="78" t="str">
        <f t="shared" si="34"/>
        <v/>
      </c>
    </row>
    <row r="1146" spans="1:10">
      <c r="A1146" s="25">
        <v>1335</v>
      </c>
      <c r="B1146" s="25" t="s">
        <v>1</v>
      </c>
      <c r="C1146" s="25" t="s">
        <v>3365</v>
      </c>
      <c r="D1146" s="25" t="s">
        <v>12973</v>
      </c>
      <c r="E1146" s="42">
        <v>96906</v>
      </c>
      <c r="F1146" s="24">
        <v>5</v>
      </c>
      <c r="G1146" s="94">
        <v>43.1</v>
      </c>
      <c r="H1146" s="76"/>
      <c r="I1146" s="79">
        <f t="shared" si="35"/>
        <v>0</v>
      </c>
      <c r="J1146" s="78" t="str">
        <f t="shared" si="34"/>
        <v/>
      </c>
    </row>
    <row r="1147" spans="1:10">
      <c r="A1147" s="25">
        <v>1336</v>
      </c>
      <c r="B1147" s="25" t="s">
        <v>1</v>
      </c>
      <c r="C1147" s="25" t="s">
        <v>12972</v>
      </c>
      <c r="D1147" s="25" t="s">
        <v>653</v>
      </c>
      <c r="E1147" s="42">
        <v>96906</v>
      </c>
      <c r="F1147" s="24">
        <v>15</v>
      </c>
      <c r="G1147" s="94">
        <v>24.060000000000002</v>
      </c>
      <c r="H1147" s="76"/>
      <c r="I1147" s="79">
        <f t="shared" si="35"/>
        <v>0</v>
      </c>
      <c r="J1147" s="78" t="str">
        <f t="shared" si="34"/>
        <v/>
      </c>
    </row>
    <row r="1148" spans="1:10">
      <c r="A1148" s="25">
        <v>1337</v>
      </c>
      <c r="B1148" s="25" t="s">
        <v>1</v>
      </c>
      <c r="C1148" s="25" t="s">
        <v>3350</v>
      </c>
      <c r="D1148" s="25" t="s">
        <v>51</v>
      </c>
      <c r="E1148" s="42">
        <v>96906</v>
      </c>
      <c r="F1148" s="24">
        <v>114</v>
      </c>
      <c r="G1148" s="94">
        <v>1.6433333333333335</v>
      </c>
      <c r="H1148" s="76"/>
      <c r="I1148" s="79">
        <f t="shared" si="35"/>
        <v>0</v>
      </c>
      <c r="J1148" s="78" t="str">
        <f t="shared" si="34"/>
        <v/>
      </c>
    </row>
    <row r="1149" spans="1:10">
      <c r="A1149" s="25">
        <v>1338</v>
      </c>
      <c r="B1149" s="25" t="s">
        <v>1</v>
      </c>
      <c r="C1149" s="25" t="s">
        <v>3347</v>
      </c>
      <c r="D1149" s="25" t="s">
        <v>51</v>
      </c>
      <c r="E1149" s="42">
        <v>96906</v>
      </c>
      <c r="F1149" s="24">
        <v>40</v>
      </c>
      <c r="G1149" s="94">
        <v>2.5766666666666667</v>
      </c>
      <c r="H1149" s="76"/>
      <c r="I1149" s="79">
        <f t="shared" si="35"/>
        <v>0</v>
      </c>
      <c r="J1149" s="78" t="str">
        <f t="shared" si="34"/>
        <v/>
      </c>
    </row>
    <row r="1150" spans="1:10">
      <c r="A1150" s="25">
        <v>1339</v>
      </c>
      <c r="B1150" s="25" t="s">
        <v>1</v>
      </c>
      <c r="C1150" s="25" t="s">
        <v>3346</v>
      </c>
      <c r="D1150" s="25" t="s">
        <v>846</v>
      </c>
      <c r="E1150" s="42">
        <v>96906</v>
      </c>
      <c r="F1150" s="24">
        <v>99</v>
      </c>
      <c r="G1150" s="94">
        <v>3.8699999999999997</v>
      </c>
      <c r="H1150" s="76"/>
      <c r="I1150" s="79">
        <f t="shared" si="35"/>
        <v>0</v>
      </c>
      <c r="J1150" s="78" t="str">
        <f t="shared" si="34"/>
        <v/>
      </c>
    </row>
    <row r="1151" spans="1:10">
      <c r="A1151" s="25">
        <v>1340</v>
      </c>
      <c r="B1151" s="25" t="s">
        <v>1</v>
      </c>
      <c r="C1151" s="25" t="s">
        <v>3346</v>
      </c>
      <c r="D1151" s="25" t="s">
        <v>846</v>
      </c>
      <c r="E1151" s="42">
        <v>81343</v>
      </c>
      <c r="F1151" s="24">
        <v>5</v>
      </c>
      <c r="G1151" s="94">
        <v>18.16</v>
      </c>
      <c r="H1151" s="76"/>
      <c r="I1151" s="79">
        <f t="shared" si="35"/>
        <v>0</v>
      </c>
      <c r="J1151" s="78" t="str">
        <f t="shared" si="34"/>
        <v/>
      </c>
    </row>
    <row r="1152" spans="1:10">
      <c r="A1152" s="25">
        <v>1341</v>
      </c>
      <c r="B1152" s="25" t="s">
        <v>1</v>
      </c>
      <c r="C1152" s="25" t="s">
        <v>3340</v>
      </c>
      <c r="D1152" s="25" t="s">
        <v>70</v>
      </c>
      <c r="E1152" s="42">
        <v>81343</v>
      </c>
      <c r="F1152" s="24">
        <v>100</v>
      </c>
      <c r="G1152" s="94">
        <v>0.6</v>
      </c>
      <c r="H1152" s="76"/>
      <c r="I1152" s="79">
        <f t="shared" si="35"/>
        <v>0</v>
      </c>
      <c r="J1152" s="78" t="str">
        <f t="shared" si="34"/>
        <v/>
      </c>
    </row>
    <row r="1153" spans="1:10">
      <c r="A1153" s="25">
        <v>1342</v>
      </c>
      <c r="B1153" s="25" t="s">
        <v>1</v>
      </c>
      <c r="C1153" s="25" t="s">
        <v>3338</v>
      </c>
      <c r="D1153" s="25" t="s">
        <v>70</v>
      </c>
      <c r="E1153" s="42">
        <v>96906</v>
      </c>
      <c r="F1153" s="24">
        <v>100</v>
      </c>
      <c r="G1153" s="94">
        <v>1.3299999999999998</v>
      </c>
      <c r="H1153" s="76"/>
      <c r="I1153" s="79">
        <f t="shared" si="35"/>
        <v>0</v>
      </c>
      <c r="J1153" s="78" t="str">
        <f t="shared" si="34"/>
        <v/>
      </c>
    </row>
    <row r="1154" spans="1:10">
      <c r="A1154" s="25">
        <v>1343</v>
      </c>
      <c r="B1154" s="25" t="s">
        <v>1</v>
      </c>
      <c r="C1154" s="25" t="s">
        <v>3331</v>
      </c>
      <c r="D1154" s="25" t="s">
        <v>70</v>
      </c>
      <c r="E1154" s="42">
        <v>80205</v>
      </c>
      <c r="F1154" s="24">
        <v>10</v>
      </c>
      <c r="G1154" s="94">
        <v>6.746666666666667</v>
      </c>
      <c r="H1154" s="76"/>
      <c r="I1154" s="79">
        <f t="shared" si="35"/>
        <v>0</v>
      </c>
      <c r="J1154" s="78" t="str">
        <f t="shared" ref="J1154:J1217" si="36">IF(H:H&gt;G:G, "Above Estimated Unit Price", "")</f>
        <v/>
      </c>
    </row>
    <row r="1155" spans="1:10">
      <c r="A1155" s="25">
        <v>1344</v>
      </c>
      <c r="B1155" s="25" t="s">
        <v>1</v>
      </c>
      <c r="C1155" s="25" t="s">
        <v>3331</v>
      </c>
      <c r="D1155" s="25" t="s">
        <v>70</v>
      </c>
      <c r="E1155" s="42">
        <v>96906</v>
      </c>
      <c r="F1155" s="24">
        <v>30</v>
      </c>
      <c r="G1155" s="94">
        <v>6.746666666666667</v>
      </c>
      <c r="H1155" s="76"/>
      <c r="I1155" s="79">
        <f t="shared" ref="I1155:I1218" si="37">H1155*F1155</f>
        <v>0</v>
      </c>
      <c r="J1155" s="78" t="str">
        <f t="shared" si="36"/>
        <v/>
      </c>
    </row>
    <row r="1156" spans="1:10">
      <c r="A1156" s="25">
        <v>1345</v>
      </c>
      <c r="B1156" s="25" t="s">
        <v>1</v>
      </c>
      <c r="C1156" s="25" t="s">
        <v>3328</v>
      </c>
      <c r="D1156" s="25" t="s">
        <v>70</v>
      </c>
      <c r="E1156" s="42">
        <v>96906</v>
      </c>
      <c r="F1156" s="24">
        <v>136</v>
      </c>
      <c r="G1156" s="94">
        <v>6.1400000000000006</v>
      </c>
      <c r="H1156" s="76"/>
      <c r="I1156" s="79">
        <f t="shared" si="37"/>
        <v>0</v>
      </c>
      <c r="J1156" s="78" t="str">
        <f t="shared" si="36"/>
        <v/>
      </c>
    </row>
    <row r="1157" spans="1:10">
      <c r="A1157" s="25">
        <v>1346</v>
      </c>
      <c r="B1157" s="25" t="s">
        <v>1</v>
      </c>
      <c r="C1157" s="25" t="s">
        <v>3326</v>
      </c>
      <c r="D1157" s="25" t="s">
        <v>70</v>
      </c>
      <c r="E1157" s="42">
        <v>96906</v>
      </c>
      <c r="F1157" s="24">
        <v>16</v>
      </c>
      <c r="G1157" s="94">
        <v>4.3133333333333335</v>
      </c>
      <c r="H1157" s="76"/>
      <c r="I1157" s="79">
        <f t="shared" si="37"/>
        <v>0</v>
      </c>
      <c r="J1157" s="78" t="str">
        <f t="shared" si="36"/>
        <v/>
      </c>
    </row>
    <row r="1158" spans="1:10">
      <c r="A1158" s="25">
        <v>1347</v>
      </c>
      <c r="B1158" s="25" t="s">
        <v>1</v>
      </c>
      <c r="C1158" s="25" t="s">
        <v>12971</v>
      </c>
      <c r="D1158" s="25" t="s">
        <v>12970</v>
      </c>
      <c r="E1158" s="42" t="s">
        <v>3125</v>
      </c>
      <c r="F1158" s="24">
        <v>5</v>
      </c>
      <c r="G1158" s="94">
        <v>418</v>
      </c>
      <c r="H1158" s="76"/>
      <c r="I1158" s="79">
        <f t="shared" si="37"/>
        <v>0</v>
      </c>
      <c r="J1158" s="78" t="str">
        <f t="shared" si="36"/>
        <v/>
      </c>
    </row>
    <row r="1159" spans="1:10">
      <c r="A1159" s="25">
        <v>1348</v>
      </c>
      <c r="B1159" s="25" t="s">
        <v>1</v>
      </c>
      <c r="C1159" s="25" t="s">
        <v>12969</v>
      </c>
      <c r="D1159" s="25" t="s">
        <v>12968</v>
      </c>
      <c r="E1159" s="42" t="s">
        <v>4261</v>
      </c>
      <c r="F1159" s="24">
        <v>5</v>
      </c>
      <c r="G1159" s="94">
        <v>3634.6300000000006</v>
      </c>
      <c r="H1159" s="76"/>
      <c r="I1159" s="79">
        <f t="shared" si="37"/>
        <v>0</v>
      </c>
      <c r="J1159" s="78" t="str">
        <f t="shared" si="36"/>
        <v/>
      </c>
    </row>
    <row r="1160" spans="1:10">
      <c r="A1160" s="25">
        <v>1349</v>
      </c>
      <c r="B1160" s="25" t="s">
        <v>1</v>
      </c>
      <c r="C1160" s="25" t="s">
        <v>12967</v>
      </c>
      <c r="D1160" s="25" t="s">
        <v>313</v>
      </c>
      <c r="E1160" s="42">
        <v>80205</v>
      </c>
      <c r="F1160" s="24">
        <v>6</v>
      </c>
      <c r="G1160" s="94">
        <v>13.24</v>
      </c>
      <c r="H1160" s="76"/>
      <c r="I1160" s="79">
        <f t="shared" si="37"/>
        <v>0</v>
      </c>
      <c r="J1160" s="78" t="str">
        <f t="shared" si="36"/>
        <v/>
      </c>
    </row>
    <row r="1161" spans="1:10">
      <c r="A1161" s="25">
        <v>1350</v>
      </c>
      <c r="B1161" s="25" t="s">
        <v>1</v>
      </c>
      <c r="C1161" s="25" t="s">
        <v>12966</v>
      </c>
      <c r="D1161" s="25" t="s">
        <v>251</v>
      </c>
      <c r="E1161" s="42">
        <v>80205</v>
      </c>
      <c r="F1161" s="24">
        <v>58</v>
      </c>
      <c r="G1161" s="94">
        <v>2.46</v>
      </c>
      <c r="H1161" s="76"/>
      <c r="I1161" s="79">
        <f t="shared" si="37"/>
        <v>0</v>
      </c>
      <c r="J1161" s="78" t="str">
        <f t="shared" si="36"/>
        <v/>
      </c>
    </row>
    <row r="1162" spans="1:10">
      <c r="A1162" s="25">
        <v>1351</v>
      </c>
      <c r="B1162" s="25" t="s">
        <v>1</v>
      </c>
      <c r="C1162" s="25" t="s">
        <v>3288</v>
      </c>
      <c r="D1162" s="25" t="s">
        <v>9897</v>
      </c>
      <c r="E1162" s="42">
        <v>80205</v>
      </c>
      <c r="F1162" s="24">
        <v>33</v>
      </c>
      <c r="G1162" s="94">
        <v>2.0298333333333329</v>
      </c>
      <c r="H1162" s="76"/>
      <c r="I1162" s="79">
        <f t="shared" si="37"/>
        <v>0</v>
      </c>
      <c r="J1162" s="78" t="str">
        <f t="shared" si="36"/>
        <v/>
      </c>
    </row>
    <row r="1163" spans="1:10">
      <c r="A1163" s="25">
        <v>1352</v>
      </c>
      <c r="B1163" s="25" t="s">
        <v>1</v>
      </c>
      <c r="C1163" s="25" t="s">
        <v>3286</v>
      </c>
      <c r="D1163" s="25" t="s">
        <v>51</v>
      </c>
      <c r="E1163" s="42">
        <v>10630</v>
      </c>
      <c r="F1163" s="24">
        <v>200</v>
      </c>
      <c r="G1163" s="94">
        <v>1.1798</v>
      </c>
      <c r="H1163" s="76"/>
      <c r="I1163" s="79">
        <f t="shared" si="37"/>
        <v>0</v>
      </c>
      <c r="J1163" s="78" t="str">
        <f t="shared" si="36"/>
        <v/>
      </c>
    </row>
    <row r="1164" spans="1:10">
      <c r="A1164" s="25">
        <v>1353</v>
      </c>
      <c r="B1164" s="25" t="s">
        <v>1</v>
      </c>
      <c r="C1164" s="25" t="s">
        <v>3286</v>
      </c>
      <c r="D1164" s="25" t="s">
        <v>51</v>
      </c>
      <c r="E1164" s="42">
        <v>80205</v>
      </c>
      <c r="F1164" s="24">
        <v>400</v>
      </c>
      <c r="G1164" s="94">
        <v>1.1798</v>
      </c>
      <c r="H1164" s="76"/>
      <c r="I1164" s="79">
        <f t="shared" si="37"/>
        <v>0</v>
      </c>
      <c r="J1164" s="78" t="str">
        <f t="shared" si="36"/>
        <v/>
      </c>
    </row>
    <row r="1165" spans="1:10">
      <c r="A1165" s="25">
        <v>1354</v>
      </c>
      <c r="B1165" s="25" t="s">
        <v>1</v>
      </c>
      <c r="C1165" s="25" t="s">
        <v>438</v>
      </c>
      <c r="D1165" s="25" t="s">
        <v>51</v>
      </c>
      <c r="E1165" s="42">
        <v>80205</v>
      </c>
      <c r="F1165" s="24">
        <v>106</v>
      </c>
      <c r="G1165" s="94">
        <v>1.4072666666666667</v>
      </c>
      <c r="H1165" s="76"/>
      <c r="I1165" s="79">
        <f t="shared" si="37"/>
        <v>0</v>
      </c>
      <c r="J1165" s="78" t="str">
        <f t="shared" si="36"/>
        <v/>
      </c>
    </row>
    <row r="1166" spans="1:10">
      <c r="A1166" s="25">
        <v>1355</v>
      </c>
      <c r="B1166" s="25" t="s">
        <v>1</v>
      </c>
      <c r="C1166" s="25" t="s">
        <v>7491</v>
      </c>
      <c r="D1166" s="25" t="s">
        <v>51</v>
      </c>
      <c r="E1166" s="42">
        <v>80205</v>
      </c>
      <c r="F1166" s="24">
        <v>46</v>
      </c>
      <c r="G1166" s="94">
        <v>1.0878666666666668</v>
      </c>
      <c r="H1166" s="76"/>
      <c r="I1166" s="79">
        <f t="shared" si="37"/>
        <v>0</v>
      </c>
      <c r="J1166" s="78" t="str">
        <f t="shared" si="36"/>
        <v/>
      </c>
    </row>
    <row r="1167" spans="1:10">
      <c r="A1167" s="25">
        <v>1356</v>
      </c>
      <c r="B1167" s="25" t="s">
        <v>1</v>
      </c>
      <c r="C1167" s="25" t="s">
        <v>430</v>
      </c>
      <c r="D1167" s="25" t="s">
        <v>51</v>
      </c>
      <c r="E1167" s="42">
        <v>80205</v>
      </c>
      <c r="F1167" s="24">
        <v>4258</v>
      </c>
      <c r="G1167" s="94">
        <v>1.0690999999999999</v>
      </c>
      <c r="H1167" s="76"/>
      <c r="I1167" s="79">
        <f t="shared" si="37"/>
        <v>0</v>
      </c>
      <c r="J1167" s="78" t="str">
        <f t="shared" si="36"/>
        <v/>
      </c>
    </row>
    <row r="1168" spans="1:10">
      <c r="A1168" s="25">
        <v>1357</v>
      </c>
      <c r="B1168" s="25" t="s">
        <v>1</v>
      </c>
      <c r="C1168" s="25" t="s">
        <v>428</v>
      </c>
      <c r="D1168" s="25" t="s">
        <v>427</v>
      </c>
      <c r="E1168" s="42">
        <v>80205</v>
      </c>
      <c r="F1168" s="24">
        <v>1920</v>
      </c>
      <c r="G1168" s="94">
        <v>0.72359999999999991</v>
      </c>
      <c r="H1168" s="76"/>
      <c r="I1168" s="79">
        <f t="shared" si="37"/>
        <v>0</v>
      </c>
      <c r="J1168" s="78" t="str">
        <f t="shared" si="36"/>
        <v/>
      </c>
    </row>
    <row r="1169" spans="1:10">
      <c r="A1169" s="25">
        <v>1358</v>
      </c>
      <c r="B1169" s="25" t="s">
        <v>1</v>
      </c>
      <c r="C1169" s="25" t="s">
        <v>428</v>
      </c>
      <c r="D1169" s="25" t="s">
        <v>427</v>
      </c>
      <c r="E1169" s="42">
        <v>88044</v>
      </c>
      <c r="F1169" s="24">
        <v>84</v>
      </c>
      <c r="G1169" s="94">
        <v>0.72359999999999991</v>
      </c>
      <c r="H1169" s="76"/>
      <c r="I1169" s="79">
        <f t="shared" si="37"/>
        <v>0</v>
      </c>
      <c r="J1169" s="78" t="str">
        <f t="shared" si="36"/>
        <v/>
      </c>
    </row>
    <row r="1170" spans="1:10">
      <c r="A1170" s="25">
        <v>1359</v>
      </c>
      <c r="B1170" s="25" t="s">
        <v>1</v>
      </c>
      <c r="C1170" s="25" t="s">
        <v>3283</v>
      </c>
      <c r="D1170" s="25" t="s">
        <v>51</v>
      </c>
      <c r="E1170" s="42">
        <v>80205</v>
      </c>
      <c r="F1170" s="24">
        <v>491</v>
      </c>
      <c r="G1170" s="94">
        <v>1.1933333333333334</v>
      </c>
      <c r="H1170" s="76"/>
      <c r="I1170" s="79">
        <f t="shared" si="37"/>
        <v>0</v>
      </c>
      <c r="J1170" s="78" t="str">
        <f t="shared" si="36"/>
        <v/>
      </c>
    </row>
    <row r="1171" spans="1:10">
      <c r="A1171" s="25">
        <v>1360</v>
      </c>
      <c r="B1171" s="25" t="s">
        <v>1</v>
      </c>
      <c r="C1171" s="25" t="s">
        <v>423</v>
      </c>
      <c r="D1171" s="25" t="s">
        <v>113</v>
      </c>
      <c r="E1171" s="42">
        <v>80205</v>
      </c>
      <c r="F1171" s="24">
        <v>175</v>
      </c>
      <c r="G1171" s="94">
        <v>1.1166666666666667</v>
      </c>
      <c r="H1171" s="76"/>
      <c r="I1171" s="79">
        <f t="shared" si="37"/>
        <v>0</v>
      </c>
      <c r="J1171" s="78" t="str">
        <f t="shared" si="36"/>
        <v/>
      </c>
    </row>
    <row r="1172" spans="1:10">
      <c r="A1172" s="25">
        <v>1361</v>
      </c>
      <c r="B1172" s="25" t="s">
        <v>1</v>
      </c>
      <c r="C1172" s="25" t="s">
        <v>3280</v>
      </c>
      <c r="D1172" s="25" t="s">
        <v>51</v>
      </c>
      <c r="E1172" s="42">
        <v>80205</v>
      </c>
      <c r="F1172" s="24">
        <v>20</v>
      </c>
      <c r="G1172" s="94">
        <v>2.9433333333333334</v>
      </c>
      <c r="H1172" s="76"/>
      <c r="I1172" s="79">
        <f t="shared" si="37"/>
        <v>0</v>
      </c>
      <c r="J1172" s="78" t="str">
        <f t="shared" si="36"/>
        <v/>
      </c>
    </row>
    <row r="1173" spans="1:10">
      <c r="A1173" s="25">
        <v>1362</v>
      </c>
      <c r="B1173" s="25" t="s">
        <v>1</v>
      </c>
      <c r="C1173" s="25" t="s">
        <v>3274</v>
      </c>
      <c r="D1173" s="25" t="s">
        <v>619</v>
      </c>
      <c r="E1173" s="42">
        <v>17446</v>
      </c>
      <c r="F1173" s="24">
        <v>60</v>
      </c>
      <c r="G1173" s="94">
        <v>1.96</v>
      </c>
      <c r="H1173" s="76"/>
      <c r="I1173" s="79">
        <f t="shared" si="37"/>
        <v>0</v>
      </c>
      <c r="J1173" s="78" t="str">
        <f t="shared" si="36"/>
        <v/>
      </c>
    </row>
    <row r="1174" spans="1:10">
      <c r="A1174" s="25">
        <v>1363</v>
      </c>
      <c r="B1174" s="25" t="s">
        <v>1</v>
      </c>
      <c r="C1174" s="25" t="s">
        <v>10943</v>
      </c>
      <c r="D1174" s="25" t="s">
        <v>256</v>
      </c>
      <c r="E1174" s="42">
        <v>80205</v>
      </c>
      <c r="F1174" s="24">
        <v>26</v>
      </c>
      <c r="G1174" s="94">
        <v>2.89</v>
      </c>
      <c r="H1174" s="76"/>
      <c r="I1174" s="79">
        <f t="shared" si="37"/>
        <v>0</v>
      </c>
      <c r="J1174" s="78" t="str">
        <f t="shared" si="36"/>
        <v/>
      </c>
    </row>
    <row r="1175" spans="1:10">
      <c r="A1175" s="25">
        <v>1364</v>
      </c>
      <c r="B1175" s="25" t="s">
        <v>1</v>
      </c>
      <c r="C1175" s="25" t="s">
        <v>12965</v>
      </c>
      <c r="D1175" s="25" t="s">
        <v>256</v>
      </c>
      <c r="E1175" s="42">
        <v>80205</v>
      </c>
      <c r="F1175" s="24">
        <v>14</v>
      </c>
      <c r="G1175" s="94">
        <v>9.44</v>
      </c>
      <c r="H1175" s="76"/>
      <c r="I1175" s="79">
        <f t="shared" si="37"/>
        <v>0</v>
      </c>
      <c r="J1175" s="78" t="str">
        <f t="shared" si="36"/>
        <v/>
      </c>
    </row>
    <row r="1176" spans="1:10">
      <c r="A1176" s="25">
        <v>1365</v>
      </c>
      <c r="B1176" s="25" t="s">
        <v>1</v>
      </c>
      <c r="C1176" s="25" t="s">
        <v>12964</v>
      </c>
      <c r="D1176" s="25" t="s">
        <v>196</v>
      </c>
      <c r="E1176" s="42">
        <v>80205</v>
      </c>
      <c r="F1176" s="24">
        <v>713</v>
      </c>
      <c r="G1176" s="94">
        <v>0.27</v>
      </c>
      <c r="H1176" s="76"/>
      <c r="I1176" s="79">
        <f t="shared" si="37"/>
        <v>0</v>
      </c>
      <c r="J1176" s="78" t="str">
        <f t="shared" si="36"/>
        <v/>
      </c>
    </row>
    <row r="1177" spans="1:10">
      <c r="A1177" s="25">
        <v>1366</v>
      </c>
      <c r="B1177" s="25" t="s">
        <v>1</v>
      </c>
      <c r="C1177" s="25" t="s">
        <v>362</v>
      </c>
      <c r="D1177" s="25" t="s">
        <v>196</v>
      </c>
      <c r="E1177" s="42">
        <v>80205</v>
      </c>
      <c r="F1177" s="24">
        <v>1600</v>
      </c>
      <c r="G1177" s="94">
        <v>0.43329999999999996</v>
      </c>
      <c r="H1177" s="76"/>
      <c r="I1177" s="79">
        <f t="shared" si="37"/>
        <v>0</v>
      </c>
      <c r="J1177" s="78" t="str">
        <f t="shared" si="36"/>
        <v/>
      </c>
    </row>
    <row r="1178" spans="1:10">
      <c r="A1178" s="25">
        <v>1367</v>
      </c>
      <c r="B1178" s="25" t="s">
        <v>1</v>
      </c>
      <c r="C1178" s="25" t="s">
        <v>3251</v>
      </c>
      <c r="D1178" s="25" t="s">
        <v>196</v>
      </c>
      <c r="E1178" s="42" t="s">
        <v>626</v>
      </c>
      <c r="F1178" s="24">
        <v>200</v>
      </c>
      <c r="G1178" s="94">
        <v>0.64060000000000006</v>
      </c>
      <c r="H1178" s="76"/>
      <c r="I1178" s="79">
        <f t="shared" si="37"/>
        <v>0</v>
      </c>
      <c r="J1178" s="78" t="str">
        <f t="shared" si="36"/>
        <v/>
      </c>
    </row>
    <row r="1179" spans="1:10">
      <c r="A1179" s="25">
        <v>1368</v>
      </c>
      <c r="B1179" s="25" t="s">
        <v>1</v>
      </c>
      <c r="C1179" s="25" t="s">
        <v>3251</v>
      </c>
      <c r="D1179" s="25" t="s">
        <v>196</v>
      </c>
      <c r="E1179" s="42">
        <v>80205</v>
      </c>
      <c r="F1179" s="24">
        <v>550</v>
      </c>
      <c r="G1179" s="94">
        <v>0.64060000000000006</v>
      </c>
      <c r="H1179" s="76"/>
      <c r="I1179" s="79">
        <f t="shared" si="37"/>
        <v>0</v>
      </c>
      <c r="J1179" s="78" t="str">
        <f t="shared" si="36"/>
        <v/>
      </c>
    </row>
    <row r="1180" spans="1:10">
      <c r="A1180" s="25">
        <v>1369</v>
      </c>
      <c r="B1180" s="25" t="s">
        <v>1</v>
      </c>
      <c r="C1180" s="25" t="s">
        <v>3251</v>
      </c>
      <c r="D1180" s="25" t="s">
        <v>196</v>
      </c>
      <c r="E1180" s="42">
        <v>88044</v>
      </c>
      <c r="F1180" s="24">
        <v>200</v>
      </c>
      <c r="G1180" s="94">
        <v>0.56706666666666672</v>
      </c>
      <c r="H1180" s="76"/>
      <c r="I1180" s="79">
        <f t="shared" si="37"/>
        <v>0</v>
      </c>
      <c r="J1180" s="78" t="str">
        <f t="shared" si="36"/>
        <v/>
      </c>
    </row>
    <row r="1181" spans="1:10">
      <c r="A1181" s="25">
        <v>1370</v>
      </c>
      <c r="B1181" s="25" t="s">
        <v>1</v>
      </c>
      <c r="C1181" s="25" t="s">
        <v>9880</v>
      </c>
      <c r="D1181" s="25" t="s">
        <v>196</v>
      </c>
      <c r="E1181" s="42">
        <v>80205</v>
      </c>
      <c r="F1181" s="24">
        <v>952</v>
      </c>
      <c r="G1181" s="94">
        <v>0.45039999999999997</v>
      </c>
      <c r="H1181" s="76"/>
      <c r="I1181" s="79">
        <f t="shared" si="37"/>
        <v>0</v>
      </c>
      <c r="J1181" s="78" t="str">
        <f t="shared" si="36"/>
        <v/>
      </c>
    </row>
    <row r="1182" spans="1:10">
      <c r="A1182" s="25">
        <v>1371</v>
      </c>
      <c r="B1182" s="25" t="s">
        <v>1</v>
      </c>
      <c r="C1182" s="25" t="s">
        <v>3250</v>
      </c>
      <c r="D1182" s="25" t="s">
        <v>196</v>
      </c>
      <c r="E1182" s="42">
        <v>80205</v>
      </c>
      <c r="F1182" s="24">
        <v>734</v>
      </c>
      <c r="G1182" s="94">
        <v>0.61750000000000005</v>
      </c>
      <c r="H1182" s="76"/>
      <c r="I1182" s="79">
        <f t="shared" si="37"/>
        <v>0</v>
      </c>
      <c r="J1182" s="78" t="str">
        <f t="shared" si="36"/>
        <v/>
      </c>
    </row>
    <row r="1183" spans="1:10">
      <c r="A1183" s="25">
        <v>1372</v>
      </c>
      <c r="B1183" s="25" t="s">
        <v>1</v>
      </c>
      <c r="C1183" s="25" t="s">
        <v>7456</v>
      </c>
      <c r="D1183" s="25" t="s">
        <v>201</v>
      </c>
      <c r="E1183" s="42">
        <v>80205</v>
      </c>
      <c r="F1183" s="24">
        <v>500</v>
      </c>
      <c r="G1183" s="94">
        <v>0.15793333333333334</v>
      </c>
      <c r="H1183" s="76"/>
      <c r="I1183" s="79">
        <f t="shared" si="37"/>
        <v>0</v>
      </c>
      <c r="J1183" s="78" t="str">
        <f t="shared" si="36"/>
        <v/>
      </c>
    </row>
    <row r="1184" spans="1:10">
      <c r="A1184" s="25">
        <v>1373</v>
      </c>
      <c r="B1184" s="25" t="s">
        <v>1</v>
      </c>
      <c r="C1184" s="25" t="s">
        <v>7455</v>
      </c>
      <c r="D1184" s="25" t="s">
        <v>196</v>
      </c>
      <c r="E1184" s="42">
        <v>80205</v>
      </c>
      <c r="F1184" s="24">
        <v>200</v>
      </c>
      <c r="G1184" s="94">
        <v>0.34399999999999992</v>
      </c>
      <c r="H1184" s="76"/>
      <c r="I1184" s="79">
        <f t="shared" si="37"/>
        <v>0</v>
      </c>
      <c r="J1184" s="78" t="str">
        <f t="shared" si="36"/>
        <v/>
      </c>
    </row>
    <row r="1185" spans="1:10">
      <c r="A1185" s="25">
        <v>1374</v>
      </c>
      <c r="B1185" s="25" t="s">
        <v>1</v>
      </c>
      <c r="C1185" s="25" t="s">
        <v>12963</v>
      </c>
      <c r="D1185" s="25" t="s">
        <v>196</v>
      </c>
      <c r="E1185" s="42">
        <v>80205</v>
      </c>
      <c r="F1185" s="24">
        <v>150</v>
      </c>
      <c r="G1185" s="94">
        <v>0.39210000000000006</v>
      </c>
      <c r="H1185" s="76"/>
      <c r="I1185" s="79">
        <f t="shared" si="37"/>
        <v>0</v>
      </c>
      <c r="J1185" s="78" t="str">
        <f t="shared" si="36"/>
        <v/>
      </c>
    </row>
    <row r="1186" spans="1:10">
      <c r="A1186" s="25">
        <v>1375</v>
      </c>
      <c r="B1186" s="25" t="s">
        <v>1</v>
      </c>
      <c r="C1186" s="25" t="s">
        <v>7454</v>
      </c>
      <c r="D1186" s="25" t="s">
        <v>196</v>
      </c>
      <c r="E1186" s="42">
        <v>80205</v>
      </c>
      <c r="F1186" s="24">
        <v>1000</v>
      </c>
      <c r="G1186" s="94">
        <v>0.60043333333333326</v>
      </c>
      <c r="H1186" s="76"/>
      <c r="I1186" s="79">
        <f t="shared" si="37"/>
        <v>0</v>
      </c>
      <c r="J1186" s="78" t="str">
        <f t="shared" si="36"/>
        <v/>
      </c>
    </row>
    <row r="1187" spans="1:10">
      <c r="A1187" s="25">
        <v>1376</v>
      </c>
      <c r="B1187" s="25" t="s">
        <v>1</v>
      </c>
      <c r="C1187" s="25" t="s">
        <v>12962</v>
      </c>
      <c r="D1187" s="25" t="s">
        <v>196</v>
      </c>
      <c r="E1187" s="42">
        <v>80205</v>
      </c>
      <c r="F1187" s="24">
        <v>1100</v>
      </c>
      <c r="G1187" s="94">
        <v>0.52060000000000006</v>
      </c>
      <c r="H1187" s="76"/>
      <c r="I1187" s="79">
        <f t="shared" si="37"/>
        <v>0</v>
      </c>
      <c r="J1187" s="78" t="str">
        <f t="shared" si="36"/>
        <v/>
      </c>
    </row>
    <row r="1188" spans="1:10">
      <c r="A1188" s="25">
        <v>1377</v>
      </c>
      <c r="B1188" s="25" t="s">
        <v>1</v>
      </c>
      <c r="C1188" s="25" t="s">
        <v>7451</v>
      </c>
      <c r="D1188" s="25" t="s">
        <v>12956</v>
      </c>
      <c r="E1188" s="42">
        <v>80205</v>
      </c>
      <c r="F1188" s="24">
        <v>800</v>
      </c>
      <c r="G1188" s="94">
        <v>0.51303333333333334</v>
      </c>
      <c r="H1188" s="76"/>
      <c r="I1188" s="79">
        <f t="shared" si="37"/>
        <v>0</v>
      </c>
      <c r="J1188" s="78" t="str">
        <f t="shared" si="36"/>
        <v/>
      </c>
    </row>
    <row r="1189" spans="1:10">
      <c r="A1189" s="25">
        <v>1378</v>
      </c>
      <c r="B1189" s="25" t="s">
        <v>1</v>
      </c>
      <c r="C1189" s="25" t="s">
        <v>12961</v>
      </c>
      <c r="D1189" s="25" t="s">
        <v>201</v>
      </c>
      <c r="E1189" s="42">
        <v>80205</v>
      </c>
      <c r="F1189" s="24">
        <v>2250</v>
      </c>
      <c r="G1189" s="94">
        <v>0.44636666666666663</v>
      </c>
      <c r="H1189" s="76"/>
      <c r="I1189" s="79">
        <f t="shared" si="37"/>
        <v>0</v>
      </c>
      <c r="J1189" s="78" t="str">
        <f t="shared" si="36"/>
        <v/>
      </c>
    </row>
    <row r="1190" spans="1:10">
      <c r="A1190" s="25">
        <v>1379</v>
      </c>
      <c r="B1190" s="25" t="s">
        <v>1</v>
      </c>
      <c r="C1190" s="25" t="s">
        <v>7139</v>
      </c>
      <c r="D1190" s="25" t="s">
        <v>196</v>
      </c>
      <c r="E1190" s="42">
        <v>80205</v>
      </c>
      <c r="F1190" s="24">
        <v>813</v>
      </c>
      <c r="G1190" s="94">
        <v>0.13960000000000003</v>
      </c>
      <c r="H1190" s="76"/>
      <c r="I1190" s="79">
        <f t="shared" si="37"/>
        <v>0</v>
      </c>
      <c r="J1190" s="78" t="str">
        <f t="shared" si="36"/>
        <v/>
      </c>
    </row>
    <row r="1191" spans="1:10">
      <c r="A1191" s="25">
        <v>1380</v>
      </c>
      <c r="B1191" s="25" t="s">
        <v>1</v>
      </c>
      <c r="C1191" s="25" t="s">
        <v>12960</v>
      </c>
      <c r="D1191" s="25" t="s">
        <v>196</v>
      </c>
      <c r="E1191" s="42">
        <v>80205</v>
      </c>
      <c r="F1191" s="24">
        <v>850</v>
      </c>
      <c r="G1191" s="94">
        <v>0.37803333333333339</v>
      </c>
      <c r="H1191" s="76"/>
      <c r="I1191" s="79">
        <f t="shared" si="37"/>
        <v>0</v>
      </c>
      <c r="J1191" s="78" t="str">
        <f t="shared" si="36"/>
        <v/>
      </c>
    </row>
    <row r="1192" spans="1:10">
      <c r="A1192" s="25">
        <v>1381</v>
      </c>
      <c r="B1192" s="25" t="s">
        <v>1</v>
      </c>
      <c r="C1192" s="25" t="s">
        <v>12959</v>
      </c>
      <c r="D1192" s="25" t="s">
        <v>196</v>
      </c>
      <c r="E1192" s="42">
        <v>80205</v>
      </c>
      <c r="F1192" s="24">
        <v>950</v>
      </c>
      <c r="G1192" s="94">
        <v>0.19693333333333332</v>
      </c>
      <c r="H1192" s="76"/>
      <c r="I1192" s="79">
        <f t="shared" si="37"/>
        <v>0</v>
      </c>
      <c r="J1192" s="78" t="str">
        <f t="shared" si="36"/>
        <v/>
      </c>
    </row>
    <row r="1193" spans="1:10">
      <c r="A1193" s="25">
        <v>1382</v>
      </c>
      <c r="B1193" s="25" t="s">
        <v>1</v>
      </c>
      <c r="C1193" s="25" t="s">
        <v>12958</v>
      </c>
      <c r="D1193" s="25" t="s">
        <v>196</v>
      </c>
      <c r="E1193" s="42">
        <v>80205</v>
      </c>
      <c r="F1193" s="24">
        <v>150</v>
      </c>
      <c r="G1193" s="94">
        <v>0.54073333333333329</v>
      </c>
      <c r="H1193" s="76"/>
      <c r="I1193" s="79">
        <f t="shared" si="37"/>
        <v>0</v>
      </c>
      <c r="J1193" s="78" t="str">
        <f t="shared" si="36"/>
        <v/>
      </c>
    </row>
    <row r="1194" spans="1:10">
      <c r="A1194" s="25">
        <v>1383</v>
      </c>
      <c r="B1194" s="25" t="s">
        <v>1</v>
      </c>
      <c r="C1194" s="25" t="s">
        <v>12957</v>
      </c>
      <c r="D1194" s="25" t="s">
        <v>12956</v>
      </c>
      <c r="E1194" s="42">
        <v>80205</v>
      </c>
      <c r="F1194" s="24">
        <v>1114</v>
      </c>
      <c r="G1194" s="94">
        <v>0.71</v>
      </c>
      <c r="H1194" s="76"/>
      <c r="I1194" s="79">
        <f t="shared" si="37"/>
        <v>0</v>
      </c>
      <c r="J1194" s="78" t="str">
        <f t="shared" si="36"/>
        <v/>
      </c>
    </row>
    <row r="1195" spans="1:10">
      <c r="A1195" s="25">
        <v>1384</v>
      </c>
      <c r="B1195" s="25" t="s">
        <v>1</v>
      </c>
      <c r="C1195" s="25" t="s">
        <v>12955</v>
      </c>
      <c r="D1195" s="25" t="s">
        <v>196</v>
      </c>
      <c r="E1195" s="42">
        <v>80205</v>
      </c>
      <c r="F1195" s="24">
        <v>300</v>
      </c>
      <c r="G1195" s="94">
        <v>0.38546666666666668</v>
      </c>
      <c r="H1195" s="76"/>
      <c r="I1195" s="79">
        <f t="shared" si="37"/>
        <v>0</v>
      </c>
      <c r="J1195" s="78" t="str">
        <f t="shared" si="36"/>
        <v/>
      </c>
    </row>
    <row r="1196" spans="1:10">
      <c r="A1196" s="25">
        <v>1385</v>
      </c>
      <c r="B1196" s="25" t="s">
        <v>1</v>
      </c>
      <c r="C1196" s="25" t="s">
        <v>12954</v>
      </c>
      <c r="D1196" s="25" t="s">
        <v>196</v>
      </c>
      <c r="E1196" s="42">
        <v>80205</v>
      </c>
      <c r="F1196" s="24">
        <v>400</v>
      </c>
      <c r="G1196" s="94">
        <v>1.18</v>
      </c>
      <c r="H1196" s="76"/>
      <c r="I1196" s="79">
        <f t="shared" si="37"/>
        <v>0</v>
      </c>
      <c r="J1196" s="78" t="str">
        <f t="shared" si="36"/>
        <v/>
      </c>
    </row>
    <row r="1197" spans="1:10">
      <c r="A1197" s="25">
        <v>1386</v>
      </c>
      <c r="B1197" s="25" t="s">
        <v>1</v>
      </c>
      <c r="C1197" s="25" t="s">
        <v>12953</v>
      </c>
      <c r="D1197" s="25" t="s">
        <v>196</v>
      </c>
      <c r="E1197" s="42">
        <v>80205</v>
      </c>
      <c r="F1197" s="24">
        <v>540</v>
      </c>
      <c r="G1197" s="94">
        <v>0.8478</v>
      </c>
      <c r="H1197" s="76"/>
      <c r="I1197" s="79">
        <f t="shared" si="37"/>
        <v>0</v>
      </c>
      <c r="J1197" s="78" t="str">
        <f t="shared" si="36"/>
        <v/>
      </c>
    </row>
    <row r="1198" spans="1:10">
      <c r="A1198" s="25">
        <v>1387</v>
      </c>
      <c r="B1198" s="25" t="s">
        <v>1</v>
      </c>
      <c r="C1198" s="25" t="s">
        <v>12952</v>
      </c>
      <c r="D1198" s="25" t="s">
        <v>53</v>
      </c>
      <c r="E1198" s="42">
        <v>80205</v>
      </c>
      <c r="F1198" s="24">
        <v>132</v>
      </c>
      <c r="G1198" s="94">
        <v>5.41</v>
      </c>
      <c r="H1198" s="76"/>
      <c r="I1198" s="79">
        <f t="shared" si="37"/>
        <v>0</v>
      </c>
      <c r="J1198" s="78" t="str">
        <f t="shared" si="36"/>
        <v/>
      </c>
    </row>
    <row r="1199" spans="1:10">
      <c r="A1199" s="25">
        <v>1388</v>
      </c>
      <c r="B1199" s="25" t="s">
        <v>1</v>
      </c>
      <c r="C1199" s="25" t="s">
        <v>12951</v>
      </c>
      <c r="D1199" s="25" t="s">
        <v>251</v>
      </c>
      <c r="E1199" s="42">
        <v>80205</v>
      </c>
      <c r="F1199" s="24">
        <v>940</v>
      </c>
      <c r="G1199" s="94">
        <v>0.38999999999999996</v>
      </c>
      <c r="H1199" s="76"/>
      <c r="I1199" s="79">
        <f t="shared" si="37"/>
        <v>0</v>
      </c>
      <c r="J1199" s="78" t="str">
        <f t="shared" si="36"/>
        <v/>
      </c>
    </row>
    <row r="1200" spans="1:10">
      <c r="A1200" s="25">
        <v>1389</v>
      </c>
      <c r="B1200" s="25" t="s">
        <v>1</v>
      </c>
      <c r="C1200" s="25" t="s">
        <v>12950</v>
      </c>
      <c r="D1200" s="25" t="s">
        <v>70</v>
      </c>
      <c r="E1200" s="42">
        <v>80205</v>
      </c>
      <c r="F1200" s="24">
        <v>22</v>
      </c>
      <c r="G1200" s="94">
        <v>7.48</v>
      </c>
      <c r="H1200" s="76"/>
      <c r="I1200" s="79">
        <f t="shared" si="37"/>
        <v>0</v>
      </c>
      <c r="J1200" s="78" t="str">
        <f t="shared" si="36"/>
        <v/>
      </c>
    </row>
    <row r="1201" spans="1:10">
      <c r="A1201" s="25">
        <v>1390</v>
      </c>
      <c r="B1201" s="25" t="s">
        <v>1</v>
      </c>
      <c r="C1201" s="25" t="s">
        <v>328</v>
      </c>
      <c r="D1201" s="25" t="s">
        <v>84</v>
      </c>
      <c r="E1201" s="42">
        <v>80205</v>
      </c>
      <c r="F1201" s="24">
        <v>182</v>
      </c>
      <c r="G1201" s="94">
        <v>1.2699999999999998</v>
      </c>
      <c r="H1201" s="76"/>
      <c r="I1201" s="79">
        <f t="shared" si="37"/>
        <v>0</v>
      </c>
      <c r="J1201" s="78" t="str">
        <f t="shared" si="36"/>
        <v/>
      </c>
    </row>
    <row r="1202" spans="1:10">
      <c r="A1202" s="25">
        <v>1391</v>
      </c>
      <c r="B1202" s="25" t="s">
        <v>1</v>
      </c>
      <c r="C1202" s="25" t="s">
        <v>3215</v>
      </c>
      <c r="D1202" s="25" t="s">
        <v>84</v>
      </c>
      <c r="E1202" s="42">
        <v>80205</v>
      </c>
      <c r="F1202" s="24">
        <v>40</v>
      </c>
      <c r="G1202" s="94">
        <v>1.2833333333333332</v>
      </c>
      <c r="H1202" s="76"/>
      <c r="I1202" s="79">
        <f t="shared" si="37"/>
        <v>0</v>
      </c>
      <c r="J1202" s="78" t="str">
        <f t="shared" si="36"/>
        <v/>
      </c>
    </row>
    <row r="1203" spans="1:10">
      <c r="A1203" s="25">
        <v>1392</v>
      </c>
      <c r="B1203" s="25" t="s">
        <v>1</v>
      </c>
      <c r="C1203" s="25" t="s">
        <v>3183</v>
      </c>
      <c r="D1203" s="25" t="s">
        <v>300</v>
      </c>
      <c r="E1203" s="42">
        <v>80205</v>
      </c>
      <c r="F1203" s="24">
        <v>86</v>
      </c>
      <c r="G1203" s="94">
        <v>0.88</v>
      </c>
      <c r="H1203" s="76"/>
      <c r="I1203" s="79">
        <f t="shared" si="37"/>
        <v>0</v>
      </c>
      <c r="J1203" s="78" t="str">
        <f t="shared" si="36"/>
        <v/>
      </c>
    </row>
    <row r="1204" spans="1:10">
      <c r="A1204" s="25">
        <v>1393</v>
      </c>
      <c r="B1204" s="25" t="s">
        <v>1</v>
      </c>
      <c r="C1204" s="25" t="s">
        <v>3162</v>
      </c>
      <c r="D1204" s="25" t="s">
        <v>12887</v>
      </c>
      <c r="E1204" s="42">
        <v>80205</v>
      </c>
      <c r="F1204" s="24">
        <v>5</v>
      </c>
      <c r="G1204" s="94">
        <v>118.38</v>
      </c>
      <c r="H1204" s="76"/>
      <c r="I1204" s="79">
        <f t="shared" si="37"/>
        <v>0</v>
      </c>
      <c r="J1204" s="78" t="str">
        <f t="shared" si="36"/>
        <v/>
      </c>
    </row>
    <row r="1205" spans="1:10">
      <c r="A1205" s="25">
        <v>1394</v>
      </c>
      <c r="B1205" s="25" t="s">
        <v>1</v>
      </c>
      <c r="C1205" s="25" t="s">
        <v>3160</v>
      </c>
      <c r="D1205" s="25" t="s">
        <v>11774</v>
      </c>
      <c r="E1205" s="42">
        <v>80205</v>
      </c>
      <c r="F1205" s="24">
        <v>5</v>
      </c>
      <c r="G1205" s="94">
        <v>84.45</v>
      </c>
      <c r="H1205" s="76"/>
      <c r="I1205" s="79">
        <f t="shared" si="37"/>
        <v>0</v>
      </c>
      <c r="J1205" s="78" t="str">
        <f t="shared" si="36"/>
        <v/>
      </c>
    </row>
    <row r="1206" spans="1:10">
      <c r="A1206" s="25">
        <v>1395</v>
      </c>
      <c r="B1206" s="25" t="s">
        <v>1</v>
      </c>
      <c r="C1206" s="25" t="s">
        <v>12949</v>
      </c>
      <c r="D1206" s="25" t="s">
        <v>262</v>
      </c>
      <c r="E1206" s="42">
        <v>80205</v>
      </c>
      <c r="F1206" s="24">
        <v>24</v>
      </c>
      <c r="G1206" s="94">
        <v>3.6799999999999997</v>
      </c>
      <c r="H1206" s="76"/>
      <c r="I1206" s="79">
        <f t="shared" si="37"/>
        <v>0</v>
      </c>
      <c r="J1206" s="78" t="str">
        <f t="shared" si="36"/>
        <v/>
      </c>
    </row>
    <row r="1207" spans="1:10">
      <c r="A1207" s="25">
        <v>1396</v>
      </c>
      <c r="B1207" s="25" t="s">
        <v>1</v>
      </c>
      <c r="C1207" s="25" t="s">
        <v>12948</v>
      </c>
      <c r="D1207" s="25" t="s">
        <v>12947</v>
      </c>
      <c r="E1207" s="42" t="s">
        <v>12946</v>
      </c>
      <c r="F1207" s="24">
        <v>46</v>
      </c>
      <c r="G1207" s="94">
        <v>918</v>
      </c>
      <c r="H1207" s="76"/>
      <c r="I1207" s="79">
        <f t="shared" si="37"/>
        <v>0</v>
      </c>
      <c r="J1207" s="78" t="str">
        <f t="shared" si="36"/>
        <v/>
      </c>
    </row>
    <row r="1208" spans="1:10">
      <c r="A1208" s="25">
        <v>1397</v>
      </c>
      <c r="B1208" s="25" t="s">
        <v>1</v>
      </c>
      <c r="C1208" s="25" t="s">
        <v>3140</v>
      </c>
      <c r="D1208" s="25" t="s">
        <v>12945</v>
      </c>
      <c r="E1208" s="42" t="s">
        <v>3138</v>
      </c>
      <c r="F1208" s="24">
        <v>78</v>
      </c>
      <c r="G1208" s="94">
        <v>28.42</v>
      </c>
      <c r="H1208" s="76"/>
      <c r="I1208" s="79">
        <f t="shared" si="37"/>
        <v>0</v>
      </c>
      <c r="J1208" s="78" t="str">
        <f t="shared" si="36"/>
        <v/>
      </c>
    </row>
    <row r="1209" spans="1:10">
      <c r="A1209" s="25">
        <v>1398</v>
      </c>
      <c r="B1209" s="25" t="s">
        <v>1</v>
      </c>
      <c r="C1209" s="25" t="s">
        <v>12944</v>
      </c>
      <c r="D1209" s="25" t="s">
        <v>572</v>
      </c>
      <c r="E1209" s="42">
        <v>58774</v>
      </c>
      <c r="F1209" s="24">
        <v>100</v>
      </c>
      <c r="G1209" s="94">
        <v>17.053333333333331</v>
      </c>
      <c r="H1209" s="76"/>
      <c r="I1209" s="79">
        <f t="shared" si="37"/>
        <v>0</v>
      </c>
      <c r="J1209" s="78" t="str">
        <f t="shared" si="36"/>
        <v/>
      </c>
    </row>
    <row r="1210" spans="1:10">
      <c r="A1210" s="25">
        <v>1399</v>
      </c>
      <c r="B1210" s="25" t="s">
        <v>1</v>
      </c>
      <c r="C1210" s="25" t="s">
        <v>7372</v>
      </c>
      <c r="D1210" s="25" t="s">
        <v>707</v>
      </c>
      <c r="E1210" s="42" t="s">
        <v>7371</v>
      </c>
      <c r="F1210" s="24">
        <v>258</v>
      </c>
      <c r="G1210" s="94">
        <v>21.2</v>
      </c>
      <c r="H1210" s="76"/>
      <c r="I1210" s="79">
        <f t="shared" si="37"/>
        <v>0</v>
      </c>
      <c r="J1210" s="78" t="str">
        <f t="shared" si="36"/>
        <v/>
      </c>
    </row>
    <row r="1211" spans="1:10">
      <c r="A1211" s="25">
        <v>1400</v>
      </c>
      <c r="B1211" s="25" t="s">
        <v>1</v>
      </c>
      <c r="C1211" s="25" t="s">
        <v>3123</v>
      </c>
      <c r="D1211" s="25" t="s">
        <v>707</v>
      </c>
      <c r="E1211" s="42" t="s">
        <v>3117</v>
      </c>
      <c r="F1211" s="24">
        <v>3735</v>
      </c>
      <c r="G1211" s="94">
        <v>19.426666666666666</v>
      </c>
      <c r="H1211" s="76"/>
      <c r="I1211" s="79">
        <f t="shared" si="37"/>
        <v>0</v>
      </c>
      <c r="J1211" s="78" t="str">
        <f t="shared" si="36"/>
        <v/>
      </c>
    </row>
    <row r="1212" spans="1:10">
      <c r="A1212" s="25">
        <v>1401</v>
      </c>
      <c r="B1212" s="25" t="s">
        <v>1</v>
      </c>
      <c r="C1212" s="25" t="s">
        <v>3121</v>
      </c>
      <c r="D1212" s="25" t="s">
        <v>214</v>
      </c>
      <c r="E1212" s="42" t="s">
        <v>3117</v>
      </c>
      <c r="F1212" s="24">
        <v>4223</v>
      </c>
      <c r="G1212" s="94">
        <v>31.336666666666662</v>
      </c>
      <c r="H1212" s="76"/>
      <c r="I1212" s="79">
        <f t="shared" si="37"/>
        <v>0</v>
      </c>
      <c r="J1212" s="78" t="str">
        <f t="shared" si="36"/>
        <v/>
      </c>
    </row>
    <row r="1213" spans="1:10">
      <c r="A1213" s="25">
        <v>1402</v>
      </c>
      <c r="B1213" s="25" t="s">
        <v>1</v>
      </c>
      <c r="C1213" s="25" t="s">
        <v>3120</v>
      </c>
      <c r="D1213" s="25" t="s">
        <v>214</v>
      </c>
      <c r="E1213" s="42" t="s">
        <v>3117</v>
      </c>
      <c r="F1213" s="24">
        <v>1500</v>
      </c>
      <c r="G1213" s="94">
        <v>0.32333333333333331</v>
      </c>
      <c r="H1213" s="76"/>
      <c r="I1213" s="79">
        <f t="shared" si="37"/>
        <v>0</v>
      </c>
      <c r="J1213" s="78" t="str">
        <f t="shared" si="36"/>
        <v/>
      </c>
    </row>
    <row r="1214" spans="1:10">
      <c r="A1214" s="25">
        <v>1403</v>
      </c>
      <c r="B1214" s="25" t="s">
        <v>1</v>
      </c>
      <c r="C1214" s="25" t="s">
        <v>3119</v>
      </c>
      <c r="D1214" s="25" t="s">
        <v>104</v>
      </c>
      <c r="E1214" s="42" t="s">
        <v>3117</v>
      </c>
      <c r="F1214" s="24">
        <v>214</v>
      </c>
      <c r="G1214" s="94">
        <v>4.1400000000000006</v>
      </c>
      <c r="H1214" s="76"/>
      <c r="I1214" s="79">
        <f t="shared" si="37"/>
        <v>0</v>
      </c>
      <c r="J1214" s="78" t="str">
        <f t="shared" si="36"/>
        <v/>
      </c>
    </row>
    <row r="1215" spans="1:10">
      <c r="A1215" s="25">
        <v>1404</v>
      </c>
      <c r="B1215" s="25" t="s">
        <v>1</v>
      </c>
      <c r="C1215" s="25" t="s">
        <v>7370</v>
      </c>
      <c r="D1215" s="25" t="s">
        <v>11614</v>
      </c>
      <c r="E1215" s="42" t="s">
        <v>3117</v>
      </c>
      <c r="F1215" s="24">
        <v>133</v>
      </c>
      <c r="G1215" s="94">
        <v>2</v>
      </c>
      <c r="H1215" s="76"/>
      <c r="I1215" s="79">
        <f t="shared" si="37"/>
        <v>0</v>
      </c>
      <c r="J1215" s="78" t="str">
        <f t="shared" si="36"/>
        <v/>
      </c>
    </row>
    <row r="1216" spans="1:10">
      <c r="A1216" s="25">
        <v>1405</v>
      </c>
      <c r="B1216" s="25" t="s">
        <v>1</v>
      </c>
      <c r="C1216" s="25" t="s">
        <v>12943</v>
      </c>
      <c r="D1216" s="25" t="s">
        <v>12942</v>
      </c>
      <c r="E1216" s="42" t="s">
        <v>3117</v>
      </c>
      <c r="F1216" s="24">
        <v>62</v>
      </c>
      <c r="G1216" s="94">
        <v>11.100000000000001</v>
      </c>
      <c r="H1216" s="76"/>
      <c r="I1216" s="79">
        <f t="shared" si="37"/>
        <v>0</v>
      </c>
      <c r="J1216" s="78" t="str">
        <f t="shared" si="36"/>
        <v/>
      </c>
    </row>
    <row r="1217" spans="1:10">
      <c r="A1217" s="25">
        <v>1406</v>
      </c>
      <c r="B1217" s="25" t="s">
        <v>1</v>
      </c>
      <c r="C1217" s="25" t="s">
        <v>12941</v>
      </c>
      <c r="D1217" s="25" t="s">
        <v>12940</v>
      </c>
      <c r="E1217" s="42" t="s">
        <v>3117</v>
      </c>
      <c r="F1217" s="24">
        <v>25</v>
      </c>
      <c r="G1217" s="94">
        <v>39.96</v>
      </c>
      <c r="H1217" s="76"/>
      <c r="I1217" s="79">
        <f t="shared" si="37"/>
        <v>0</v>
      </c>
      <c r="J1217" s="78" t="str">
        <f t="shared" si="36"/>
        <v/>
      </c>
    </row>
    <row r="1218" spans="1:10">
      <c r="A1218" s="25">
        <v>1407</v>
      </c>
      <c r="B1218" s="25" t="s">
        <v>1</v>
      </c>
      <c r="C1218" s="25" t="s">
        <v>12939</v>
      </c>
      <c r="D1218" s="25" t="s">
        <v>12938</v>
      </c>
      <c r="E1218" s="42" t="s">
        <v>3117</v>
      </c>
      <c r="F1218" s="24">
        <v>10</v>
      </c>
      <c r="G1218" s="94">
        <v>57.12</v>
      </c>
      <c r="H1218" s="76"/>
      <c r="I1218" s="79">
        <f t="shared" si="37"/>
        <v>0</v>
      </c>
      <c r="J1218" s="78" t="str">
        <f t="shared" ref="J1218:J1281" si="38">IF(H:H&gt;G:G, "Above Estimated Unit Price", "")</f>
        <v/>
      </c>
    </row>
    <row r="1219" spans="1:10">
      <c r="A1219" s="25">
        <v>1408</v>
      </c>
      <c r="B1219" s="25" t="s">
        <v>1</v>
      </c>
      <c r="C1219" s="25" t="s">
        <v>12937</v>
      </c>
      <c r="D1219" s="25" t="s">
        <v>12936</v>
      </c>
      <c r="E1219" s="42" t="s">
        <v>3117</v>
      </c>
      <c r="F1219" s="24">
        <v>20</v>
      </c>
      <c r="G1219" s="94">
        <v>37.29</v>
      </c>
      <c r="H1219" s="76"/>
      <c r="I1219" s="79">
        <f t="shared" ref="I1219:I1282" si="39">H1219*F1219</f>
        <v>0</v>
      </c>
      <c r="J1219" s="78" t="str">
        <f t="shared" si="38"/>
        <v/>
      </c>
    </row>
    <row r="1220" spans="1:10">
      <c r="A1220" s="25">
        <v>1409</v>
      </c>
      <c r="B1220" s="25" t="s">
        <v>1</v>
      </c>
      <c r="C1220" s="25" t="s">
        <v>12935</v>
      </c>
      <c r="D1220" s="25" t="s">
        <v>12934</v>
      </c>
      <c r="E1220" s="42" t="s">
        <v>3117</v>
      </c>
      <c r="F1220" s="24">
        <v>163</v>
      </c>
      <c r="G1220" s="94">
        <v>100</v>
      </c>
      <c r="H1220" s="76"/>
      <c r="I1220" s="79">
        <f t="shared" si="39"/>
        <v>0</v>
      </c>
      <c r="J1220" s="78" t="str">
        <f t="shared" si="38"/>
        <v/>
      </c>
    </row>
    <row r="1221" spans="1:10">
      <c r="A1221" s="25">
        <v>1410</v>
      </c>
      <c r="B1221" s="25" t="s">
        <v>1</v>
      </c>
      <c r="C1221" s="25" t="s">
        <v>12933</v>
      </c>
      <c r="D1221" s="25" t="s">
        <v>12932</v>
      </c>
      <c r="E1221" s="42" t="s">
        <v>3117</v>
      </c>
      <c r="F1221" s="24">
        <v>5</v>
      </c>
      <c r="G1221" s="94">
        <v>70.44</v>
      </c>
      <c r="H1221" s="76"/>
      <c r="I1221" s="79">
        <f t="shared" si="39"/>
        <v>0</v>
      </c>
      <c r="J1221" s="78" t="str">
        <f t="shared" si="38"/>
        <v/>
      </c>
    </row>
    <row r="1222" spans="1:10">
      <c r="A1222" s="25">
        <v>1411</v>
      </c>
      <c r="B1222" s="25" t="s">
        <v>1</v>
      </c>
      <c r="C1222" s="25" t="s">
        <v>7368</v>
      </c>
      <c r="D1222" s="25" t="s">
        <v>11764</v>
      </c>
      <c r="E1222" s="42" t="s">
        <v>3117</v>
      </c>
      <c r="F1222" s="24">
        <v>10</v>
      </c>
      <c r="G1222" s="94">
        <v>104.07</v>
      </c>
      <c r="H1222" s="76"/>
      <c r="I1222" s="79">
        <f t="shared" si="39"/>
        <v>0</v>
      </c>
      <c r="J1222" s="78" t="str">
        <f t="shared" si="38"/>
        <v/>
      </c>
    </row>
    <row r="1223" spans="1:10">
      <c r="A1223" s="25">
        <v>1412</v>
      </c>
      <c r="B1223" s="25" t="s">
        <v>1</v>
      </c>
      <c r="C1223" s="25" t="s">
        <v>12931</v>
      </c>
      <c r="D1223" s="25" t="s">
        <v>619</v>
      </c>
      <c r="E1223" s="42" t="s">
        <v>3117</v>
      </c>
      <c r="F1223" s="24">
        <v>120</v>
      </c>
      <c r="G1223" s="94">
        <v>10</v>
      </c>
      <c r="H1223" s="76"/>
      <c r="I1223" s="79">
        <f t="shared" si="39"/>
        <v>0</v>
      </c>
      <c r="J1223" s="78" t="str">
        <f t="shared" si="38"/>
        <v/>
      </c>
    </row>
    <row r="1224" spans="1:10">
      <c r="A1224" s="25">
        <v>1413</v>
      </c>
      <c r="B1224" s="25" t="s">
        <v>1</v>
      </c>
      <c r="C1224" s="25" t="s">
        <v>12930</v>
      </c>
      <c r="D1224" s="25" t="s">
        <v>214</v>
      </c>
      <c r="E1224" s="42" t="s">
        <v>3117</v>
      </c>
      <c r="F1224" s="24">
        <v>100</v>
      </c>
      <c r="G1224" s="94">
        <v>1.3066666666666666</v>
      </c>
      <c r="H1224" s="76"/>
      <c r="I1224" s="79">
        <f t="shared" si="39"/>
        <v>0</v>
      </c>
      <c r="J1224" s="78" t="str">
        <f t="shared" si="38"/>
        <v/>
      </c>
    </row>
    <row r="1225" spans="1:10">
      <c r="A1225" s="25">
        <v>1414</v>
      </c>
      <c r="B1225" s="25" t="s">
        <v>1</v>
      </c>
      <c r="C1225" s="25" t="s">
        <v>12929</v>
      </c>
      <c r="D1225" s="25" t="s">
        <v>262</v>
      </c>
      <c r="E1225" s="42" t="s">
        <v>3117</v>
      </c>
      <c r="F1225" s="24">
        <v>40</v>
      </c>
      <c r="G1225" s="94">
        <v>5.15</v>
      </c>
      <c r="H1225" s="76"/>
      <c r="I1225" s="79">
        <f t="shared" si="39"/>
        <v>0</v>
      </c>
      <c r="J1225" s="78" t="str">
        <f t="shared" si="38"/>
        <v/>
      </c>
    </row>
    <row r="1226" spans="1:10">
      <c r="A1226" s="25">
        <v>1415</v>
      </c>
      <c r="B1226" s="25" t="s">
        <v>1</v>
      </c>
      <c r="C1226" s="25" t="s">
        <v>12928</v>
      </c>
      <c r="D1226" s="25" t="s">
        <v>79</v>
      </c>
      <c r="E1226" s="42" t="s">
        <v>3117</v>
      </c>
      <c r="F1226" s="24">
        <v>100</v>
      </c>
      <c r="G1226" s="94">
        <v>8.2033333333333331</v>
      </c>
      <c r="H1226" s="76"/>
      <c r="I1226" s="79">
        <f t="shared" si="39"/>
        <v>0</v>
      </c>
      <c r="J1226" s="78" t="str">
        <f t="shared" si="38"/>
        <v/>
      </c>
    </row>
    <row r="1227" spans="1:10">
      <c r="A1227" s="25">
        <v>1416</v>
      </c>
      <c r="B1227" s="25" t="s">
        <v>1</v>
      </c>
      <c r="C1227" s="25" t="s">
        <v>12927</v>
      </c>
      <c r="D1227" s="25" t="s">
        <v>79</v>
      </c>
      <c r="E1227" s="42" t="s">
        <v>3117</v>
      </c>
      <c r="F1227" s="24">
        <v>30</v>
      </c>
      <c r="G1227" s="94">
        <v>25.51</v>
      </c>
      <c r="H1227" s="76"/>
      <c r="I1227" s="79">
        <f t="shared" si="39"/>
        <v>0</v>
      </c>
      <c r="J1227" s="78" t="str">
        <f t="shared" si="38"/>
        <v/>
      </c>
    </row>
    <row r="1228" spans="1:10">
      <c r="A1228" s="25">
        <v>1417</v>
      </c>
      <c r="B1228" s="25" t="s">
        <v>1</v>
      </c>
      <c r="C1228" s="25" t="s">
        <v>7365</v>
      </c>
      <c r="D1228" s="25" t="s">
        <v>156</v>
      </c>
      <c r="E1228" s="42" t="s">
        <v>12926</v>
      </c>
      <c r="F1228" s="24">
        <v>5</v>
      </c>
      <c r="G1228" s="94">
        <v>122.82</v>
      </c>
      <c r="H1228" s="76"/>
      <c r="I1228" s="79">
        <f t="shared" si="39"/>
        <v>0</v>
      </c>
      <c r="J1228" s="78" t="str">
        <f t="shared" si="38"/>
        <v/>
      </c>
    </row>
    <row r="1229" spans="1:10">
      <c r="A1229" s="25">
        <v>1418</v>
      </c>
      <c r="B1229" s="25" t="s">
        <v>1</v>
      </c>
      <c r="C1229" s="25" t="s">
        <v>7365</v>
      </c>
      <c r="D1229" s="25" t="s">
        <v>1318</v>
      </c>
      <c r="E1229" s="42" t="s">
        <v>3117</v>
      </c>
      <c r="F1229" s="24">
        <v>85</v>
      </c>
      <c r="G1229" s="94">
        <v>1.57</v>
      </c>
      <c r="H1229" s="76"/>
      <c r="I1229" s="79">
        <f t="shared" si="39"/>
        <v>0</v>
      </c>
      <c r="J1229" s="78" t="str">
        <f t="shared" si="38"/>
        <v/>
      </c>
    </row>
    <row r="1230" spans="1:10">
      <c r="A1230" s="25">
        <v>1419</v>
      </c>
      <c r="B1230" s="25" t="s">
        <v>1</v>
      </c>
      <c r="C1230" s="25" t="s">
        <v>12925</v>
      </c>
      <c r="D1230" s="25" t="s">
        <v>1217</v>
      </c>
      <c r="E1230" s="42" t="s">
        <v>3117</v>
      </c>
      <c r="F1230" s="24">
        <v>35</v>
      </c>
      <c r="G1230" s="94">
        <v>1667.93</v>
      </c>
      <c r="H1230" s="76"/>
      <c r="I1230" s="79">
        <f t="shared" si="39"/>
        <v>0</v>
      </c>
      <c r="J1230" s="78" t="str">
        <f t="shared" si="38"/>
        <v/>
      </c>
    </row>
    <row r="1231" spans="1:10">
      <c r="A1231" s="25">
        <v>1420</v>
      </c>
      <c r="B1231" s="25" t="s">
        <v>1</v>
      </c>
      <c r="C1231" s="25" t="s">
        <v>12924</v>
      </c>
      <c r="D1231" s="25" t="s">
        <v>282</v>
      </c>
      <c r="E1231" s="42" t="s">
        <v>3117</v>
      </c>
      <c r="F1231" s="24">
        <v>20</v>
      </c>
      <c r="G1231" s="94">
        <v>8.35</v>
      </c>
      <c r="H1231" s="76"/>
      <c r="I1231" s="79">
        <f t="shared" si="39"/>
        <v>0</v>
      </c>
      <c r="J1231" s="78" t="str">
        <f t="shared" si="38"/>
        <v/>
      </c>
    </row>
    <row r="1232" spans="1:10">
      <c r="A1232" s="25">
        <v>1421</v>
      </c>
      <c r="B1232" s="25" t="s">
        <v>1</v>
      </c>
      <c r="C1232" s="25" t="s">
        <v>12923</v>
      </c>
      <c r="D1232" s="25" t="s">
        <v>11044</v>
      </c>
      <c r="E1232" s="42" t="s">
        <v>3117</v>
      </c>
      <c r="F1232" s="24">
        <v>32</v>
      </c>
      <c r="G1232" s="94">
        <v>2.96</v>
      </c>
      <c r="H1232" s="76"/>
      <c r="I1232" s="79">
        <f t="shared" si="39"/>
        <v>0</v>
      </c>
      <c r="J1232" s="78" t="str">
        <f t="shared" si="38"/>
        <v/>
      </c>
    </row>
    <row r="1233" spans="1:10">
      <c r="A1233" s="25">
        <v>1422</v>
      </c>
      <c r="B1233" s="25" t="s">
        <v>1</v>
      </c>
      <c r="C1233" s="25" t="s">
        <v>12922</v>
      </c>
      <c r="D1233" s="25" t="s">
        <v>63</v>
      </c>
      <c r="E1233" s="42" t="s">
        <v>3117</v>
      </c>
      <c r="F1233" s="24">
        <v>5</v>
      </c>
      <c r="G1233" s="94">
        <v>215.29</v>
      </c>
      <c r="H1233" s="76"/>
      <c r="I1233" s="79">
        <f t="shared" si="39"/>
        <v>0</v>
      </c>
      <c r="J1233" s="78" t="str">
        <f t="shared" si="38"/>
        <v/>
      </c>
    </row>
    <row r="1234" spans="1:10">
      <c r="A1234" s="25">
        <v>1423</v>
      </c>
      <c r="B1234" s="25" t="s">
        <v>1</v>
      </c>
      <c r="C1234" s="25" t="s">
        <v>12921</v>
      </c>
      <c r="D1234" s="25" t="s">
        <v>1003</v>
      </c>
      <c r="E1234" s="42" t="s">
        <v>12920</v>
      </c>
      <c r="F1234" s="24">
        <v>10</v>
      </c>
      <c r="G1234" s="94">
        <v>5.45</v>
      </c>
      <c r="H1234" s="76"/>
      <c r="I1234" s="79">
        <f t="shared" si="39"/>
        <v>0</v>
      </c>
      <c r="J1234" s="78" t="str">
        <f t="shared" si="38"/>
        <v/>
      </c>
    </row>
    <row r="1235" spans="1:10">
      <c r="A1235" s="25">
        <v>1424</v>
      </c>
      <c r="B1235" s="25" t="s">
        <v>1</v>
      </c>
      <c r="C1235" s="25" t="s">
        <v>12919</v>
      </c>
      <c r="D1235" s="25" t="s">
        <v>10092</v>
      </c>
      <c r="E1235" s="42" t="s">
        <v>3024</v>
      </c>
      <c r="F1235" s="24">
        <v>5</v>
      </c>
      <c r="G1235" s="94">
        <v>78.91</v>
      </c>
      <c r="H1235" s="76"/>
      <c r="I1235" s="79">
        <f t="shared" si="39"/>
        <v>0</v>
      </c>
      <c r="J1235" s="78" t="str">
        <f t="shared" si="38"/>
        <v/>
      </c>
    </row>
    <row r="1236" spans="1:10">
      <c r="A1236" s="25">
        <v>1425</v>
      </c>
      <c r="B1236" s="25" t="s">
        <v>1</v>
      </c>
      <c r="C1236" s="25" t="s">
        <v>12918</v>
      </c>
      <c r="D1236" s="25" t="s">
        <v>315</v>
      </c>
      <c r="E1236" s="42" t="s">
        <v>3024</v>
      </c>
      <c r="F1236" s="24">
        <v>61</v>
      </c>
      <c r="G1236" s="94">
        <v>1.76</v>
      </c>
      <c r="H1236" s="76"/>
      <c r="I1236" s="79">
        <f t="shared" si="39"/>
        <v>0</v>
      </c>
      <c r="J1236" s="78" t="str">
        <f t="shared" si="38"/>
        <v/>
      </c>
    </row>
    <row r="1237" spans="1:10">
      <c r="A1237" s="25">
        <v>1426</v>
      </c>
      <c r="B1237" s="25" t="s">
        <v>1</v>
      </c>
      <c r="C1237" s="25" t="s">
        <v>3090</v>
      </c>
      <c r="D1237" s="25" t="s">
        <v>1033</v>
      </c>
      <c r="E1237" s="42" t="s">
        <v>3024</v>
      </c>
      <c r="F1237" s="24">
        <v>146</v>
      </c>
      <c r="G1237" s="94">
        <v>30</v>
      </c>
      <c r="H1237" s="76"/>
      <c r="I1237" s="79">
        <f t="shared" si="39"/>
        <v>0</v>
      </c>
      <c r="J1237" s="78" t="str">
        <f t="shared" si="38"/>
        <v/>
      </c>
    </row>
    <row r="1238" spans="1:10">
      <c r="A1238" s="25">
        <v>1427</v>
      </c>
      <c r="B1238" s="25" t="s">
        <v>1</v>
      </c>
      <c r="C1238" s="25" t="s">
        <v>12917</v>
      </c>
      <c r="D1238" s="25" t="s">
        <v>12224</v>
      </c>
      <c r="E1238" s="42" t="s">
        <v>3024</v>
      </c>
      <c r="F1238" s="24">
        <v>9</v>
      </c>
      <c r="G1238" s="94">
        <v>5.6</v>
      </c>
      <c r="H1238" s="76"/>
      <c r="I1238" s="79">
        <f t="shared" si="39"/>
        <v>0</v>
      </c>
      <c r="J1238" s="78" t="str">
        <f t="shared" si="38"/>
        <v/>
      </c>
    </row>
    <row r="1239" spans="1:10">
      <c r="A1239" s="25">
        <v>1428</v>
      </c>
      <c r="B1239" s="25" t="s">
        <v>1</v>
      </c>
      <c r="C1239" s="25" t="s">
        <v>3069</v>
      </c>
      <c r="D1239" s="25" t="s">
        <v>96</v>
      </c>
      <c r="E1239" s="42" t="s">
        <v>3024</v>
      </c>
      <c r="F1239" s="24">
        <v>16</v>
      </c>
      <c r="G1239" s="94">
        <v>7.48</v>
      </c>
      <c r="H1239" s="76"/>
      <c r="I1239" s="79">
        <f t="shared" si="39"/>
        <v>0</v>
      </c>
      <c r="J1239" s="78" t="str">
        <f t="shared" si="38"/>
        <v/>
      </c>
    </row>
    <row r="1240" spans="1:10">
      <c r="A1240" s="25">
        <v>1429</v>
      </c>
      <c r="B1240" s="25" t="s">
        <v>1</v>
      </c>
      <c r="C1240" s="25" t="s">
        <v>12916</v>
      </c>
      <c r="D1240" s="25" t="s">
        <v>9926</v>
      </c>
      <c r="E1240" s="42" t="s">
        <v>3024</v>
      </c>
      <c r="F1240" s="24">
        <v>10</v>
      </c>
      <c r="G1240" s="94">
        <v>56.5</v>
      </c>
      <c r="H1240" s="76"/>
      <c r="I1240" s="79">
        <f t="shared" si="39"/>
        <v>0</v>
      </c>
      <c r="J1240" s="78" t="str">
        <f t="shared" si="38"/>
        <v/>
      </c>
    </row>
    <row r="1241" spans="1:10">
      <c r="A1241" s="25">
        <v>1430</v>
      </c>
      <c r="B1241" s="25" t="s">
        <v>1</v>
      </c>
      <c r="C1241" s="25" t="s">
        <v>12915</v>
      </c>
      <c r="D1241" s="25" t="s">
        <v>12914</v>
      </c>
      <c r="E1241" s="42" t="s">
        <v>3024</v>
      </c>
      <c r="F1241" s="24">
        <v>10</v>
      </c>
      <c r="G1241" s="94">
        <v>29.68</v>
      </c>
      <c r="H1241" s="76"/>
      <c r="I1241" s="79">
        <f t="shared" si="39"/>
        <v>0</v>
      </c>
      <c r="J1241" s="78" t="str">
        <f t="shared" si="38"/>
        <v/>
      </c>
    </row>
    <row r="1242" spans="1:10">
      <c r="A1242" s="25">
        <v>1431</v>
      </c>
      <c r="B1242" s="25" t="s">
        <v>1</v>
      </c>
      <c r="C1242" s="25" t="s">
        <v>12913</v>
      </c>
      <c r="D1242" s="25" t="s">
        <v>12912</v>
      </c>
      <c r="E1242" s="42" t="s">
        <v>3024</v>
      </c>
      <c r="F1242" s="24">
        <v>17</v>
      </c>
      <c r="G1242" s="94">
        <v>60</v>
      </c>
      <c r="H1242" s="76"/>
      <c r="I1242" s="79">
        <f t="shared" si="39"/>
        <v>0</v>
      </c>
      <c r="J1242" s="78" t="str">
        <f t="shared" si="38"/>
        <v/>
      </c>
    </row>
    <row r="1243" spans="1:10">
      <c r="A1243" s="25">
        <v>1432</v>
      </c>
      <c r="B1243" s="25" t="s">
        <v>1</v>
      </c>
      <c r="C1243" s="25" t="s">
        <v>12910</v>
      </c>
      <c r="D1243" s="25" t="s">
        <v>11124</v>
      </c>
      <c r="E1243" s="42" t="s">
        <v>3024</v>
      </c>
      <c r="F1243" s="24">
        <v>5</v>
      </c>
      <c r="G1243" s="94">
        <v>89.43</v>
      </c>
      <c r="H1243" s="76"/>
      <c r="I1243" s="79">
        <f t="shared" si="39"/>
        <v>0</v>
      </c>
      <c r="J1243" s="78" t="str">
        <f t="shared" si="38"/>
        <v/>
      </c>
    </row>
    <row r="1244" spans="1:10">
      <c r="A1244" s="25">
        <v>1433</v>
      </c>
      <c r="B1244" s="25" t="s">
        <v>1</v>
      </c>
      <c r="C1244" s="25" t="s">
        <v>12909</v>
      </c>
      <c r="D1244" s="25" t="s">
        <v>12908</v>
      </c>
      <c r="E1244" s="42" t="s">
        <v>6180</v>
      </c>
      <c r="F1244" s="24">
        <v>7</v>
      </c>
      <c r="G1244" s="94">
        <v>14.79</v>
      </c>
      <c r="H1244" s="76"/>
      <c r="I1244" s="79">
        <f t="shared" si="39"/>
        <v>0</v>
      </c>
      <c r="J1244" s="78" t="str">
        <f t="shared" si="38"/>
        <v/>
      </c>
    </row>
    <row r="1245" spans="1:10">
      <c r="A1245" s="25">
        <v>1434</v>
      </c>
      <c r="B1245" s="25" t="s">
        <v>1</v>
      </c>
      <c r="C1245" s="25" t="s">
        <v>3039</v>
      </c>
      <c r="D1245" s="25" t="s">
        <v>12907</v>
      </c>
      <c r="E1245" s="42" t="s">
        <v>57</v>
      </c>
      <c r="F1245" s="24">
        <v>5</v>
      </c>
      <c r="G1245" s="94">
        <v>14.12</v>
      </c>
      <c r="H1245" s="76"/>
      <c r="I1245" s="79">
        <f t="shared" si="39"/>
        <v>0</v>
      </c>
      <c r="J1245" s="78" t="str">
        <f t="shared" si="38"/>
        <v/>
      </c>
    </row>
    <row r="1246" spans="1:10">
      <c r="A1246" s="25">
        <v>1435</v>
      </c>
      <c r="B1246" s="25" t="s">
        <v>1</v>
      </c>
      <c r="C1246" s="25" t="s">
        <v>12906</v>
      </c>
      <c r="D1246" s="25" t="s">
        <v>12221</v>
      </c>
      <c r="E1246" s="42" t="s">
        <v>3024</v>
      </c>
      <c r="F1246" s="24">
        <v>5</v>
      </c>
      <c r="G1246" s="94">
        <v>285.47000000000003</v>
      </c>
      <c r="H1246" s="76"/>
      <c r="I1246" s="79">
        <f t="shared" si="39"/>
        <v>0</v>
      </c>
      <c r="J1246" s="78" t="str">
        <f t="shared" si="38"/>
        <v/>
      </c>
    </row>
    <row r="1247" spans="1:10">
      <c r="A1247" s="25">
        <v>1436</v>
      </c>
      <c r="B1247" s="25" t="s">
        <v>1</v>
      </c>
      <c r="C1247" s="25" t="s">
        <v>3018</v>
      </c>
      <c r="D1247" s="25" t="s">
        <v>1893</v>
      </c>
      <c r="E1247" s="42">
        <v>198</v>
      </c>
      <c r="F1247" s="24">
        <v>20</v>
      </c>
      <c r="G1247" s="94">
        <v>23.05</v>
      </c>
      <c r="H1247" s="76"/>
      <c r="I1247" s="79">
        <f t="shared" si="39"/>
        <v>0</v>
      </c>
      <c r="J1247" s="78" t="str">
        <f t="shared" si="38"/>
        <v/>
      </c>
    </row>
    <row r="1248" spans="1:10">
      <c r="A1248" s="25">
        <v>1437</v>
      </c>
      <c r="B1248" s="25" t="s">
        <v>1</v>
      </c>
      <c r="C1248" s="25" t="s">
        <v>12905</v>
      </c>
      <c r="D1248" s="25" t="s">
        <v>12904</v>
      </c>
      <c r="E1248" s="42">
        <v>198</v>
      </c>
      <c r="F1248" s="24">
        <v>5</v>
      </c>
      <c r="G1248" s="94">
        <v>2470.12</v>
      </c>
      <c r="H1248" s="76"/>
      <c r="I1248" s="79">
        <f t="shared" si="39"/>
        <v>0</v>
      </c>
      <c r="J1248" s="78" t="str">
        <f t="shared" si="38"/>
        <v/>
      </c>
    </row>
    <row r="1249" spans="1:10">
      <c r="A1249" s="25">
        <v>1438</v>
      </c>
      <c r="B1249" s="25" t="s">
        <v>1</v>
      </c>
      <c r="C1249" s="25" t="s">
        <v>3001</v>
      </c>
      <c r="D1249" s="25" t="s">
        <v>204</v>
      </c>
      <c r="E1249" s="42">
        <v>198</v>
      </c>
      <c r="F1249" s="24">
        <v>10</v>
      </c>
      <c r="G1249" s="94">
        <v>159.49333333333334</v>
      </c>
      <c r="H1249" s="76"/>
      <c r="I1249" s="79">
        <f t="shared" si="39"/>
        <v>0</v>
      </c>
      <c r="J1249" s="78" t="str">
        <f t="shared" si="38"/>
        <v/>
      </c>
    </row>
    <row r="1250" spans="1:10">
      <c r="A1250" s="25">
        <v>1439</v>
      </c>
      <c r="B1250" s="25" t="s">
        <v>1</v>
      </c>
      <c r="C1250" s="25" t="s">
        <v>3000</v>
      </c>
      <c r="D1250" s="25" t="s">
        <v>12903</v>
      </c>
      <c r="E1250" s="42">
        <v>198</v>
      </c>
      <c r="F1250" s="24">
        <v>31</v>
      </c>
      <c r="G1250" s="94">
        <v>12.473333333333334</v>
      </c>
      <c r="H1250" s="76"/>
      <c r="I1250" s="79">
        <f t="shared" si="39"/>
        <v>0</v>
      </c>
      <c r="J1250" s="78" t="str">
        <f t="shared" si="38"/>
        <v/>
      </c>
    </row>
    <row r="1251" spans="1:10">
      <c r="A1251" s="25">
        <v>1440</v>
      </c>
      <c r="B1251" s="25" t="s">
        <v>1</v>
      </c>
      <c r="C1251" s="25" t="s">
        <v>12902</v>
      </c>
      <c r="D1251" s="25" t="s">
        <v>204</v>
      </c>
      <c r="E1251" s="42">
        <v>198</v>
      </c>
      <c r="F1251" s="24">
        <v>5</v>
      </c>
      <c r="G1251" s="94">
        <v>43.4</v>
      </c>
      <c r="H1251" s="76"/>
      <c r="I1251" s="79">
        <f t="shared" si="39"/>
        <v>0</v>
      </c>
      <c r="J1251" s="78" t="str">
        <f t="shared" si="38"/>
        <v/>
      </c>
    </row>
    <row r="1252" spans="1:10">
      <c r="A1252" s="25">
        <v>1441</v>
      </c>
      <c r="B1252" s="25" t="s">
        <v>1</v>
      </c>
      <c r="C1252" s="25" t="s">
        <v>12901</v>
      </c>
      <c r="D1252" s="25" t="s">
        <v>12900</v>
      </c>
      <c r="E1252" s="42">
        <v>198</v>
      </c>
      <c r="F1252" s="24">
        <v>10</v>
      </c>
      <c r="G1252" s="94">
        <v>83.87</v>
      </c>
      <c r="H1252" s="76"/>
      <c r="I1252" s="79">
        <f t="shared" si="39"/>
        <v>0</v>
      </c>
      <c r="J1252" s="78" t="str">
        <f t="shared" si="38"/>
        <v/>
      </c>
    </row>
    <row r="1253" spans="1:10">
      <c r="A1253" s="25">
        <v>1442</v>
      </c>
      <c r="B1253" s="25" t="s">
        <v>1</v>
      </c>
      <c r="C1253" s="25" t="s">
        <v>2998</v>
      </c>
      <c r="D1253" s="25" t="s">
        <v>12899</v>
      </c>
      <c r="E1253" s="42">
        <v>198</v>
      </c>
      <c r="F1253" s="24">
        <v>12</v>
      </c>
      <c r="G1253" s="94">
        <v>97.486666666666679</v>
      </c>
      <c r="H1253" s="76"/>
      <c r="I1253" s="79">
        <f t="shared" si="39"/>
        <v>0</v>
      </c>
      <c r="J1253" s="78" t="str">
        <f t="shared" si="38"/>
        <v/>
      </c>
    </row>
    <row r="1254" spans="1:10">
      <c r="A1254" s="25">
        <v>1443</v>
      </c>
      <c r="B1254" s="25" t="s">
        <v>1</v>
      </c>
      <c r="C1254" s="25" t="s">
        <v>2996</v>
      </c>
      <c r="D1254" s="25" t="s">
        <v>204</v>
      </c>
      <c r="E1254" s="42">
        <v>198</v>
      </c>
      <c r="F1254" s="24">
        <v>8</v>
      </c>
      <c r="G1254" s="94">
        <v>9.8800000000000008</v>
      </c>
      <c r="H1254" s="76"/>
      <c r="I1254" s="79">
        <f t="shared" si="39"/>
        <v>0</v>
      </c>
      <c r="J1254" s="78" t="str">
        <f t="shared" si="38"/>
        <v/>
      </c>
    </row>
    <row r="1255" spans="1:10">
      <c r="A1255" s="25">
        <v>1444</v>
      </c>
      <c r="B1255" s="25" t="s">
        <v>1</v>
      </c>
      <c r="C1255" s="25" t="s">
        <v>12898</v>
      </c>
      <c r="D1255" s="25" t="s">
        <v>10074</v>
      </c>
      <c r="E1255" s="42">
        <v>99207</v>
      </c>
      <c r="F1255" s="24">
        <v>20</v>
      </c>
      <c r="G1255" s="94">
        <v>5.93</v>
      </c>
      <c r="H1255" s="76"/>
      <c r="I1255" s="79">
        <f t="shared" si="39"/>
        <v>0</v>
      </c>
      <c r="J1255" s="78" t="str">
        <f t="shared" si="38"/>
        <v/>
      </c>
    </row>
    <row r="1256" spans="1:10">
      <c r="A1256" s="25">
        <v>1445</v>
      </c>
      <c r="B1256" s="25" t="s">
        <v>1</v>
      </c>
      <c r="C1256" s="25" t="s">
        <v>2988</v>
      </c>
      <c r="D1256" s="25" t="s">
        <v>12897</v>
      </c>
      <c r="E1256" s="42">
        <v>198</v>
      </c>
      <c r="F1256" s="24">
        <v>101</v>
      </c>
      <c r="G1256" s="94">
        <v>12.11</v>
      </c>
      <c r="H1256" s="76"/>
      <c r="I1256" s="79">
        <f t="shared" si="39"/>
        <v>0</v>
      </c>
      <c r="J1256" s="78" t="str">
        <f t="shared" si="38"/>
        <v/>
      </c>
    </row>
    <row r="1257" spans="1:10">
      <c r="A1257" s="25">
        <v>1446</v>
      </c>
      <c r="B1257" s="25" t="s">
        <v>1</v>
      </c>
      <c r="C1257" s="25" t="s">
        <v>203</v>
      </c>
      <c r="D1257" s="25" t="s">
        <v>202</v>
      </c>
      <c r="E1257" s="42">
        <v>198</v>
      </c>
      <c r="F1257" s="24">
        <v>19</v>
      </c>
      <c r="G1257" s="94">
        <v>67</v>
      </c>
      <c r="H1257" s="76"/>
      <c r="I1257" s="79">
        <f t="shared" si="39"/>
        <v>0</v>
      </c>
      <c r="J1257" s="78" t="str">
        <f t="shared" si="38"/>
        <v/>
      </c>
    </row>
    <row r="1258" spans="1:10">
      <c r="A1258" s="25">
        <v>1447</v>
      </c>
      <c r="B1258" s="25" t="s">
        <v>1</v>
      </c>
      <c r="C1258" s="25" t="s">
        <v>2976</v>
      </c>
      <c r="D1258" s="25" t="s">
        <v>569</v>
      </c>
      <c r="E1258" s="42" t="s">
        <v>2975</v>
      </c>
      <c r="F1258" s="24">
        <v>225</v>
      </c>
      <c r="G1258" s="94">
        <v>0.68</v>
      </c>
      <c r="H1258" s="76"/>
      <c r="I1258" s="79">
        <f t="shared" si="39"/>
        <v>0</v>
      </c>
      <c r="J1258" s="78" t="str">
        <f t="shared" si="38"/>
        <v/>
      </c>
    </row>
    <row r="1259" spans="1:10">
      <c r="A1259" s="25">
        <v>1448</v>
      </c>
      <c r="B1259" s="25" t="s">
        <v>1</v>
      </c>
      <c r="C1259" s="25" t="s">
        <v>12896</v>
      </c>
      <c r="D1259" s="25" t="s">
        <v>12017</v>
      </c>
      <c r="E1259" s="42">
        <v>6383</v>
      </c>
      <c r="F1259" s="24">
        <v>30</v>
      </c>
      <c r="G1259" s="94">
        <v>2.37</v>
      </c>
      <c r="H1259" s="76"/>
      <c r="I1259" s="79">
        <f t="shared" si="39"/>
        <v>0</v>
      </c>
      <c r="J1259" s="78" t="str">
        <f t="shared" si="38"/>
        <v/>
      </c>
    </row>
    <row r="1260" spans="1:10">
      <c r="A1260" s="25">
        <v>1449</v>
      </c>
      <c r="B1260" s="25" t="s">
        <v>1</v>
      </c>
      <c r="C1260" s="25" t="s">
        <v>12895</v>
      </c>
      <c r="D1260" s="25" t="s">
        <v>12894</v>
      </c>
      <c r="E1260" s="42">
        <v>15238</v>
      </c>
      <c r="F1260" s="24">
        <v>5</v>
      </c>
      <c r="G1260" s="94">
        <v>46.6</v>
      </c>
      <c r="H1260" s="76"/>
      <c r="I1260" s="79">
        <f t="shared" si="39"/>
        <v>0</v>
      </c>
      <c r="J1260" s="78" t="str">
        <f t="shared" si="38"/>
        <v/>
      </c>
    </row>
    <row r="1261" spans="1:10">
      <c r="A1261" s="25">
        <v>1450</v>
      </c>
      <c r="B1261" s="25" t="s">
        <v>1</v>
      </c>
      <c r="C1261" s="25" t="s">
        <v>12893</v>
      </c>
      <c r="D1261" s="25" t="s">
        <v>82</v>
      </c>
      <c r="E1261" s="42">
        <v>80352</v>
      </c>
      <c r="F1261" s="24">
        <v>10</v>
      </c>
      <c r="G1261" s="94">
        <v>9.8066666666666666</v>
      </c>
      <c r="H1261" s="76"/>
      <c r="I1261" s="79">
        <f t="shared" si="39"/>
        <v>0</v>
      </c>
      <c r="J1261" s="78" t="str">
        <f t="shared" si="38"/>
        <v/>
      </c>
    </row>
    <row r="1262" spans="1:10">
      <c r="A1262" s="25">
        <v>1451</v>
      </c>
      <c r="B1262" s="25" t="s">
        <v>1</v>
      </c>
      <c r="C1262" s="25" t="s">
        <v>12892</v>
      </c>
      <c r="D1262" s="25" t="s">
        <v>12891</v>
      </c>
      <c r="E1262" s="42">
        <v>1634</v>
      </c>
      <c r="F1262" s="24">
        <v>30</v>
      </c>
      <c r="G1262" s="94">
        <v>21.9</v>
      </c>
      <c r="H1262" s="76"/>
      <c r="I1262" s="79">
        <f t="shared" si="39"/>
        <v>0</v>
      </c>
      <c r="J1262" s="78" t="str">
        <f t="shared" si="38"/>
        <v/>
      </c>
    </row>
    <row r="1263" spans="1:10">
      <c r="A1263" s="25">
        <v>1452</v>
      </c>
      <c r="B1263" s="25" t="s">
        <v>1</v>
      </c>
      <c r="C1263" s="25" t="s">
        <v>12890</v>
      </c>
      <c r="D1263" s="25" t="s">
        <v>2422</v>
      </c>
      <c r="E1263" s="42">
        <v>70854</v>
      </c>
      <c r="F1263" s="24">
        <v>5</v>
      </c>
      <c r="G1263" s="94">
        <v>71.956666666666663</v>
      </c>
      <c r="H1263" s="76"/>
      <c r="I1263" s="79">
        <f t="shared" si="39"/>
        <v>0</v>
      </c>
      <c r="J1263" s="78" t="str">
        <f t="shared" si="38"/>
        <v/>
      </c>
    </row>
    <row r="1264" spans="1:10">
      <c r="A1264" s="25">
        <v>1453</v>
      </c>
      <c r="B1264" s="25" t="s">
        <v>1</v>
      </c>
      <c r="C1264" s="25" t="s">
        <v>12889</v>
      </c>
      <c r="D1264" s="25" t="s">
        <v>2422</v>
      </c>
      <c r="E1264" s="42">
        <v>70854</v>
      </c>
      <c r="F1264" s="24">
        <v>95</v>
      </c>
      <c r="G1264" s="94">
        <v>41.1</v>
      </c>
      <c r="H1264" s="76"/>
      <c r="I1264" s="79">
        <f t="shared" si="39"/>
        <v>0</v>
      </c>
      <c r="J1264" s="78" t="str">
        <f t="shared" si="38"/>
        <v/>
      </c>
    </row>
    <row r="1265" spans="1:10">
      <c r="A1265" s="25">
        <v>1454</v>
      </c>
      <c r="B1265" s="25" t="s">
        <v>1</v>
      </c>
      <c r="C1265" s="25" t="s">
        <v>12888</v>
      </c>
      <c r="D1265" s="25" t="s">
        <v>12885</v>
      </c>
      <c r="E1265" s="42" t="s">
        <v>12884</v>
      </c>
      <c r="F1265" s="24">
        <v>1861</v>
      </c>
      <c r="G1265" s="94">
        <v>15.59</v>
      </c>
      <c r="H1265" s="76"/>
      <c r="I1265" s="79">
        <f t="shared" si="39"/>
        <v>0</v>
      </c>
      <c r="J1265" s="78" t="str">
        <f t="shared" si="38"/>
        <v/>
      </c>
    </row>
    <row r="1266" spans="1:10">
      <c r="A1266" s="25">
        <v>1455</v>
      </c>
      <c r="B1266" s="25" t="s">
        <v>1</v>
      </c>
      <c r="C1266" s="25" t="s">
        <v>2889</v>
      </c>
      <c r="D1266" s="25" t="s">
        <v>12887</v>
      </c>
      <c r="E1266" s="42">
        <v>73134</v>
      </c>
      <c r="F1266" s="24">
        <v>18</v>
      </c>
      <c r="G1266" s="94">
        <v>118.38</v>
      </c>
      <c r="H1266" s="76"/>
      <c r="I1266" s="79">
        <f t="shared" si="39"/>
        <v>0</v>
      </c>
      <c r="J1266" s="78" t="str">
        <f t="shared" si="38"/>
        <v/>
      </c>
    </row>
    <row r="1267" spans="1:10">
      <c r="A1267" s="25">
        <v>1456</v>
      </c>
      <c r="B1267" s="25" t="s">
        <v>1</v>
      </c>
      <c r="C1267" s="25" t="s">
        <v>12886</v>
      </c>
      <c r="D1267" s="25" t="s">
        <v>12885</v>
      </c>
      <c r="E1267" s="42" t="s">
        <v>12884</v>
      </c>
      <c r="F1267" s="24">
        <v>9</v>
      </c>
      <c r="G1267" s="94">
        <v>15.59</v>
      </c>
      <c r="H1267" s="76"/>
      <c r="I1267" s="79">
        <f t="shared" si="39"/>
        <v>0</v>
      </c>
      <c r="J1267" s="78" t="str">
        <f t="shared" si="38"/>
        <v/>
      </c>
    </row>
    <row r="1268" spans="1:10">
      <c r="A1268" s="25">
        <v>1457</v>
      </c>
      <c r="B1268" s="25" t="s">
        <v>1</v>
      </c>
      <c r="C1268" s="25" t="s">
        <v>12883</v>
      </c>
      <c r="D1268" s="25" t="s">
        <v>12882</v>
      </c>
      <c r="E1268" s="42">
        <v>28445</v>
      </c>
      <c r="F1268" s="24">
        <v>16</v>
      </c>
      <c r="G1268" s="94">
        <v>102.9</v>
      </c>
      <c r="H1268" s="76"/>
      <c r="I1268" s="79">
        <f t="shared" si="39"/>
        <v>0</v>
      </c>
      <c r="J1268" s="78" t="str">
        <f t="shared" si="38"/>
        <v/>
      </c>
    </row>
    <row r="1269" spans="1:10">
      <c r="A1269" s="25">
        <v>1458</v>
      </c>
      <c r="B1269" s="25" t="s">
        <v>1</v>
      </c>
      <c r="C1269" s="25" t="s">
        <v>12881</v>
      </c>
      <c r="D1269" s="25" t="s">
        <v>326</v>
      </c>
      <c r="E1269" s="42">
        <v>55972</v>
      </c>
      <c r="F1269" s="24">
        <v>22</v>
      </c>
      <c r="G1269" s="94">
        <v>6.58</v>
      </c>
      <c r="H1269" s="76"/>
      <c r="I1269" s="79">
        <f t="shared" si="39"/>
        <v>0</v>
      </c>
      <c r="J1269" s="78" t="str">
        <f t="shared" si="38"/>
        <v/>
      </c>
    </row>
    <row r="1270" spans="1:10">
      <c r="A1270" s="25">
        <v>1459</v>
      </c>
      <c r="B1270" s="25" t="s">
        <v>1</v>
      </c>
      <c r="C1270" s="25" t="s">
        <v>12880</v>
      </c>
      <c r="D1270" s="25" t="s">
        <v>115</v>
      </c>
      <c r="E1270" s="42">
        <v>57550</v>
      </c>
      <c r="F1270" s="24">
        <v>46</v>
      </c>
      <c r="G1270" s="94">
        <v>475</v>
      </c>
      <c r="H1270" s="76"/>
      <c r="I1270" s="79">
        <f t="shared" si="39"/>
        <v>0</v>
      </c>
      <c r="J1270" s="78" t="str">
        <f t="shared" si="38"/>
        <v/>
      </c>
    </row>
    <row r="1271" spans="1:10">
      <c r="A1271" s="25">
        <v>1460</v>
      </c>
      <c r="B1271" s="25" t="s">
        <v>1</v>
      </c>
      <c r="C1271" s="25" t="s">
        <v>12879</v>
      </c>
      <c r="D1271" s="25" t="s">
        <v>75</v>
      </c>
      <c r="E1271" s="42">
        <v>8118</v>
      </c>
      <c r="F1271" s="24">
        <v>74</v>
      </c>
      <c r="G1271" s="94">
        <v>1.46</v>
      </c>
      <c r="H1271" s="76"/>
      <c r="I1271" s="79">
        <f t="shared" si="39"/>
        <v>0</v>
      </c>
      <c r="J1271" s="78" t="str">
        <f t="shared" si="38"/>
        <v/>
      </c>
    </row>
    <row r="1272" spans="1:10">
      <c r="A1272" s="25">
        <v>1461</v>
      </c>
      <c r="B1272" s="25" t="s">
        <v>1</v>
      </c>
      <c r="C1272" s="25" t="s">
        <v>12878</v>
      </c>
      <c r="D1272" s="25" t="s">
        <v>12877</v>
      </c>
      <c r="E1272" s="42">
        <v>59789</v>
      </c>
      <c r="F1272" s="24">
        <v>26</v>
      </c>
      <c r="G1272" s="94">
        <v>127.8</v>
      </c>
      <c r="H1272" s="76"/>
      <c r="I1272" s="79">
        <f t="shared" si="39"/>
        <v>0</v>
      </c>
      <c r="J1272" s="78" t="str">
        <f t="shared" si="38"/>
        <v/>
      </c>
    </row>
    <row r="1273" spans="1:10">
      <c r="A1273" s="25">
        <v>1462</v>
      </c>
      <c r="B1273" s="25" t="s">
        <v>1</v>
      </c>
      <c r="C1273" s="25" t="s">
        <v>12876</v>
      </c>
      <c r="D1273" s="25" t="s">
        <v>1035</v>
      </c>
      <c r="E1273" s="42">
        <v>17472</v>
      </c>
      <c r="F1273" s="24">
        <v>11</v>
      </c>
      <c r="G1273" s="94">
        <v>144.16999999999999</v>
      </c>
      <c r="H1273" s="76"/>
      <c r="I1273" s="79">
        <f t="shared" si="39"/>
        <v>0</v>
      </c>
      <c r="J1273" s="78" t="str">
        <f t="shared" si="38"/>
        <v/>
      </c>
    </row>
    <row r="1274" spans="1:10">
      <c r="A1274" s="25">
        <v>1463</v>
      </c>
      <c r="B1274" s="25" t="s">
        <v>1</v>
      </c>
      <c r="C1274" s="25" t="s">
        <v>12875</v>
      </c>
      <c r="D1274" s="25" t="s">
        <v>1876</v>
      </c>
      <c r="E1274" s="42" t="s">
        <v>1955</v>
      </c>
      <c r="F1274" s="24">
        <v>5</v>
      </c>
      <c r="G1274" s="94">
        <v>95</v>
      </c>
      <c r="H1274" s="76"/>
      <c r="I1274" s="79">
        <f t="shared" si="39"/>
        <v>0</v>
      </c>
      <c r="J1274" s="78" t="str">
        <f t="shared" si="38"/>
        <v/>
      </c>
    </row>
    <row r="1275" spans="1:10">
      <c r="A1275" s="25">
        <v>1464</v>
      </c>
      <c r="B1275" s="25" t="s">
        <v>1</v>
      </c>
      <c r="C1275" s="25" t="s">
        <v>12874</v>
      </c>
      <c r="D1275" s="25" t="s">
        <v>12873</v>
      </c>
      <c r="E1275" s="42" t="s">
        <v>1955</v>
      </c>
      <c r="F1275" s="24">
        <v>6</v>
      </c>
      <c r="G1275" s="94">
        <v>407.23</v>
      </c>
      <c r="H1275" s="76"/>
      <c r="I1275" s="79">
        <f t="shared" si="39"/>
        <v>0</v>
      </c>
      <c r="J1275" s="78" t="str">
        <f t="shared" si="38"/>
        <v/>
      </c>
    </row>
    <row r="1276" spans="1:10">
      <c r="A1276" s="25">
        <v>1465</v>
      </c>
      <c r="B1276" s="25" t="s">
        <v>1</v>
      </c>
      <c r="C1276" s="25" t="s">
        <v>12872</v>
      </c>
      <c r="D1276" s="25" t="s">
        <v>12871</v>
      </c>
      <c r="E1276" s="42" t="s">
        <v>1955</v>
      </c>
      <c r="F1276" s="24">
        <v>5</v>
      </c>
      <c r="G1276" s="94">
        <v>598</v>
      </c>
      <c r="H1276" s="76"/>
      <c r="I1276" s="79">
        <f t="shared" si="39"/>
        <v>0</v>
      </c>
      <c r="J1276" s="78" t="str">
        <f t="shared" si="38"/>
        <v/>
      </c>
    </row>
    <row r="1277" spans="1:10">
      <c r="A1277" s="25">
        <v>1466</v>
      </c>
      <c r="B1277" s="25" t="s">
        <v>1</v>
      </c>
      <c r="C1277" s="25" t="s">
        <v>12870</v>
      </c>
      <c r="D1277" s="25" t="s">
        <v>2422</v>
      </c>
      <c r="E1277" s="42">
        <v>24692</v>
      </c>
      <c r="F1277" s="24">
        <v>99</v>
      </c>
      <c r="G1277" s="94">
        <v>10.8</v>
      </c>
      <c r="H1277" s="76"/>
      <c r="I1277" s="79">
        <f t="shared" si="39"/>
        <v>0</v>
      </c>
      <c r="J1277" s="78" t="str">
        <f t="shared" si="38"/>
        <v/>
      </c>
    </row>
    <row r="1278" spans="1:10">
      <c r="A1278" s="25">
        <v>1467</v>
      </c>
      <c r="B1278" s="25" t="s">
        <v>1</v>
      </c>
      <c r="C1278" s="25" t="s">
        <v>12869</v>
      </c>
      <c r="D1278" s="25" t="s">
        <v>2422</v>
      </c>
      <c r="E1278" s="42">
        <v>70854</v>
      </c>
      <c r="F1278" s="24">
        <v>9</v>
      </c>
      <c r="G1278" s="94">
        <v>41.766666666666666</v>
      </c>
      <c r="H1278" s="76"/>
      <c r="I1278" s="79">
        <f t="shared" si="39"/>
        <v>0</v>
      </c>
      <c r="J1278" s="78" t="str">
        <f t="shared" si="38"/>
        <v/>
      </c>
    </row>
    <row r="1279" spans="1:10">
      <c r="A1279" s="25">
        <v>1468</v>
      </c>
      <c r="B1279" s="25" t="s">
        <v>1</v>
      </c>
      <c r="C1279" s="25" t="s">
        <v>12868</v>
      </c>
      <c r="D1279" s="25" t="s">
        <v>12867</v>
      </c>
      <c r="E1279" s="42" t="s">
        <v>1955</v>
      </c>
      <c r="F1279" s="24">
        <v>14</v>
      </c>
      <c r="G1279" s="94">
        <v>75</v>
      </c>
      <c r="H1279" s="76"/>
      <c r="I1279" s="79">
        <f t="shared" si="39"/>
        <v>0</v>
      </c>
      <c r="J1279" s="78" t="str">
        <f t="shared" si="38"/>
        <v/>
      </c>
    </row>
    <row r="1280" spans="1:10">
      <c r="A1280" s="25">
        <v>1469</v>
      </c>
      <c r="B1280" s="25" t="s">
        <v>1</v>
      </c>
      <c r="C1280" s="25" t="s">
        <v>11913</v>
      </c>
      <c r="D1280" s="25" t="s">
        <v>51</v>
      </c>
      <c r="E1280" s="42" t="s">
        <v>112</v>
      </c>
      <c r="F1280" s="24">
        <v>158</v>
      </c>
      <c r="G1280" s="94">
        <v>5.66</v>
      </c>
      <c r="H1280" s="76"/>
      <c r="I1280" s="79">
        <f t="shared" si="39"/>
        <v>0</v>
      </c>
      <c r="J1280" s="78" t="str">
        <f t="shared" si="38"/>
        <v/>
      </c>
    </row>
    <row r="1281" spans="1:10">
      <c r="A1281" s="25">
        <v>1470</v>
      </c>
      <c r="B1281" s="25" t="s">
        <v>1</v>
      </c>
      <c r="C1281" s="25" t="s">
        <v>12866</v>
      </c>
      <c r="D1281" s="25" t="s">
        <v>12217</v>
      </c>
      <c r="E1281" s="42" t="s">
        <v>3117</v>
      </c>
      <c r="F1281" s="24">
        <v>56</v>
      </c>
      <c r="G1281" s="94">
        <v>2.7</v>
      </c>
      <c r="H1281" s="76"/>
      <c r="I1281" s="79">
        <f t="shared" si="39"/>
        <v>0</v>
      </c>
      <c r="J1281" s="78" t="str">
        <f t="shared" si="38"/>
        <v/>
      </c>
    </row>
    <row r="1282" spans="1:10">
      <c r="A1282" s="25">
        <v>1471</v>
      </c>
      <c r="B1282" s="25" t="s">
        <v>1</v>
      </c>
      <c r="C1282" s="25" t="s">
        <v>12865</v>
      </c>
      <c r="D1282" s="25" t="s">
        <v>731</v>
      </c>
      <c r="E1282" s="42" t="s">
        <v>112</v>
      </c>
      <c r="F1282" s="24">
        <v>90</v>
      </c>
      <c r="G1282" s="94">
        <v>5.8233333333333333</v>
      </c>
      <c r="H1282" s="76"/>
      <c r="I1282" s="79">
        <f t="shared" si="39"/>
        <v>0</v>
      </c>
      <c r="J1282" s="78" t="str">
        <f t="shared" ref="J1282:J1316" si="40">IF(H:H&gt;G:G, "Above Estimated Unit Price", "")</f>
        <v/>
      </c>
    </row>
    <row r="1283" spans="1:10">
      <c r="A1283" s="25">
        <v>1472</v>
      </c>
      <c r="B1283" s="25" t="s">
        <v>1</v>
      </c>
      <c r="C1283" s="25" t="s">
        <v>12864</v>
      </c>
      <c r="D1283" s="25" t="s">
        <v>1426</v>
      </c>
      <c r="E1283" s="42" t="s">
        <v>112</v>
      </c>
      <c r="F1283" s="24">
        <v>30</v>
      </c>
      <c r="G1283" s="94">
        <v>3.8533333333333331</v>
      </c>
      <c r="H1283" s="76"/>
      <c r="I1283" s="79">
        <f t="shared" ref="I1283:I1317" si="41">H1283*F1283</f>
        <v>0</v>
      </c>
      <c r="J1283" s="78" t="str">
        <f t="shared" si="40"/>
        <v/>
      </c>
    </row>
    <row r="1284" spans="1:10">
      <c r="A1284" s="25">
        <v>1473</v>
      </c>
      <c r="B1284" s="25" t="s">
        <v>1</v>
      </c>
      <c r="C1284" s="25" t="s">
        <v>12863</v>
      </c>
      <c r="D1284" s="25" t="s">
        <v>731</v>
      </c>
      <c r="E1284" s="42" t="s">
        <v>112</v>
      </c>
      <c r="F1284" s="24">
        <v>30</v>
      </c>
      <c r="G1284" s="94">
        <v>3.08</v>
      </c>
      <c r="H1284" s="76"/>
      <c r="I1284" s="79">
        <f t="shared" si="41"/>
        <v>0</v>
      </c>
      <c r="J1284" s="78" t="str">
        <f t="shared" si="40"/>
        <v/>
      </c>
    </row>
    <row r="1285" spans="1:10">
      <c r="A1285" s="25">
        <v>1474</v>
      </c>
      <c r="B1285" s="25" t="s">
        <v>1</v>
      </c>
      <c r="C1285" s="25" t="s">
        <v>12862</v>
      </c>
      <c r="D1285" s="25" t="s">
        <v>731</v>
      </c>
      <c r="E1285" s="42" t="s">
        <v>112</v>
      </c>
      <c r="F1285" s="24">
        <v>50</v>
      </c>
      <c r="G1285" s="94">
        <v>4.6533333333333333</v>
      </c>
      <c r="H1285" s="76"/>
      <c r="I1285" s="79">
        <f t="shared" si="41"/>
        <v>0</v>
      </c>
      <c r="J1285" s="78" t="str">
        <f t="shared" si="40"/>
        <v/>
      </c>
    </row>
    <row r="1286" spans="1:10">
      <c r="A1286" s="25">
        <v>1475</v>
      </c>
      <c r="B1286" s="25" t="s">
        <v>1</v>
      </c>
      <c r="C1286" s="25" t="s">
        <v>12861</v>
      </c>
      <c r="D1286" s="25" t="s">
        <v>1426</v>
      </c>
      <c r="E1286" s="42" t="s">
        <v>112</v>
      </c>
      <c r="F1286" s="24">
        <v>50</v>
      </c>
      <c r="G1286" s="94">
        <v>6.77</v>
      </c>
      <c r="H1286" s="76"/>
      <c r="I1286" s="79">
        <f t="shared" si="41"/>
        <v>0</v>
      </c>
      <c r="J1286" s="78" t="str">
        <f t="shared" si="40"/>
        <v/>
      </c>
    </row>
    <row r="1287" spans="1:10">
      <c r="A1287" s="25">
        <v>1476</v>
      </c>
      <c r="B1287" s="25" t="s">
        <v>1</v>
      </c>
      <c r="C1287" s="25" t="s">
        <v>7270</v>
      </c>
      <c r="D1287" s="25" t="s">
        <v>22</v>
      </c>
      <c r="E1287" s="42" t="s">
        <v>2790</v>
      </c>
      <c r="F1287" s="24">
        <v>20</v>
      </c>
      <c r="G1287" s="94">
        <v>4</v>
      </c>
      <c r="H1287" s="76"/>
      <c r="I1287" s="79">
        <f t="shared" si="41"/>
        <v>0</v>
      </c>
      <c r="J1287" s="78" t="str">
        <f t="shared" si="40"/>
        <v/>
      </c>
    </row>
    <row r="1288" spans="1:10">
      <c r="A1288" s="25">
        <v>1477</v>
      </c>
      <c r="B1288" s="25" t="s">
        <v>1</v>
      </c>
      <c r="C1288" s="25" t="s">
        <v>7270</v>
      </c>
      <c r="D1288" s="25" t="s">
        <v>22</v>
      </c>
      <c r="E1288" s="42" t="s">
        <v>3117</v>
      </c>
      <c r="F1288" s="24">
        <v>1952</v>
      </c>
      <c r="G1288" s="94">
        <v>4</v>
      </c>
      <c r="H1288" s="76"/>
      <c r="I1288" s="79">
        <f t="shared" si="41"/>
        <v>0</v>
      </c>
      <c r="J1288" s="78" t="str">
        <f t="shared" si="40"/>
        <v/>
      </c>
    </row>
    <row r="1289" spans="1:10">
      <c r="A1289" s="25">
        <v>1478</v>
      </c>
      <c r="B1289" s="25" t="s">
        <v>1</v>
      </c>
      <c r="C1289" s="25" t="s">
        <v>7269</v>
      </c>
      <c r="D1289" s="25" t="s">
        <v>22</v>
      </c>
      <c r="E1289" s="42" t="s">
        <v>4260</v>
      </c>
      <c r="F1289" s="24">
        <v>20</v>
      </c>
      <c r="G1289" s="94">
        <v>29.576666666666668</v>
      </c>
      <c r="H1289" s="76"/>
      <c r="I1289" s="79">
        <f t="shared" si="41"/>
        <v>0</v>
      </c>
      <c r="J1289" s="78" t="str">
        <f t="shared" si="40"/>
        <v/>
      </c>
    </row>
    <row r="1290" spans="1:10">
      <c r="A1290" s="25">
        <v>1479</v>
      </c>
      <c r="B1290" s="25" t="s">
        <v>1</v>
      </c>
      <c r="C1290" s="25" t="s">
        <v>7269</v>
      </c>
      <c r="D1290" s="25" t="s">
        <v>22</v>
      </c>
      <c r="E1290" s="42" t="s">
        <v>3117</v>
      </c>
      <c r="F1290" s="24">
        <v>764</v>
      </c>
      <c r="G1290" s="94">
        <v>1.2733333333333332</v>
      </c>
      <c r="H1290" s="76"/>
      <c r="I1290" s="79">
        <f t="shared" si="41"/>
        <v>0</v>
      </c>
      <c r="J1290" s="78" t="str">
        <f t="shared" si="40"/>
        <v/>
      </c>
    </row>
    <row r="1291" spans="1:10">
      <c r="A1291" s="25">
        <v>1480</v>
      </c>
      <c r="B1291" s="25" t="s">
        <v>1</v>
      </c>
      <c r="C1291" s="25" t="s">
        <v>12860</v>
      </c>
      <c r="D1291" s="25" t="s">
        <v>12859</v>
      </c>
      <c r="E1291" s="42">
        <v>83086</v>
      </c>
      <c r="F1291" s="24">
        <v>19</v>
      </c>
      <c r="G1291" s="94">
        <v>7.93</v>
      </c>
      <c r="H1291" s="76"/>
      <c r="I1291" s="79">
        <f t="shared" si="41"/>
        <v>0</v>
      </c>
      <c r="J1291" s="78" t="str">
        <f t="shared" si="40"/>
        <v/>
      </c>
    </row>
    <row r="1292" spans="1:10">
      <c r="A1292" s="25">
        <v>1481</v>
      </c>
      <c r="B1292" s="25" t="s">
        <v>1</v>
      </c>
      <c r="C1292" s="25" t="s">
        <v>12858</v>
      </c>
      <c r="D1292" s="25" t="s">
        <v>2422</v>
      </c>
      <c r="E1292" s="42">
        <v>40920</v>
      </c>
      <c r="F1292" s="24">
        <v>6</v>
      </c>
      <c r="G1292" s="94">
        <v>63.503333333333337</v>
      </c>
      <c r="H1292" s="76"/>
      <c r="I1292" s="79">
        <f t="shared" si="41"/>
        <v>0</v>
      </c>
      <c r="J1292" s="78" t="str">
        <f t="shared" si="40"/>
        <v/>
      </c>
    </row>
    <row r="1293" spans="1:10">
      <c r="A1293" s="25">
        <v>1482</v>
      </c>
      <c r="B1293" s="25" t="s">
        <v>1</v>
      </c>
      <c r="C1293" s="25" t="s">
        <v>12857</v>
      </c>
      <c r="D1293" s="25" t="s">
        <v>2422</v>
      </c>
      <c r="E1293" s="42">
        <v>25583</v>
      </c>
      <c r="F1293" s="24">
        <v>5</v>
      </c>
      <c r="G1293" s="94">
        <v>13.6</v>
      </c>
      <c r="H1293" s="76"/>
      <c r="I1293" s="79">
        <f t="shared" si="41"/>
        <v>0</v>
      </c>
      <c r="J1293" s="78" t="str">
        <f t="shared" si="40"/>
        <v/>
      </c>
    </row>
    <row r="1294" spans="1:10">
      <c r="A1294" s="25">
        <v>1483</v>
      </c>
      <c r="B1294" s="25" t="s">
        <v>1</v>
      </c>
      <c r="C1294" s="25" t="s">
        <v>7261</v>
      </c>
      <c r="D1294" s="25" t="s">
        <v>2422</v>
      </c>
      <c r="E1294" s="42">
        <v>35385</v>
      </c>
      <c r="F1294" s="24">
        <v>5</v>
      </c>
      <c r="G1294" s="94">
        <v>71.66</v>
      </c>
      <c r="H1294" s="76"/>
      <c r="I1294" s="79">
        <f t="shared" si="41"/>
        <v>0</v>
      </c>
      <c r="J1294" s="78" t="str">
        <f t="shared" si="40"/>
        <v/>
      </c>
    </row>
    <row r="1295" spans="1:10">
      <c r="A1295" s="25">
        <v>1484</v>
      </c>
      <c r="B1295" s="25" t="s">
        <v>1</v>
      </c>
      <c r="C1295" s="25" t="s">
        <v>7260</v>
      </c>
      <c r="D1295" s="25" t="s">
        <v>2422</v>
      </c>
      <c r="E1295" s="42">
        <v>50294</v>
      </c>
      <c r="F1295" s="24">
        <v>10</v>
      </c>
      <c r="G1295" s="94">
        <v>20.393333333333334</v>
      </c>
      <c r="H1295" s="76"/>
      <c r="I1295" s="79">
        <f t="shared" si="41"/>
        <v>0</v>
      </c>
      <c r="J1295" s="78" t="str">
        <f t="shared" si="40"/>
        <v/>
      </c>
    </row>
    <row r="1296" spans="1:10">
      <c r="A1296" s="25">
        <v>1485</v>
      </c>
      <c r="B1296" s="25" t="s">
        <v>1</v>
      </c>
      <c r="C1296" s="25" t="s">
        <v>2778</v>
      </c>
      <c r="D1296" s="25" t="s">
        <v>2422</v>
      </c>
      <c r="E1296" s="42">
        <v>50294</v>
      </c>
      <c r="F1296" s="24">
        <v>46</v>
      </c>
      <c r="G1296" s="94">
        <v>13.95</v>
      </c>
      <c r="H1296" s="76"/>
      <c r="I1296" s="79">
        <f t="shared" si="41"/>
        <v>0</v>
      </c>
      <c r="J1296" s="78" t="str">
        <f t="shared" si="40"/>
        <v/>
      </c>
    </row>
    <row r="1297" spans="1:10">
      <c r="A1297" s="25">
        <v>1486</v>
      </c>
      <c r="B1297" s="25" t="s">
        <v>1</v>
      </c>
      <c r="C1297" s="25" t="s">
        <v>12856</v>
      </c>
      <c r="D1297" s="25" t="s">
        <v>343</v>
      </c>
      <c r="E1297" s="42">
        <v>198</v>
      </c>
      <c r="F1297" s="24">
        <v>10</v>
      </c>
      <c r="G1297" s="94">
        <v>36.300000000000004</v>
      </c>
      <c r="H1297" s="76"/>
      <c r="I1297" s="79">
        <f t="shared" si="41"/>
        <v>0</v>
      </c>
      <c r="J1297" s="78" t="str">
        <f t="shared" si="40"/>
        <v/>
      </c>
    </row>
    <row r="1298" spans="1:10">
      <c r="A1298" s="25">
        <v>1487</v>
      </c>
      <c r="B1298" s="25" t="s">
        <v>1</v>
      </c>
      <c r="C1298" s="25" t="s">
        <v>2776</v>
      </c>
      <c r="D1298" s="25" t="s">
        <v>96</v>
      </c>
      <c r="E1298" s="42">
        <v>198</v>
      </c>
      <c r="F1298" s="24">
        <v>20</v>
      </c>
      <c r="G1298" s="94">
        <v>5.1866666666666665</v>
      </c>
      <c r="H1298" s="76"/>
      <c r="I1298" s="79">
        <f t="shared" si="41"/>
        <v>0</v>
      </c>
      <c r="J1298" s="78" t="str">
        <f t="shared" si="40"/>
        <v/>
      </c>
    </row>
    <row r="1299" spans="1:10">
      <c r="A1299" s="25">
        <v>1488</v>
      </c>
      <c r="B1299" s="25" t="s">
        <v>1</v>
      </c>
      <c r="C1299" s="25" t="s">
        <v>12855</v>
      </c>
      <c r="D1299" s="25" t="s">
        <v>354</v>
      </c>
      <c r="E1299" s="42">
        <v>198</v>
      </c>
      <c r="F1299" s="24">
        <v>5</v>
      </c>
      <c r="G1299" s="94">
        <v>26.06</v>
      </c>
      <c r="H1299" s="76"/>
      <c r="I1299" s="79">
        <f t="shared" si="41"/>
        <v>0</v>
      </c>
      <c r="J1299" s="78" t="str">
        <f t="shared" si="40"/>
        <v/>
      </c>
    </row>
    <row r="1300" spans="1:10">
      <c r="A1300" s="25">
        <v>1489</v>
      </c>
      <c r="B1300" s="25" t="s">
        <v>1</v>
      </c>
      <c r="C1300" s="25" t="s">
        <v>2756</v>
      </c>
      <c r="D1300" s="25" t="s">
        <v>75</v>
      </c>
      <c r="E1300" s="42">
        <v>198</v>
      </c>
      <c r="F1300" s="24">
        <v>3394</v>
      </c>
      <c r="G1300" s="94">
        <v>2.4</v>
      </c>
      <c r="H1300" s="76"/>
      <c r="I1300" s="79">
        <f t="shared" si="41"/>
        <v>0</v>
      </c>
      <c r="J1300" s="78" t="str">
        <f t="shared" si="40"/>
        <v/>
      </c>
    </row>
    <row r="1301" spans="1:10">
      <c r="A1301" s="25">
        <v>1490</v>
      </c>
      <c r="B1301" s="25" t="s">
        <v>1</v>
      </c>
      <c r="C1301" s="25" t="s">
        <v>2754</v>
      </c>
      <c r="D1301" s="25" t="s">
        <v>313</v>
      </c>
      <c r="E1301" s="42">
        <v>198</v>
      </c>
      <c r="F1301" s="24">
        <v>8</v>
      </c>
      <c r="G1301" s="94">
        <v>42.61</v>
      </c>
      <c r="H1301" s="76"/>
      <c r="I1301" s="79">
        <f t="shared" si="41"/>
        <v>0</v>
      </c>
      <c r="J1301" s="78" t="str">
        <f t="shared" si="40"/>
        <v/>
      </c>
    </row>
    <row r="1302" spans="1:10">
      <c r="A1302" s="25">
        <v>1491</v>
      </c>
      <c r="B1302" s="25" t="s">
        <v>1</v>
      </c>
      <c r="C1302" s="25" t="s">
        <v>2753</v>
      </c>
      <c r="D1302" s="25" t="s">
        <v>313</v>
      </c>
      <c r="E1302" s="42">
        <v>198</v>
      </c>
      <c r="F1302" s="24">
        <v>8</v>
      </c>
      <c r="G1302" s="94">
        <v>57.23</v>
      </c>
      <c r="H1302" s="76"/>
      <c r="I1302" s="79">
        <f t="shared" si="41"/>
        <v>0</v>
      </c>
      <c r="J1302" s="78" t="str">
        <f t="shared" si="40"/>
        <v/>
      </c>
    </row>
    <row r="1303" spans="1:10">
      <c r="A1303" s="25">
        <v>1492</v>
      </c>
      <c r="B1303" s="25" t="s">
        <v>1</v>
      </c>
      <c r="C1303" s="25" t="s">
        <v>2750</v>
      </c>
      <c r="D1303" s="25" t="s">
        <v>12854</v>
      </c>
      <c r="E1303" s="42">
        <v>198</v>
      </c>
      <c r="F1303" s="24">
        <v>15</v>
      </c>
      <c r="G1303" s="94">
        <v>34.826666666666668</v>
      </c>
      <c r="H1303" s="76"/>
      <c r="I1303" s="79">
        <f t="shared" si="41"/>
        <v>0</v>
      </c>
      <c r="J1303" s="78" t="str">
        <f t="shared" si="40"/>
        <v/>
      </c>
    </row>
    <row r="1304" spans="1:10">
      <c r="A1304" s="25">
        <v>1493</v>
      </c>
      <c r="B1304" s="25" t="s">
        <v>1</v>
      </c>
      <c r="C1304" s="25" t="s">
        <v>2734</v>
      </c>
      <c r="D1304" s="25" t="s">
        <v>569</v>
      </c>
      <c r="E1304" s="42">
        <v>53421</v>
      </c>
      <c r="F1304" s="24">
        <v>161</v>
      </c>
      <c r="G1304" s="94">
        <v>0.46333333333333337</v>
      </c>
      <c r="H1304" s="76"/>
      <c r="I1304" s="79">
        <f t="shared" si="41"/>
        <v>0</v>
      </c>
      <c r="J1304" s="78" t="str">
        <f t="shared" si="40"/>
        <v/>
      </c>
    </row>
    <row r="1305" spans="1:10">
      <c r="A1305" s="25">
        <v>1494</v>
      </c>
      <c r="B1305" s="25" t="s">
        <v>1</v>
      </c>
      <c r="C1305" s="25" t="s">
        <v>2731</v>
      </c>
      <c r="D1305" s="25" t="s">
        <v>569</v>
      </c>
      <c r="E1305" s="42" t="s">
        <v>2725</v>
      </c>
      <c r="F1305" s="24">
        <v>780</v>
      </c>
      <c r="G1305" s="94">
        <v>0.08</v>
      </c>
      <c r="H1305" s="76"/>
      <c r="I1305" s="79">
        <f t="shared" si="41"/>
        <v>0</v>
      </c>
      <c r="J1305" s="78" t="str">
        <f t="shared" si="40"/>
        <v/>
      </c>
    </row>
    <row r="1306" spans="1:10">
      <c r="A1306" s="25">
        <v>1495</v>
      </c>
      <c r="B1306" s="25" t="s">
        <v>1</v>
      </c>
      <c r="C1306" s="25" t="s">
        <v>12853</v>
      </c>
      <c r="D1306" s="25" t="s">
        <v>12852</v>
      </c>
      <c r="E1306" s="42">
        <v>18350</v>
      </c>
      <c r="F1306" s="24">
        <v>5</v>
      </c>
      <c r="G1306" s="94">
        <v>1968</v>
      </c>
      <c r="H1306" s="76"/>
      <c r="I1306" s="79">
        <f t="shared" si="41"/>
        <v>0</v>
      </c>
      <c r="J1306" s="78" t="str">
        <f t="shared" si="40"/>
        <v/>
      </c>
    </row>
    <row r="1307" spans="1:10">
      <c r="A1307" s="25">
        <v>1496</v>
      </c>
      <c r="B1307" s="25" t="s">
        <v>1</v>
      </c>
      <c r="C1307" s="25" t="s">
        <v>12851</v>
      </c>
      <c r="D1307" s="25" t="s">
        <v>12850</v>
      </c>
      <c r="E1307" s="42">
        <v>26769</v>
      </c>
      <c r="F1307" s="24">
        <v>37</v>
      </c>
      <c r="G1307" s="94">
        <v>3.22</v>
      </c>
      <c r="H1307" s="76"/>
      <c r="I1307" s="79">
        <f t="shared" si="41"/>
        <v>0</v>
      </c>
      <c r="J1307" s="78" t="str">
        <f t="shared" si="40"/>
        <v/>
      </c>
    </row>
    <row r="1308" spans="1:10">
      <c r="A1308" s="25">
        <v>1497</v>
      </c>
      <c r="B1308" s="25" t="s">
        <v>1</v>
      </c>
      <c r="C1308" s="25" t="s">
        <v>12849</v>
      </c>
      <c r="D1308" s="25" t="s">
        <v>172</v>
      </c>
      <c r="E1308" s="42">
        <v>28986</v>
      </c>
      <c r="F1308" s="24">
        <v>50</v>
      </c>
      <c r="G1308" s="94">
        <v>6.5166666666666666</v>
      </c>
      <c r="H1308" s="76"/>
      <c r="I1308" s="79">
        <f t="shared" si="41"/>
        <v>0</v>
      </c>
      <c r="J1308" s="78" t="str">
        <f t="shared" si="40"/>
        <v/>
      </c>
    </row>
    <row r="1309" spans="1:10">
      <c r="A1309" s="25">
        <v>1498</v>
      </c>
      <c r="B1309" s="25" t="s">
        <v>1</v>
      </c>
      <c r="C1309" s="25" t="s">
        <v>12848</v>
      </c>
      <c r="D1309" s="25" t="s">
        <v>1003</v>
      </c>
      <c r="E1309" s="42" t="s">
        <v>12734</v>
      </c>
      <c r="F1309" s="24">
        <v>98</v>
      </c>
      <c r="G1309" s="94">
        <v>5</v>
      </c>
      <c r="H1309" s="76"/>
      <c r="I1309" s="79">
        <f t="shared" si="41"/>
        <v>0</v>
      </c>
      <c r="J1309" s="78" t="str">
        <f t="shared" si="40"/>
        <v/>
      </c>
    </row>
    <row r="1310" spans="1:10">
      <c r="A1310" s="25">
        <v>1499</v>
      </c>
      <c r="B1310" s="25" t="s">
        <v>1</v>
      </c>
      <c r="C1310" s="25" t="s">
        <v>12847</v>
      </c>
      <c r="D1310" s="25" t="s">
        <v>612</v>
      </c>
      <c r="E1310" s="42">
        <v>80070</v>
      </c>
      <c r="F1310" s="24">
        <v>117</v>
      </c>
      <c r="G1310" s="94">
        <v>6.580000000000001</v>
      </c>
      <c r="H1310" s="76"/>
      <c r="I1310" s="79">
        <f t="shared" si="41"/>
        <v>0</v>
      </c>
      <c r="J1310" s="78" t="str">
        <f t="shared" si="40"/>
        <v/>
      </c>
    </row>
    <row r="1311" spans="1:10">
      <c r="A1311" s="25">
        <v>1500</v>
      </c>
      <c r="B1311" s="25" t="s">
        <v>1</v>
      </c>
      <c r="C1311" s="25" t="s">
        <v>2687</v>
      </c>
      <c r="D1311" s="25" t="s">
        <v>12230</v>
      </c>
      <c r="E1311" s="42">
        <v>13520</v>
      </c>
      <c r="F1311" s="24">
        <v>6</v>
      </c>
      <c r="G1311" s="94">
        <v>96.97</v>
      </c>
      <c r="H1311" s="76"/>
      <c r="I1311" s="79">
        <f t="shared" si="41"/>
        <v>0</v>
      </c>
      <c r="J1311" s="78" t="str">
        <f t="shared" si="40"/>
        <v/>
      </c>
    </row>
    <row r="1312" spans="1:10">
      <c r="A1312" s="25">
        <v>1501</v>
      </c>
      <c r="B1312" s="25" t="s">
        <v>1</v>
      </c>
      <c r="C1312" s="25" t="s">
        <v>12846</v>
      </c>
      <c r="D1312" s="25" t="s">
        <v>12841</v>
      </c>
      <c r="E1312" s="42" t="s">
        <v>33</v>
      </c>
      <c r="F1312" s="24">
        <v>12</v>
      </c>
      <c r="G1312" s="94">
        <v>90.38</v>
      </c>
      <c r="H1312" s="76"/>
      <c r="I1312" s="79">
        <f t="shared" si="41"/>
        <v>0</v>
      </c>
      <c r="J1312" s="78" t="str">
        <f t="shared" si="40"/>
        <v/>
      </c>
    </row>
    <row r="1313" spans="1:10">
      <c r="A1313" s="25">
        <v>1502</v>
      </c>
      <c r="B1313" s="25" t="s">
        <v>1</v>
      </c>
      <c r="C1313" s="25" t="s">
        <v>12845</v>
      </c>
      <c r="D1313" s="25" t="s">
        <v>12844</v>
      </c>
      <c r="E1313" s="42" t="s">
        <v>33</v>
      </c>
      <c r="F1313" s="24">
        <v>14</v>
      </c>
      <c r="G1313" s="94">
        <v>317.52</v>
      </c>
      <c r="H1313" s="76"/>
      <c r="I1313" s="79">
        <f t="shared" si="41"/>
        <v>0</v>
      </c>
      <c r="J1313" s="78" t="str">
        <f t="shared" si="40"/>
        <v/>
      </c>
    </row>
    <row r="1314" spans="1:10">
      <c r="A1314" s="25">
        <v>1503</v>
      </c>
      <c r="B1314" s="25" t="s">
        <v>1</v>
      </c>
      <c r="C1314" s="25" t="s">
        <v>12843</v>
      </c>
      <c r="D1314" s="25" t="s">
        <v>12841</v>
      </c>
      <c r="E1314" s="42" t="s">
        <v>33</v>
      </c>
      <c r="F1314" s="24">
        <v>9</v>
      </c>
      <c r="G1314" s="94">
        <v>728.41</v>
      </c>
      <c r="H1314" s="76"/>
      <c r="I1314" s="79">
        <f t="shared" si="41"/>
        <v>0</v>
      </c>
      <c r="J1314" s="78" t="str">
        <f t="shared" si="40"/>
        <v/>
      </c>
    </row>
    <row r="1315" spans="1:10">
      <c r="A1315" s="25">
        <v>1504</v>
      </c>
      <c r="B1315" s="25" t="s">
        <v>1</v>
      </c>
      <c r="C1315" s="25" t="s">
        <v>12842</v>
      </c>
      <c r="D1315" s="25" t="s">
        <v>12841</v>
      </c>
      <c r="E1315" s="42" t="s">
        <v>33</v>
      </c>
      <c r="F1315" s="24">
        <v>5</v>
      </c>
      <c r="G1315" s="94">
        <v>1605.4</v>
      </c>
      <c r="H1315" s="76"/>
      <c r="I1315" s="79">
        <f t="shared" si="41"/>
        <v>0</v>
      </c>
      <c r="J1315" s="78" t="str">
        <f t="shared" si="40"/>
        <v/>
      </c>
    </row>
    <row r="1316" spans="1:10">
      <c r="A1316" s="25">
        <v>1505</v>
      </c>
      <c r="B1316" s="25" t="s">
        <v>1</v>
      </c>
      <c r="C1316" s="25" t="s">
        <v>12840</v>
      </c>
      <c r="D1316" s="25" t="s">
        <v>12839</v>
      </c>
      <c r="E1316" s="42" t="s">
        <v>33</v>
      </c>
      <c r="F1316" s="24">
        <v>12</v>
      </c>
      <c r="G1316" s="94">
        <v>485</v>
      </c>
      <c r="H1316" s="76"/>
      <c r="I1316" s="79">
        <f t="shared" si="41"/>
        <v>0</v>
      </c>
      <c r="J1316" s="78" t="str">
        <f t="shared" si="40"/>
        <v/>
      </c>
    </row>
    <row r="1317" spans="1:10">
      <c r="A1317" s="25">
        <v>1506</v>
      </c>
      <c r="B1317" s="25" t="s">
        <v>1</v>
      </c>
      <c r="C1317" s="25" t="s">
        <v>2673</v>
      </c>
      <c r="D1317" s="25" t="s">
        <v>12838</v>
      </c>
      <c r="E1317" s="42">
        <v>6980</v>
      </c>
      <c r="F1317" s="24">
        <v>8</v>
      </c>
      <c r="G1317" s="94">
        <v>635.79333333333341</v>
      </c>
      <c r="H1317" s="76"/>
      <c r="I1317" s="79">
        <f t="shared" si="41"/>
        <v>0</v>
      </c>
      <c r="J1317" s="78" t="str">
        <f>IF(H:H&gt;G:G, "Above Estimated Unit Price", "")</f>
        <v/>
      </c>
    </row>
    <row r="1318" spans="1:10">
      <c r="G1318" s="94">
        <f>SUMPRODUCT(F2:F1317,G2:G1317)</f>
        <v>6421891.2123166732</v>
      </c>
      <c r="I1318" s="106">
        <f>SUM(I2:I1317)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2:J44"/>
  <sheetViews>
    <sheetView topLeftCell="A2" zoomScale="80" zoomScaleNormal="80" workbookViewId="0">
      <pane ySplit="1" topLeftCell="A19" activePane="bottomLeft" state="frozen"/>
      <selection activeCell="A2" sqref="A2"/>
      <selection pane="bottomLeft" activeCell="G44" sqref="G44"/>
    </sheetView>
  </sheetViews>
  <sheetFormatPr defaultRowHeight="15"/>
  <cols>
    <col min="1" max="1" width="10.28515625" style="19" bestFit="1" customWidth="1"/>
    <col min="2" max="2" width="8.85546875" style="19" bestFit="1" customWidth="1"/>
    <col min="3" max="3" width="16.7109375" style="19" bestFit="1" customWidth="1"/>
    <col min="4" max="4" width="52.140625" style="19" bestFit="1" customWidth="1"/>
    <col min="5" max="5" width="10.28515625" style="19" bestFit="1" customWidth="1"/>
    <col min="6" max="6" width="22.85546875" style="19" bestFit="1" customWidth="1"/>
    <col min="7" max="7" width="18.85546875" style="57" bestFit="1" customWidth="1"/>
    <col min="8" max="9" width="16.7109375" style="91" customWidth="1"/>
    <col min="10" max="10" width="26" style="91" customWidth="1"/>
    <col min="11" max="16384" width="9.140625" style="19"/>
  </cols>
  <sheetData>
    <row r="2" spans="1:10" ht="25.5">
      <c r="A2" s="69" t="s">
        <v>2656</v>
      </c>
      <c r="B2" s="69" t="s">
        <v>0</v>
      </c>
      <c r="C2" s="69" t="s">
        <v>2655</v>
      </c>
      <c r="D2" s="69" t="s">
        <v>2654</v>
      </c>
      <c r="E2" s="70" t="s">
        <v>2653</v>
      </c>
      <c r="F2" s="69" t="s">
        <v>14050</v>
      </c>
      <c r="G2" s="71" t="s">
        <v>14051</v>
      </c>
      <c r="H2" s="71" t="s">
        <v>14052</v>
      </c>
      <c r="I2" s="69" t="s">
        <v>14053</v>
      </c>
      <c r="J2" s="69" t="s">
        <v>14054</v>
      </c>
    </row>
    <row r="3" spans="1:10">
      <c r="A3" s="22">
        <v>1</v>
      </c>
      <c r="B3" s="22" t="s">
        <v>14019</v>
      </c>
      <c r="C3" s="22" t="s">
        <v>12595</v>
      </c>
      <c r="D3" s="22" t="s">
        <v>5407</v>
      </c>
      <c r="E3" s="22">
        <v>80254</v>
      </c>
      <c r="F3" s="22">
        <v>5</v>
      </c>
      <c r="G3" s="56">
        <v>623.71</v>
      </c>
      <c r="H3" s="76"/>
      <c r="I3" s="79">
        <f>H3*F3</f>
        <v>0</v>
      </c>
      <c r="J3" s="78" t="str">
        <f>IF(H:H&gt;G:G, "Above Estimated Unit Price", "")</f>
        <v/>
      </c>
    </row>
    <row r="4" spans="1:10">
      <c r="A4" s="22">
        <v>2</v>
      </c>
      <c r="B4" s="22" t="s">
        <v>14019</v>
      </c>
      <c r="C4" s="22" t="s">
        <v>12590</v>
      </c>
      <c r="D4" s="22" t="s">
        <v>14049</v>
      </c>
      <c r="E4" s="22">
        <v>80254</v>
      </c>
      <c r="F4" s="22">
        <v>24</v>
      </c>
      <c r="G4" s="56">
        <v>42.85</v>
      </c>
      <c r="H4" s="76"/>
      <c r="I4" s="79">
        <f t="shared" ref="I4:I43" si="0">H4*F4</f>
        <v>0</v>
      </c>
      <c r="J4" s="78" t="str">
        <f t="shared" ref="J4:J43" si="1">IF(H:H&gt;G:G, "Above Estimated Unit Price", "")</f>
        <v/>
      </c>
    </row>
    <row r="5" spans="1:10">
      <c r="A5" s="22">
        <v>3</v>
      </c>
      <c r="B5" s="22" t="s">
        <v>14019</v>
      </c>
      <c r="C5" s="22" t="s">
        <v>14048</v>
      </c>
      <c r="D5" s="22" t="s">
        <v>14047</v>
      </c>
      <c r="E5" s="22">
        <v>80254</v>
      </c>
      <c r="F5" s="22">
        <v>5</v>
      </c>
      <c r="G5" s="56">
        <v>1804.75</v>
      </c>
      <c r="H5" s="76"/>
      <c r="I5" s="79">
        <f t="shared" si="0"/>
        <v>0</v>
      </c>
      <c r="J5" s="78" t="str">
        <f t="shared" si="1"/>
        <v/>
      </c>
    </row>
    <row r="6" spans="1:10">
      <c r="A6" s="22">
        <v>4</v>
      </c>
      <c r="B6" s="22" t="s">
        <v>14019</v>
      </c>
      <c r="C6" s="22" t="s">
        <v>12583</v>
      </c>
      <c r="D6" s="22" t="s">
        <v>2693</v>
      </c>
      <c r="E6" s="22">
        <v>80254</v>
      </c>
      <c r="F6" s="22">
        <v>5</v>
      </c>
      <c r="G6" s="56">
        <v>193.48</v>
      </c>
      <c r="H6" s="76"/>
      <c r="I6" s="79">
        <f t="shared" si="0"/>
        <v>0</v>
      </c>
      <c r="J6" s="78" t="str">
        <f t="shared" si="1"/>
        <v/>
      </c>
    </row>
    <row r="7" spans="1:10">
      <c r="A7" s="22">
        <v>5</v>
      </c>
      <c r="B7" s="22" t="s">
        <v>14019</v>
      </c>
      <c r="C7" s="22" t="s">
        <v>14046</v>
      </c>
      <c r="D7" s="22" t="s">
        <v>6627</v>
      </c>
      <c r="E7" s="22">
        <v>80254</v>
      </c>
      <c r="F7" s="22">
        <v>24</v>
      </c>
      <c r="G7" s="56">
        <v>28.05</v>
      </c>
      <c r="H7" s="76"/>
      <c r="I7" s="79">
        <f t="shared" si="0"/>
        <v>0</v>
      </c>
      <c r="J7" s="78" t="str">
        <f t="shared" si="1"/>
        <v/>
      </c>
    </row>
    <row r="8" spans="1:10">
      <c r="A8" s="22">
        <v>6</v>
      </c>
      <c r="B8" s="22" t="s">
        <v>14019</v>
      </c>
      <c r="C8" s="22" t="s">
        <v>14045</v>
      </c>
      <c r="D8" s="22" t="s">
        <v>14044</v>
      </c>
      <c r="E8" s="22">
        <v>6848</v>
      </c>
      <c r="F8" s="22">
        <v>5</v>
      </c>
      <c r="G8" s="56">
        <v>5200.7700000000004</v>
      </c>
      <c r="H8" s="76"/>
      <c r="I8" s="79">
        <f t="shared" si="0"/>
        <v>0</v>
      </c>
      <c r="J8" s="78" t="str">
        <f t="shared" si="1"/>
        <v/>
      </c>
    </row>
    <row r="9" spans="1:10">
      <c r="A9" s="22">
        <v>7</v>
      </c>
      <c r="B9" s="22" t="s">
        <v>14019</v>
      </c>
      <c r="C9" s="55" t="s">
        <v>12536</v>
      </c>
      <c r="D9" s="22" t="s">
        <v>14043</v>
      </c>
      <c r="E9" s="22">
        <v>80254</v>
      </c>
      <c r="F9" s="22">
        <v>5</v>
      </c>
      <c r="G9" s="56">
        <v>270.85000000000002</v>
      </c>
      <c r="H9" s="76"/>
      <c r="I9" s="79">
        <f t="shared" si="0"/>
        <v>0</v>
      </c>
      <c r="J9" s="78" t="str">
        <f t="shared" si="1"/>
        <v/>
      </c>
    </row>
    <row r="10" spans="1:10">
      <c r="A10" s="22">
        <v>8</v>
      </c>
      <c r="B10" s="22" t="s">
        <v>14019</v>
      </c>
      <c r="C10" s="22" t="s">
        <v>12534</v>
      </c>
      <c r="D10" s="22" t="s">
        <v>14042</v>
      </c>
      <c r="E10" s="22">
        <v>80254</v>
      </c>
      <c r="F10" s="22">
        <v>5</v>
      </c>
      <c r="G10" s="56">
        <v>237.94</v>
      </c>
      <c r="H10" s="76"/>
      <c r="I10" s="79">
        <f t="shared" si="0"/>
        <v>0</v>
      </c>
      <c r="J10" s="78" t="str">
        <f t="shared" si="1"/>
        <v/>
      </c>
    </row>
    <row r="11" spans="1:10">
      <c r="A11" s="22">
        <v>9</v>
      </c>
      <c r="B11" s="22" t="s">
        <v>14019</v>
      </c>
      <c r="C11" s="22">
        <v>6350</v>
      </c>
      <c r="D11" s="22" t="s">
        <v>14041</v>
      </c>
      <c r="E11" s="22">
        <v>9033</v>
      </c>
      <c r="F11" s="22">
        <v>5</v>
      </c>
      <c r="G11" s="56">
        <v>450</v>
      </c>
      <c r="H11" s="76"/>
      <c r="I11" s="79">
        <f t="shared" si="0"/>
        <v>0</v>
      </c>
      <c r="J11" s="78" t="str">
        <f t="shared" si="1"/>
        <v/>
      </c>
    </row>
    <row r="12" spans="1:10">
      <c r="A12" s="22">
        <v>10</v>
      </c>
      <c r="B12" s="22" t="s">
        <v>14019</v>
      </c>
      <c r="C12" s="22">
        <v>6393</v>
      </c>
      <c r="D12" s="22" t="s">
        <v>14040</v>
      </c>
      <c r="E12" s="22">
        <v>9033</v>
      </c>
      <c r="F12" s="22">
        <v>5</v>
      </c>
      <c r="G12" s="56">
        <v>210</v>
      </c>
      <c r="H12" s="76"/>
      <c r="I12" s="79">
        <f t="shared" si="0"/>
        <v>0</v>
      </c>
      <c r="J12" s="78" t="str">
        <f t="shared" si="1"/>
        <v/>
      </c>
    </row>
    <row r="13" spans="1:10">
      <c r="A13" s="22">
        <v>11</v>
      </c>
      <c r="B13" s="22" t="s">
        <v>14019</v>
      </c>
      <c r="C13" s="22">
        <v>67542</v>
      </c>
      <c r="D13" s="22" t="s">
        <v>2777</v>
      </c>
      <c r="E13" s="22">
        <v>80254</v>
      </c>
      <c r="F13" s="22">
        <v>5</v>
      </c>
      <c r="G13" s="56">
        <v>28.88</v>
      </c>
      <c r="H13" s="76"/>
      <c r="I13" s="79">
        <f t="shared" si="0"/>
        <v>0</v>
      </c>
      <c r="J13" s="78" t="str">
        <f t="shared" si="1"/>
        <v/>
      </c>
    </row>
    <row r="14" spans="1:10">
      <c r="A14" s="22">
        <v>12</v>
      </c>
      <c r="B14" s="22" t="s">
        <v>14019</v>
      </c>
      <c r="C14" s="22" t="s">
        <v>12500</v>
      </c>
      <c r="D14" s="22" t="s">
        <v>14039</v>
      </c>
      <c r="E14" s="22">
        <v>80254</v>
      </c>
      <c r="F14" s="22">
        <v>5</v>
      </c>
      <c r="G14" s="56">
        <v>233.01</v>
      </c>
      <c r="H14" s="76"/>
      <c r="I14" s="79">
        <f t="shared" si="0"/>
        <v>0</v>
      </c>
      <c r="J14" s="78" t="str">
        <f t="shared" si="1"/>
        <v/>
      </c>
    </row>
    <row r="15" spans="1:10">
      <c r="A15" s="22">
        <v>13</v>
      </c>
      <c r="B15" s="22" t="s">
        <v>14019</v>
      </c>
      <c r="C15" s="22">
        <v>73648</v>
      </c>
      <c r="D15" s="22" t="s">
        <v>14038</v>
      </c>
      <c r="E15" s="22">
        <v>80254</v>
      </c>
      <c r="F15" s="22">
        <v>5</v>
      </c>
      <c r="G15" s="56">
        <v>38.82</v>
      </c>
      <c r="H15" s="76"/>
      <c r="I15" s="79">
        <f t="shared" si="0"/>
        <v>0</v>
      </c>
      <c r="J15" s="78" t="str">
        <f t="shared" si="1"/>
        <v/>
      </c>
    </row>
    <row r="16" spans="1:10">
      <c r="A16" s="22">
        <v>14</v>
      </c>
      <c r="B16" s="22" t="s">
        <v>14019</v>
      </c>
      <c r="C16" s="22">
        <v>73810</v>
      </c>
      <c r="D16" s="22" t="s">
        <v>4495</v>
      </c>
      <c r="E16" s="22">
        <v>80254</v>
      </c>
      <c r="F16" s="22">
        <v>8</v>
      </c>
      <c r="G16" s="56">
        <v>12.33</v>
      </c>
      <c r="H16" s="76"/>
      <c r="I16" s="79">
        <f t="shared" si="0"/>
        <v>0</v>
      </c>
      <c r="J16" s="78" t="str">
        <f t="shared" si="1"/>
        <v/>
      </c>
    </row>
    <row r="17" spans="1:10">
      <c r="A17" s="22">
        <v>15</v>
      </c>
      <c r="B17" s="22" t="s">
        <v>14019</v>
      </c>
      <c r="C17" s="22">
        <v>74389</v>
      </c>
      <c r="D17" s="22" t="s">
        <v>4495</v>
      </c>
      <c r="E17" s="22">
        <v>80254</v>
      </c>
      <c r="F17" s="22">
        <v>24</v>
      </c>
      <c r="G17" s="56">
        <v>5</v>
      </c>
      <c r="H17" s="76"/>
      <c r="I17" s="79">
        <f t="shared" si="0"/>
        <v>0</v>
      </c>
      <c r="J17" s="78" t="str">
        <f t="shared" si="1"/>
        <v/>
      </c>
    </row>
    <row r="18" spans="1:10">
      <c r="A18" s="22">
        <v>16</v>
      </c>
      <c r="B18" s="22" t="s">
        <v>14019</v>
      </c>
      <c r="C18" s="22">
        <v>75444</v>
      </c>
      <c r="D18" s="22" t="s">
        <v>6683</v>
      </c>
      <c r="E18" s="22">
        <v>80254</v>
      </c>
      <c r="F18" s="22">
        <v>5</v>
      </c>
      <c r="G18" s="56">
        <v>80.22</v>
      </c>
      <c r="H18" s="76"/>
      <c r="I18" s="79">
        <f t="shared" si="0"/>
        <v>0</v>
      </c>
      <c r="J18" s="78" t="str">
        <f t="shared" si="1"/>
        <v/>
      </c>
    </row>
    <row r="19" spans="1:10">
      <c r="A19" s="22">
        <v>17</v>
      </c>
      <c r="B19" s="22" t="s">
        <v>14019</v>
      </c>
      <c r="C19" s="22">
        <v>76788</v>
      </c>
      <c r="D19" s="22" t="s">
        <v>6648</v>
      </c>
      <c r="E19" s="22">
        <v>80254</v>
      </c>
      <c r="F19" s="22">
        <v>5</v>
      </c>
      <c r="G19" s="56">
        <v>34.85</v>
      </c>
      <c r="H19" s="76"/>
      <c r="I19" s="79">
        <f t="shared" si="0"/>
        <v>0</v>
      </c>
      <c r="J19" s="78" t="str">
        <f t="shared" si="1"/>
        <v/>
      </c>
    </row>
    <row r="20" spans="1:10">
      <c r="A20" s="22">
        <v>18</v>
      </c>
      <c r="B20" s="22" t="s">
        <v>14019</v>
      </c>
      <c r="C20" s="22" t="s">
        <v>12488</v>
      </c>
      <c r="D20" s="22" t="s">
        <v>14037</v>
      </c>
      <c r="E20" s="22">
        <v>72914</v>
      </c>
      <c r="F20" s="22">
        <v>5</v>
      </c>
      <c r="G20" s="56">
        <v>199.38</v>
      </c>
      <c r="H20" s="76"/>
      <c r="I20" s="79">
        <f t="shared" si="0"/>
        <v>0</v>
      </c>
      <c r="J20" s="78" t="str">
        <f t="shared" si="1"/>
        <v/>
      </c>
    </row>
    <row r="21" spans="1:10">
      <c r="A21" s="22">
        <v>19</v>
      </c>
      <c r="B21" s="22" t="s">
        <v>14019</v>
      </c>
      <c r="C21" s="22" t="s">
        <v>12428</v>
      </c>
      <c r="D21" s="22" t="s">
        <v>14036</v>
      </c>
      <c r="E21" s="22">
        <v>24975</v>
      </c>
      <c r="F21" s="22">
        <v>5</v>
      </c>
      <c r="G21" s="56">
        <v>36.17</v>
      </c>
      <c r="H21" s="76"/>
      <c r="I21" s="79">
        <f t="shared" si="0"/>
        <v>0</v>
      </c>
      <c r="J21" s="78" t="str">
        <f t="shared" si="1"/>
        <v/>
      </c>
    </row>
    <row r="22" spans="1:10">
      <c r="A22" s="22">
        <v>20</v>
      </c>
      <c r="B22" s="22" t="s">
        <v>14019</v>
      </c>
      <c r="C22" s="22" t="s">
        <v>12417</v>
      </c>
      <c r="D22" s="22" t="s">
        <v>6313</v>
      </c>
      <c r="E22" s="22" t="s">
        <v>12110</v>
      </c>
      <c r="F22" s="22">
        <v>5</v>
      </c>
      <c r="G22" s="56">
        <v>86.26</v>
      </c>
      <c r="H22" s="76"/>
      <c r="I22" s="79">
        <f t="shared" si="0"/>
        <v>0</v>
      </c>
      <c r="J22" s="78" t="str">
        <f t="shared" si="1"/>
        <v/>
      </c>
    </row>
    <row r="23" spans="1:10">
      <c r="A23" s="22">
        <v>21</v>
      </c>
      <c r="B23" s="22" t="s">
        <v>14019</v>
      </c>
      <c r="C23" s="22" t="s">
        <v>12290</v>
      </c>
      <c r="D23" s="22" t="s">
        <v>6435</v>
      </c>
      <c r="E23" s="22" t="s">
        <v>12288</v>
      </c>
      <c r="F23" s="22">
        <v>12</v>
      </c>
      <c r="G23" s="56">
        <v>35</v>
      </c>
      <c r="H23" s="76"/>
      <c r="I23" s="79">
        <f t="shared" si="0"/>
        <v>0</v>
      </c>
      <c r="J23" s="78" t="str">
        <f t="shared" si="1"/>
        <v/>
      </c>
    </row>
    <row r="24" spans="1:10">
      <c r="A24" s="22">
        <v>22</v>
      </c>
      <c r="B24" s="22" t="s">
        <v>14019</v>
      </c>
      <c r="C24" s="22" t="s">
        <v>14035</v>
      </c>
      <c r="D24" s="22" t="s">
        <v>5151</v>
      </c>
      <c r="E24" s="22">
        <v>24692</v>
      </c>
      <c r="F24" s="22">
        <v>5</v>
      </c>
      <c r="G24" s="56">
        <v>673.95</v>
      </c>
      <c r="H24" s="76"/>
      <c r="I24" s="79">
        <f t="shared" si="0"/>
        <v>0</v>
      </c>
      <c r="J24" s="78" t="str">
        <f t="shared" si="1"/>
        <v/>
      </c>
    </row>
    <row r="25" spans="1:10">
      <c r="A25" s="22">
        <v>23</v>
      </c>
      <c r="B25" s="22" t="s">
        <v>14019</v>
      </c>
      <c r="C25" s="22" t="s">
        <v>12189</v>
      </c>
      <c r="D25" s="22" t="s">
        <v>14034</v>
      </c>
      <c r="E25" s="22">
        <v>9033</v>
      </c>
      <c r="F25" s="22">
        <v>5</v>
      </c>
      <c r="G25" s="56">
        <v>137.65</v>
      </c>
      <c r="H25" s="76"/>
      <c r="I25" s="79">
        <f t="shared" si="0"/>
        <v>0</v>
      </c>
      <c r="J25" s="78" t="str">
        <f t="shared" si="1"/>
        <v/>
      </c>
    </row>
    <row r="26" spans="1:10">
      <c r="A26" s="22">
        <v>24</v>
      </c>
      <c r="B26" s="22" t="s">
        <v>14019</v>
      </c>
      <c r="C26" s="22" t="s">
        <v>12185</v>
      </c>
      <c r="D26" s="22" t="s">
        <v>14033</v>
      </c>
      <c r="E26" s="22">
        <v>9033</v>
      </c>
      <c r="F26" s="22">
        <v>5</v>
      </c>
      <c r="G26" s="56">
        <v>143.61000000000001</v>
      </c>
      <c r="H26" s="76"/>
      <c r="I26" s="79">
        <f t="shared" si="0"/>
        <v>0</v>
      </c>
      <c r="J26" s="78" t="str">
        <f t="shared" si="1"/>
        <v/>
      </c>
    </row>
    <row r="27" spans="1:10">
      <c r="A27" s="22">
        <v>25</v>
      </c>
      <c r="B27" s="22" t="s">
        <v>14019</v>
      </c>
      <c r="C27" s="22" t="s">
        <v>12183</v>
      </c>
      <c r="D27" s="22" t="s">
        <v>14032</v>
      </c>
      <c r="E27" s="22">
        <v>9033</v>
      </c>
      <c r="F27" s="22">
        <v>5</v>
      </c>
      <c r="G27" s="56">
        <v>174</v>
      </c>
      <c r="H27" s="76"/>
      <c r="I27" s="79">
        <f t="shared" si="0"/>
        <v>0</v>
      </c>
      <c r="J27" s="78" t="str">
        <f t="shared" si="1"/>
        <v/>
      </c>
    </row>
    <row r="28" spans="1:10">
      <c r="A28" s="22">
        <v>26</v>
      </c>
      <c r="B28" s="22" t="s">
        <v>14019</v>
      </c>
      <c r="C28" s="22" t="s">
        <v>14031</v>
      </c>
      <c r="D28" s="22" t="s">
        <v>14030</v>
      </c>
      <c r="E28" s="22">
        <v>80254</v>
      </c>
      <c r="F28" s="22">
        <v>24</v>
      </c>
      <c r="G28" s="56">
        <v>309.74</v>
      </c>
      <c r="H28" s="76"/>
      <c r="I28" s="79">
        <f t="shared" si="0"/>
        <v>0</v>
      </c>
      <c r="J28" s="78" t="str">
        <f t="shared" si="1"/>
        <v/>
      </c>
    </row>
    <row r="29" spans="1:10">
      <c r="A29" s="22">
        <v>27</v>
      </c>
      <c r="B29" s="22" t="s">
        <v>14019</v>
      </c>
      <c r="C29" s="22" t="s">
        <v>14029</v>
      </c>
      <c r="D29" s="22" t="s">
        <v>2777</v>
      </c>
      <c r="E29" s="22">
        <v>80254</v>
      </c>
      <c r="F29" s="22">
        <v>12</v>
      </c>
      <c r="G29" s="56">
        <v>146.75</v>
      </c>
      <c r="H29" s="76"/>
      <c r="I29" s="79">
        <f t="shared" si="0"/>
        <v>0</v>
      </c>
      <c r="J29" s="78" t="str">
        <f t="shared" si="1"/>
        <v/>
      </c>
    </row>
    <row r="30" spans="1:10">
      <c r="A30" s="22">
        <v>28</v>
      </c>
      <c r="B30" s="22" t="s">
        <v>14019</v>
      </c>
      <c r="C30" s="22" t="s">
        <v>12151</v>
      </c>
      <c r="D30" s="22" t="s">
        <v>14028</v>
      </c>
      <c r="E30" s="22">
        <v>80254</v>
      </c>
      <c r="F30" s="22">
        <v>5</v>
      </c>
      <c r="G30" s="56">
        <v>2365.9</v>
      </c>
      <c r="H30" s="76"/>
      <c r="I30" s="79">
        <f t="shared" si="0"/>
        <v>0</v>
      </c>
      <c r="J30" s="78" t="str">
        <f t="shared" si="1"/>
        <v/>
      </c>
    </row>
    <row r="31" spans="1:10">
      <c r="A31" s="22">
        <v>29</v>
      </c>
      <c r="B31" s="22" t="s">
        <v>14019</v>
      </c>
      <c r="C31" s="22" t="s">
        <v>14027</v>
      </c>
      <c r="D31" s="22" t="s">
        <v>14026</v>
      </c>
      <c r="E31" s="22">
        <v>80254</v>
      </c>
      <c r="F31" s="22">
        <v>5</v>
      </c>
      <c r="G31" s="56">
        <v>1000</v>
      </c>
      <c r="H31" s="76"/>
      <c r="I31" s="79">
        <f t="shared" si="0"/>
        <v>0</v>
      </c>
      <c r="J31" s="78" t="str">
        <f t="shared" si="1"/>
        <v/>
      </c>
    </row>
    <row r="32" spans="1:10">
      <c r="A32" s="22">
        <v>30</v>
      </c>
      <c r="B32" s="22" t="s">
        <v>14019</v>
      </c>
      <c r="C32" s="22" t="s">
        <v>12145</v>
      </c>
      <c r="D32" s="22" t="s">
        <v>2828</v>
      </c>
      <c r="E32" s="22">
        <v>59501</v>
      </c>
      <c r="F32" s="22">
        <v>5</v>
      </c>
      <c r="G32" s="56">
        <v>49.07</v>
      </c>
      <c r="H32" s="76"/>
      <c r="I32" s="79">
        <f t="shared" si="0"/>
        <v>0</v>
      </c>
      <c r="J32" s="78" t="str">
        <f t="shared" si="1"/>
        <v/>
      </c>
    </row>
    <row r="33" spans="1:10">
      <c r="A33" s="22">
        <v>31</v>
      </c>
      <c r="B33" s="22" t="s">
        <v>14019</v>
      </c>
      <c r="C33" s="22" t="s">
        <v>12139</v>
      </c>
      <c r="D33" s="22" t="s">
        <v>4492</v>
      </c>
      <c r="E33" s="22">
        <v>59501</v>
      </c>
      <c r="F33" s="22">
        <v>7</v>
      </c>
      <c r="G33" s="56">
        <v>13.26</v>
      </c>
      <c r="H33" s="76"/>
      <c r="I33" s="79">
        <f t="shared" si="0"/>
        <v>0</v>
      </c>
      <c r="J33" s="78" t="str">
        <f t="shared" si="1"/>
        <v/>
      </c>
    </row>
    <row r="34" spans="1:10">
      <c r="A34" s="22">
        <v>32</v>
      </c>
      <c r="B34" s="22" t="s">
        <v>14019</v>
      </c>
      <c r="C34" s="22" t="s">
        <v>12138</v>
      </c>
      <c r="D34" s="22" t="s">
        <v>14025</v>
      </c>
      <c r="E34" s="22">
        <v>9033</v>
      </c>
      <c r="F34" s="22">
        <v>5</v>
      </c>
      <c r="G34" s="56">
        <v>89.73</v>
      </c>
      <c r="H34" s="76"/>
      <c r="I34" s="79">
        <f t="shared" si="0"/>
        <v>0</v>
      </c>
      <c r="J34" s="78" t="str">
        <f t="shared" si="1"/>
        <v/>
      </c>
    </row>
    <row r="35" spans="1:10">
      <c r="A35" s="22">
        <v>33</v>
      </c>
      <c r="B35" s="22" t="s">
        <v>14019</v>
      </c>
      <c r="C35" s="22" t="s">
        <v>14024</v>
      </c>
      <c r="D35" s="22" t="s">
        <v>14023</v>
      </c>
      <c r="E35" s="22">
        <v>59501</v>
      </c>
      <c r="F35" s="22">
        <v>5</v>
      </c>
      <c r="G35" s="56">
        <v>594.79999999999995</v>
      </c>
      <c r="H35" s="76"/>
      <c r="I35" s="79">
        <f t="shared" si="0"/>
        <v>0</v>
      </c>
      <c r="J35" s="78" t="str">
        <f t="shared" si="1"/>
        <v/>
      </c>
    </row>
    <row r="36" spans="1:10">
      <c r="A36" s="22">
        <v>34</v>
      </c>
      <c r="B36" s="22" t="s">
        <v>14019</v>
      </c>
      <c r="C36" s="22" t="s">
        <v>12116</v>
      </c>
      <c r="D36" s="22" t="s">
        <v>4415</v>
      </c>
      <c r="E36" s="22">
        <v>24975</v>
      </c>
      <c r="F36" s="22">
        <v>5</v>
      </c>
      <c r="G36" s="56">
        <v>255</v>
      </c>
      <c r="H36" s="76"/>
      <c r="I36" s="79">
        <f t="shared" si="0"/>
        <v>0</v>
      </c>
      <c r="J36" s="78" t="str">
        <f t="shared" si="1"/>
        <v/>
      </c>
    </row>
    <row r="37" spans="1:10">
      <c r="A37" s="22">
        <v>35</v>
      </c>
      <c r="B37" s="22" t="s">
        <v>14019</v>
      </c>
      <c r="C37" s="22" t="s">
        <v>12114</v>
      </c>
      <c r="D37" s="22" t="s">
        <v>14022</v>
      </c>
      <c r="E37" s="22">
        <v>24975</v>
      </c>
      <c r="F37" s="22">
        <v>5</v>
      </c>
      <c r="G37" s="56">
        <v>140.4</v>
      </c>
      <c r="H37" s="76"/>
      <c r="I37" s="79">
        <f t="shared" si="0"/>
        <v>0</v>
      </c>
      <c r="J37" s="78" t="str">
        <f t="shared" si="1"/>
        <v/>
      </c>
    </row>
    <row r="38" spans="1:10">
      <c r="A38" s="22">
        <v>36</v>
      </c>
      <c r="B38" s="22" t="s">
        <v>14019</v>
      </c>
      <c r="C38" s="22" t="s">
        <v>12112</v>
      </c>
      <c r="D38" s="22" t="s">
        <v>14021</v>
      </c>
      <c r="E38" s="22" t="s">
        <v>12110</v>
      </c>
      <c r="F38" s="22">
        <v>5</v>
      </c>
      <c r="G38" s="56">
        <v>196.8</v>
      </c>
      <c r="H38" s="76"/>
      <c r="I38" s="79">
        <f t="shared" si="0"/>
        <v>0</v>
      </c>
      <c r="J38" s="78" t="str">
        <f t="shared" si="1"/>
        <v/>
      </c>
    </row>
    <row r="39" spans="1:10">
      <c r="A39" s="22">
        <v>37</v>
      </c>
      <c r="B39" s="22" t="s">
        <v>14019</v>
      </c>
      <c r="C39" s="22" t="s">
        <v>14020</v>
      </c>
      <c r="D39" s="22" t="s">
        <v>3918</v>
      </c>
      <c r="E39" s="22">
        <v>96906</v>
      </c>
      <c r="F39" s="22">
        <v>20</v>
      </c>
      <c r="G39" s="56">
        <v>10.770000000000001</v>
      </c>
      <c r="H39" s="76"/>
      <c r="I39" s="79">
        <f t="shared" si="0"/>
        <v>0</v>
      </c>
      <c r="J39" s="78" t="str">
        <f t="shared" si="1"/>
        <v/>
      </c>
    </row>
    <row r="40" spans="1:10">
      <c r="A40" s="22">
        <v>38</v>
      </c>
      <c r="B40" s="22" t="s">
        <v>14019</v>
      </c>
      <c r="C40" s="22" t="s">
        <v>11991</v>
      </c>
      <c r="D40" s="22" t="s">
        <v>5968</v>
      </c>
      <c r="E40" s="22">
        <v>68505</v>
      </c>
      <c r="F40" s="22">
        <v>5</v>
      </c>
      <c r="G40" s="56">
        <v>53.5</v>
      </c>
      <c r="H40" s="76"/>
      <c r="I40" s="79">
        <f t="shared" si="0"/>
        <v>0</v>
      </c>
      <c r="J40" s="78" t="str">
        <f t="shared" si="1"/>
        <v/>
      </c>
    </row>
    <row r="41" spans="1:10">
      <c r="A41" s="22">
        <v>39</v>
      </c>
      <c r="B41" s="22" t="s">
        <v>14019</v>
      </c>
      <c r="C41" s="22" t="s">
        <v>11989</v>
      </c>
      <c r="D41" s="22" t="s">
        <v>5407</v>
      </c>
      <c r="E41" s="22">
        <v>80254</v>
      </c>
      <c r="F41" s="22">
        <v>5</v>
      </c>
      <c r="G41" s="56">
        <v>66.166666666666671</v>
      </c>
      <c r="H41" s="76"/>
      <c r="I41" s="79">
        <f t="shared" si="0"/>
        <v>0</v>
      </c>
      <c r="J41" s="78" t="str">
        <f t="shared" si="1"/>
        <v/>
      </c>
    </row>
    <row r="42" spans="1:10">
      <c r="A42" s="22">
        <v>40</v>
      </c>
      <c r="B42" s="22" t="s">
        <v>14019</v>
      </c>
      <c r="C42" s="22" t="s">
        <v>11961</v>
      </c>
      <c r="D42" s="22" t="s">
        <v>4990</v>
      </c>
      <c r="E42" s="22">
        <v>24975</v>
      </c>
      <c r="F42" s="22">
        <v>5</v>
      </c>
      <c r="G42" s="56">
        <v>227.27</v>
      </c>
      <c r="H42" s="76"/>
      <c r="I42" s="79">
        <f t="shared" si="0"/>
        <v>0</v>
      </c>
      <c r="J42" s="78" t="str">
        <f t="shared" si="1"/>
        <v/>
      </c>
    </row>
    <row r="43" spans="1:10">
      <c r="A43" s="22">
        <v>41</v>
      </c>
      <c r="B43" s="22" t="s">
        <v>14019</v>
      </c>
      <c r="C43" s="22" t="s">
        <v>11889</v>
      </c>
      <c r="D43" s="22" t="s">
        <v>14018</v>
      </c>
      <c r="E43" s="22">
        <v>9033</v>
      </c>
      <c r="F43" s="22">
        <v>24</v>
      </c>
      <c r="G43" s="56">
        <v>16.27</v>
      </c>
      <c r="H43" s="76"/>
      <c r="I43" s="79">
        <f t="shared" si="0"/>
        <v>0</v>
      </c>
      <c r="J43" s="78" t="str">
        <f t="shared" si="1"/>
        <v/>
      </c>
    </row>
    <row r="44" spans="1:10">
      <c r="G44" s="56">
        <f>SUMPRODUCT(F3:F43,G3:G43)</f>
        <v>91718.383333333331</v>
      </c>
      <c r="I44" s="105">
        <f>SUM(I3:I43)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5</vt:i4>
      </vt:variant>
    </vt:vector>
  </HeadingPairs>
  <TitlesOfParts>
    <vt:vector size="15" baseType="lpstr">
      <vt:lpstr>Geral</vt:lpstr>
      <vt:lpstr>C-105 (C2) (Casa 295) - C2</vt:lpstr>
      <vt:lpstr>C P-95 (Bandeirante) - A7</vt:lpstr>
      <vt:lpstr>C-98 (Caravan) - U8</vt:lpstr>
      <vt:lpstr>F-5 (Tiger II) - F5</vt:lpstr>
      <vt:lpstr>H-60 (Black Hawk) - H7</vt:lpstr>
      <vt:lpstr>P-3 (Orion) - P3</vt:lpstr>
      <vt:lpstr>T-25 (Universal) - T9</vt:lpstr>
      <vt:lpstr>T-27 (Tucano - EMBRAER) - T27</vt:lpstr>
      <vt:lpstr>G-19 (Ipanema) - U2</vt:lpstr>
      <vt:lpstr>'C P-95 (Bandeirante) - A7'!SUP4419_5953</vt:lpstr>
      <vt:lpstr>'F-5 (Tiger II) - F5'!SUP4419_5953</vt:lpstr>
      <vt:lpstr>'H-60 (Black Hawk) - H7'!SUP4419_5953</vt:lpstr>
      <vt:lpstr>'T-25 (Universal) - T9'!SUP4419_5953</vt:lpstr>
      <vt:lpstr>'T-27 (Tucano - EMBRAER) - T27'!SUP4419_5953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R. Gomes</dc:creator>
  <cp:lastModifiedBy>evellynesc</cp:lastModifiedBy>
  <dcterms:created xsi:type="dcterms:W3CDTF">2018-12-19T19:06:47Z</dcterms:created>
  <dcterms:modified xsi:type="dcterms:W3CDTF">2019-03-13T14:29:43Z</dcterms:modified>
</cp:coreProperties>
</file>